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ate1904="1"/>
  <mc:AlternateContent xmlns:mc="http://schemas.openxmlformats.org/markup-compatibility/2006">
    <mc:Choice Requires="x15">
      <x15ac:absPath xmlns:x15ac="http://schemas.microsoft.com/office/spreadsheetml/2010/11/ac" url="D:\Dev\dev_sankey_suite\MFAData\Filières\ForetBois\FranceRegions\"/>
    </mc:Choice>
  </mc:AlternateContent>
  <xr:revisionPtr revIDLastSave="0" documentId="13_ncr:1_{459722B9-BB14-4F54-8EB3-C1DD5AF6A09B}" xr6:coauthVersionLast="47" xr6:coauthVersionMax="47" xr10:uidLastSave="{00000000-0000-0000-0000-000000000000}"/>
  <bookViews>
    <workbookView xWindow="-98" yWindow="-98" windowWidth="28996" windowHeight="15796" tabRatio="571" activeTab="1" xr2:uid="{00000000-000D-0000-FFFF-FFFF00000000}"/>
  </bookViews>
  <sheets>
    <sheet name="Etiquettes" sheetId="1" r:id="rId1"/>
    <sheet name="Produits" sheetId="2" r:id="rId2"/>
    <sheet name="Secteurs" sheetId="3" r:id="rId3"/>
    <sheet name="Echanges territoires" sheetId="4" r:id="rId4"/>
    <sheet name="TER" sheetId="8" r:id="rId5"/>
    <sheet name="Données" sheetId="6" r:id="rId6"/>
    <sheet name="Min Max" sheetId="9" r:id="rId7"/>
    <sheet name="Contraintes" sheetId="7" r:id="rId8"/>
    <sheet name="InfraDensité" sheetId="11" r:id="rId9"/>
    <sheet name="Retrait" sheetId="12" r:id="rId10"/>
    <sheet name="Conversions" sheetId="13" r:id="rId11"/>
  </sheets>
  <externalReferences>
    <externalReference r:id="rId12"/>
    <externalReference r:id="rId13"/>
  </externalReferences>
  <definedNames>
    <definedName name="_xlnm._FilterDatabase" localSheetId="5" hidden="1">Données!$A$1:$H$97</definedName>
    <definedName name="_xlnm._FilterDatabase" localSheetId="1" hidden="1">Produits!$A$1:$J$126</definedName>
    <definedName name="conversions_domestiques">[1]Conversions!$B$3:$R$42</definedName>
    <definedName name="conversions_echanges">[1]Conversions!$B$43:$R$50</definedName>
    <definedName name="facteurs" localSheetId="8">InfraDensité!#REF!</definedName>
    <definedName name="facteurs" localSheetId="9">Retrait!#REF!</definedName>
    <definedName name="facteurs">Conversions!$K$3:$K$98</definedName>
    <definedName name="infra_d_f" localSheetId="10">Conversions!#REF!</definedName>
    <definedName name="infra_d_f" localSheetId="8">InfraDensité!$C$23</definedName>
    <definedName name="infra_d_f" localSheetId="9">Retrait!#REF!</definedName>
    <definedName name="infra_d_f">Conversions!#REF!</definedName>
    <definedName name="infra_d_f_bis">#REF!</definedName>
    <definedName name="infra_d_f_sankey">#REF!</definedName>
    <definedName name="infra_d_f2">#REF!</definedName>
    <definedName name="infra_d_r" localSheetId="10">Conversions!#REF!</definedName>
    <definedName name="infra_d_r" localSheetId="8">InfraDensité!$C$24</definedName>
    <definedName name="infra_d_r" localSheetId="9">Retrait!#REF!</definedName>
    <definedName name="infra_d_r">#REF!</definedName>
    <definedName name="infra_d_r_sankey">#REF!</definedName>
    <definedName name="infra_d_r2">#REF!</definedName>
    <definedName name="local" localSheetId="8">InfraDensité!#REF!</definedName>
    <definedName name="local" localSheetId="9">Retrait!#REF!</definedName>
    <definedName name="local">Conversions!$A$3:$A$98</definedName>
    <definedName name="produits" localSheetId="8">InfraDensité!#REF!</definedName>
    <definedName name="produits" localSheetId="9">Retrait!#REF!</definedName>
    <definedName name="produits">Conversions!$B$3:$B$98</definedName>
    <definedName name="retrait_v_f" localSheetId="10">Conversions!#REF!</definedName>
    <definedName name="retrait_v_f" localSheetId="8">InfraDensité!#REF!</definedName>
    <definedName name="retrait_v_f" localSheetId="9">Retrait!$E$23</definedName>
    <definedName name="retrait_v_f">#REF!</definedName>
    <definedName name="retrait_v_f_bis">#REF!</definedName>
    <definedName name="retrait_v_f_sankey">#REF!</definedName>
    <definedName name="retrait_v_f2">#REF!</definedName>
    <definedName name="retrait_v_r" localSheetId="10">Conversions!#REF!</definedName>
    <definedName name="retrait_v_r" localSheetId="8">InfraDensité!#REF!</definedName>
    <definedName name="retrait_v_r" localSheetId="9">Retrait!$E$24</definedName>
    <definedName name="retrait_v_r">#REF!</definedName>
    <definedName name="retrait_v_r_bis">#REF!</definedName>
    <definedName name="retrait_v_r_sankey">#REF!</definedName>
    <definedName name="retrait_v_r2">#REF!</definedName>
    <definedName name="unités" localSheetId="8">InfraDensité!#REF!</definedName>
    <definedName name="unités" localSheetId="9">Retrait!#REF!</definedName>
    <definedName name="unités">Conversions!$J$3:$J$98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98" i="13" l="1"/>
  <c r="M97" i="13"/>
  <c r="M96" i="13"/>
  <c r="M95" i="13"/>
  <c r="M94" i="13"/>
  <c r="M93" i="13"/>
  <c r="M92" i="13"/>
  <c r="M91" i="13"/>
  <c r="M90" i="13"/>
  <c r="M89" i="13"/>
  <c r="M88" i="13"/>
  <c r="M87" i="13"/>
  <c r="M86" i="13"/>
  <c r="M85" i="13"/>
  <c r="M84" i="13"/>
  <c r="M83" i="13"/>
  <c r="M82" i="13"/>
  <c r="M81" i="13"/>
  <c r="T77" i="13"/>
  <c r="S77" i="13"/>
  <c r="M77" i="13"/>
  <c r="E77" i="13"/>
  <c r="O77" i="13" s="1"/>
  <c r="T76" i="13"/>
  <c r="S76" i="13"/>
  <c r="M76" i="13"/>
  <c r="E76" i="13"/>
  <c r="O76" i="13" s="1"/>
  <c r="T75" i="13"/>
  <c r="S75" i="13"/>
  <c r="M75" i="13"/>
  <c r="E75" i="13"/>
  <c r="O75" i="13" s="1"/>
  <c r="M74" i="13"/>
  <c r="G74" i="13"/>
  <c r="E74" i="13"/>
  <c r="T73" i="13"/>
  <c r="S73" i="13"/>
  <c r="M73" i="13"/>
  <c r="E73" i="13"/>
  <c r="O73" i="13" s="1"/>
  <c r="R72" i="13"/>
  <c r="T72" i="13" s="1"/>
  <c r="M72" i="13"/>
  <c r="E72" i="13"/>
  <c r="O72" i="13" s="1"/>
  <c r="M71" i="13"/>
  <c r="E71" i="13"/>
  <c r="O71" i="13" s="1"/>
  <c r="D71" i="13"/>
  <c r="R71" i="13" s="1"/>
  <c r="S71" i="13" s="1"/>
  <c r="T70" i="13"/>
  <c r="S70" i="13"/>
  <c r="M70" i="13"/>
  <c r="E70" i="13"/>
  <c r="O70" i="13" s="1"/>
  <c r="I69" i="13"/>
  <c r="M69" i="13" s="1"/>
  <c r="E69" i="13"/>
  <c r="D69" i="13" s="1"/>
  <c r="O69" i="13" s="1"/>
  <c r="M68" i="13"/>
  <c r="I68" i="13"/>
  <c r="E68" i="13"/>
  <c r="D68" i="13" s="1"/>
  <c r="M67" i="13"/>
  <c r="I67" i="13"/>
  <c r="E67" i="13"/>
  <c r="D67" i="13" s="1"/>
  <c r="I66" i="13"/>
  <c r="M66" i="13" s="1"/>
  <c r="E66" i="13"/>
  <c r="D66" i="13" s="1"/>
  <c r="I65" i="13"/>
  <c r="M65" i="13" s="1"/>
  <c r="E65" i="13"/>
  <c r="D65" i="13" s="1"/>
  <c r="O65" i="13" s="1"/>
  <c r="M64" i="13"/>
  <c r="I64" i="13"/>
  <c r="E64" i="13"/>
  <c r="D64" i="13" s="1"/>
  <c r="O64" i="13" s="1"/>
  <c r="M63" i="13"/>
  <c r="I63" i="13"/>
  <c r="E63" i="13"/>
  <c r="D63" i="13" s="1"/>
  <c r="O63" i="13" s="1"/>
  <c r="I62" i="13"/>
  <c r="M62" i="13" s="1"/>
  <c r="E62" i="13"/>
  <c r="D62" i="13" s="1"/>
  <c r="O62" i="13" s="1"/>
  <c r="M61" i="13"/>
  <c r="I61" i="13"/>
  <c r="E61" i="13"/>
  <c r="D61" i="13" s="1"/>
  <c r="O61" i="13" s="1"/>
  <c r="M60" i="13"/>
  <c r="I60" i="13"/>
  <c r="E60" i="13"/>
  <c r="D60" i="13" s="1"/>
  <c r="O60" i="13" s="1"/>
  <c r="I59" i="13"/>
  <c r="M59" i="13" s="1"/>
  <c r="E59" i="13"/>
  <c r="D59" i="13" s="1"/>
  <c r="O59" i="13" s="1"/>
  <c r="M58" i="13"/>
  <c r="I58" i="13"/>
  <c r="E58" i="13"/>
  <c r="D58" i="13" s="1"/>
  <c r="O58" i="13" s="1"/>
  <c r="M57" i="13"/>
  <c r="I57" i="13"/>
  <c r="G57" i="13"/>
  <c r="G62" i="13" s="1"/>
  <c r="F57" i="13"/>
  <c r="F62" i="13" s="1"/>
  <c r="E57" i="13"/>
  <c r="D57" i="13" s="1"/>
  <c r="O57" i="13" s="1"/>
  <c r="I56" i="13"/>
  <c r="E56" i="13"/>
  <c r="D56" i="13" s="1"/>
  <c r="O56" i="13" s="1"/>
  <c r="M55" i="13"/>
  <c r="I55" i="13"/>
  <c r="E55" i="13"/>
  <c r="D55" i="13" s="1"/>
  <c r="R55" i="13" s="1"/>
  <c r="I54" i="13"/>
  <c r="M54" i="13" s="1"/>
  <c r="E54" i="13"/>
  <c r="D54" i="13" s="1"/>
  <c r="I53" i="13"/>
  <c r="M53" i="13" s="1"/>
  <c r="E53" i="13"/>
  <c r="D53" i="13" s="1"/>
  <c r="I52" i="13"/>
  <c r="M52" i="13" s="1"/>
  <c r="E52" i="13"/>
  <c r="D52" i="13" s="1"/>
  <c r="O52" i="13" s="1"/>
  <c r="M51" i="13"/>
  <c r="I51" i="13"/>
  <c r="E51" i="13"/>
  <c r="D51" i="13" s="1"/>
  <c r="I50" i="13"/>
  <c r="M50" i="13" s="1"/>
  <c r="E50" i="13"/>
  <c r="D50" i="13" s="1"/>
  <c r="I49" i="13"/>
  <c r="M49" i="13" s="1"/>
  <c r="E49" i="13"/>
  <c r="D49" i="13" s="1"/>
  <c r="M48" i="13"/>
  <c r="I48" i="13"/>
  <c r="E48" i="13"/>
  <c r="D48" i="13" s="1"/>
  <c r="M47" i="13"/>
  <c r="I47" i="13"/>
  <c r="E47" i="13"/>
  <c r="D47" i="13" s="1"/>
  <c r="I46" i="13"/>
  <c r="E46" i="13"/>
  <c r="D46" i="13" s="1"/>
  <c r="O46" i="13" s="1"/>
  <c r="I45" i="13"/>
  <c r="M45" i="13" s="1"/>
  <c r="E45" i="13"/>
  <c r="D45" i="13" s="1"/>
  <c r="R45" i="13" s="1"/>
  <c r="M44" i="13"/>
  <c r="I44" i="13"/>
  <c r="E44" i="13"/>
  <c r="D44" i="13" s="1"/>
  <c r="M43" i="13"/>
  <c r="I43" i="13"/>
  <c r="E43" i="13"/>
  <c r="D43" i="13" s="1"/>
  <c r="M42" i="13"/>
  <c r="I42" i="13"/>
  <c r="E42" i="13"/>
  <c r="D42" i="13" s="1"/>
  <c r="R42" i="13" s="1"/>
  <c r="S42" i="13" s="1"/>
  <c r="I41" i="13"/>
  <c r="M41" i="13" s="1"/>
  <c r="E41" i="13"/>
  <c r="D41" i="13" s="1"/>
  <c r="R41" i="13" s="1"/>
  <c r="T41" i="13" s="1"/>
  <c r="M40" i="13"/>
  <c r="I40" i="13"/>
  <c r="E40" i="13"/>
  <c r="D40" i="13" s="1"/>
  <c r="M39" i="13"/>
  <c r="I39" i="13"/>
  <c r="E39" i="13"/>
  <c r="D39" i="13" s="1"/>
  <c r="R39" i="13" s="1"/>
  <c r="L39" i="13" s="1"/>
  <c r="I38" i="13"/>
  <c r="M38" i="13" s="1"/>
  <c r="E38" i="13"/>
  <c r="D38" i="13" s="1"/>
  <c r="I37" i="13"/>
  <c r="M37" i="13" s="1"/>
  <c r="E37" i="13"/>
  <c r="D37" i="13" s="1"/>
  <c r="R37" i="13" s="1"/>
  <c r="I36" i="13"/>
  <c r="M36" i="13" s="1"/>
  <c r="E36" i="13"/>
  <c r="D36" i="13" s="1"/>
  <c r="R36" i="13" s="1"/>
  <c r="M35" i="13"/>
  <c r="I35" i="13"/>
  <c r="E35" i="13"/>
  <c r="D35" i="13" s="1"/>
  <c r="M34" i="13"/>
  <c r="I34" i="13"/>
  <c r="E34" i="13"/>
  <c r="D34" i="13" s="1"/>
  <c r="O34" i="13" s="1"/>
  <c r="M33" i="13"/>
  <c r="I33" i="13"/>
  <c r="E33" i="13"/>
  <c r="D33" i="13" s="1"/>
  <c r="R33" i="13" s="1"/>
  <c r="T33" i="13" s="1"/>
  <c r="M32" i="13"/>
  <c r="I32" i="13"/>
  <c r="E32" i="13"/>
  <c r="D32" i="13" s="1"/>
  <c r="O32" i="13" s="1"/>
  <c r="I31" i="13"/>
  <c r="M31" i="13" s="1"/>
  <c r="E31" i="13"/>
  <c r="D31" i="13" s="1"/>
  <c r="R31" i="13" s="1"/>
  <c r="I30" i="13"/>
  <c r="M30" i="13" s="1"/>
  <c r="E30" i="13"/>
  <c r="D30" i="13" s="1"/>
  <c r="O30" i="13" s="1"/>
  <c r="M29" i="13"/>
  <c r="I29" i="13"/>
  <c r="E29" i="13"/>
  <c r="D29" i="13" s="1"/>
  <c r="O29" i="13" s="1"/>
  <c r="I28" i="13"/>
  <c r="M28" i="13" s="1"/>
  <c r="E28" i="13"/>
  <c r="D28" i="13" s="1"/>
  <c r="I27" i="13"/>
  <c r="M27" i="13" s="1"/>
  <c r="E27" i="13"/>
  <c r="D27" i="13" s="1"/>
  <c r="O27" i="13" s="1"/>
  <c r="I26" i="13"/>
  <c r="M26" i="13" s="1"/>
  <c r="E26" i="13"/>
  <c r="D26" i="13" s="1"/>
  <c r="O26" i="13" s="1"/>
  <c r="I25" i="13"/>
  <c r="M25" i="13" s="1"/>
  <c r="E25" i="13"/>
  <c r="D25" i="13" s="1"/>
  <c r="O25" i="13" s="1"/>
  <c r="M24" i="13"/>
  <c r="I24" i="13"/>
  <c r="E24" i="13"/>
  <c r="D24" i="13" s="1"/>
  <c r="N24" i="13" s="1"/>
  <c r="L24" i="13" s="1"/>
  <c r="I23" i="13"/>
  <c r="M23" i="13" s="1"/>
  <c r="E23" i="13"/>
  <c r="D23" i="13" s="1"/>
  <c r="M22" i="13"/>
  <c r="I22" i="13"/>
  <c r="E22" i="13"/>
  <c r="D22" i="13" s="1"/>
  <c r="M21" i="13"/>
  <c r="I21" i="13"/>
  <c r="E21" i="13"/>
  <c r="D21" i="13" s="1"/>
  <c r="M20" i="13"/>
  <c r="I20" i="13"/>
  <c r="E20" i="13"/>
  <c r="D20" i="13" s="1"/>
  <c r="R20" i="13" s="1"/>
  <c r="M19" i="13"/>
  <c r="I19" i="13"/>
  <c r="E19" i="13"/>
  <c r="D19" i="13" s="1"/>
  <c r="R19" i="13" s="1"/>
  <c r="I18" i="13"/>
  <c r="M18" i="13" s="1"/>
  <c r="E18" i="13"/>
  <c r="D18" i="13" s="1"/>
  <c r="M17" i="13"/>
  <c r="I17" i="13"/>
  <c r="E17" i="13"/>
  <c r="D17" i="13" s="1"/>
  <c r="R17" i="13" s="1"/>
  <c r="M16" i="13"/>
  <c r="I16" i="13"/>
  <c r="E16" i="13"/>
  <c r="D16" i="13" s="1"/>
  <c r="M15" i="13"/>
  <c r="I15" i="13"/>
  <c r="E15" i="13"/>
  <c r="D15" i="13" s="1"/>
  <c r="I14" i="13"/>
  <c r="M14" i="13" s="1"/>
  <c r="E14" i="13"/>
  <c r="D14" i="13" s="1"/>
  <c r="R14" i="13" s="1"/>
  <c r="T14" i="13" s="1"/>
  <c r="M13" i="13"/>
  <c r="I13" i="13"/>
  <c r="E13" i="13"/>
  <c r="D13" i="13" s="1"/>
  <c r="O13" i="13" s="1"/>
  <c r="I12" i="13"/>
  <c r="M12" i="13" s="1"/>
  <c r="E12" i="13"/>
  <c r="D12" i="13" s="1"/>
  <c r="I11" i="13"/>
  <c r="M11" i="13" s="1"/>
  <c r="E11" i="13"/>
  <c r="D11" i="13" s="1"/>
  <c r="R11" i="13" s="1"/>
  <c r="M10" i="13"/>
  <c r="I10" i="13"/>
  <c r="E10" i="13"/>
  <c r="D10" i="13" s="1"/>
  <c r="M9" i="13"/>
  <c r="I9" i="13"/>
  <c r="E9" i="13"/>
  <c r="D9" i="13" s="1"/>
  <c r="M8" i="13"/>
  <c r="I8" i="13"/>
  <c r="E8" i="13"/>
  <c r="D8" i="13" s="1"/>
  <c r="M7" i="13"/>
  <c r="I7" i="13"/>
  <c r="E7" i="13"/>
  <c r="D7" i="13" s="1"/>
  <c r="R7" i="13" s="1"/>
  <c r="M6" i="13"/>
  <c r="I6" i="13"/>
  <c r="E6" i="13"/>
  <c r="D6" i="13" s="1"/>
  <c r="I5" i="13"/>
  <c r="M5" i="13" s="1"/>
  <c r="E5" i="13"/>
  <c r="D5" i="13" s="1"/>
  <c r="O5" i="13" s="1"/>
  <c r="Q4" i="13"/>
  <c r="I4" i="13"/>
  <c r="M4" i="13" s="1"/>
  <c r="E4" i="13"/>
  <c r="D4" i="13" s="1"/>
  <c r="Q3" i="13"/>
  <c r="I3" i="13"/>
  <c r="M3" i="13" s="1"/>
  <c r="E3" i="13"/>
  <c r="D3" i="13" s="1"/>
  <c r="R3" i="13" s="1"/>
  <c r="D21" i="12"/>
  <c r="E21" i="12" s="1"/>
  <c r="D20" i="12"/>
  <c r="E20" i="12" s="1"/>
  <c r="D19" i="12"/>
  <c r="E19" i="12" s="1"/>
  <c r="D18" i="12"/>
  <c r="E18" i="12" s="1"/>
  <c r="D17" i="12"/>
  <c r="E17" i="12" s="1"/>
  <c r="D16" i="12"/>
  <c r="E16" i="12" s="1"/>
  <c r="D15" i="12"/>
  <c r="E15" i="12" s="1"/>
  <c r="D14" i="12"/>
  <c r="E14" i="12" s="1"/>
  <c r="D13" i="12"/>
  <c r="E13" i="12" s="1"/>
  <c r="D12" i="12"/>
  <c r="E12" i="12" s="1"/>
  <c r="D11" i="12"/>
  <c r="E11" i="12" s="1"/>
  <c r="D10" i="12"/>
  <c r="E10" i="12" s="1"/>
  <c r="D9" i="12"/>
  <c r="E9" i="12" s="1"/>
  <c r="D8" i="12"/>
  <c r="E8" i="12" s="1"/>
  <c r="D7" i="12"/>
  <c r="E7" i="12" s="1"/>
  <c r="D6" i="12"/>
  <c r="E6" i="12" s="1"/>
  <c r="D5" i="12"/>
  <c r="E5" i="12" s="1"/>
  <c r="D4" i="12"/>
  <c r="E4" i="12" s="1"/>
  <c r="D3" i="12"/>
  <c r="E3" i="12" s="1"/>
  <c r="C24" i="11"/>
  <c r="C23" i="11"/>
  <c r="C21" i="11"/>
  <c r="C20" i="11"/>
  <c r="C19" i="11"/>
  <c r="C18" i="11"/>
  <c r="C17" i="11"/>
  <c r="C16" i="11"/>
  <c r="C15" i="11"/>
  <c r="C14" i="11"/>
  <c r="C13" i="11"/>
  <c r="C12" i="11"/>
  <c r="C11" i="11"/>
  <c r="C10" i="11"/>
  <c r="C9" i="11"/>
  <c r="C8" i="11"/>
  <c r="C7" i="11"/>
  <c r="C6" i="11"/>
  <c r="C5" i="11"/>
  <c r="C4" i="11"/>
  <c r="C3" i="11"/>
  <c r="N77" i="13" l="1"/>
  <c r="L77" i="13" s="1"/>
  <c r="N72" i="13"/>
  <c r="L72" i="13" s="1"/>
  <c r="N64" i="13"/>
  <c r="L64" i="13" s="1"/>
  <c r="N10" i="13"/>
  <c r="N38" i="13"/>
  <c r="O38" i="13"/>
  <c r="T7" i="13"/>
  <c r="L7" i="13"/>
  <c r="N70" i="13"/>
  <c r="L70" i="13" s="1"/>
  <c r="N57" i="13"/>
  <c r="P57" i="13" s="1"/>
  <c r="P74" i="13" s="1"/>
  <c r="N60" i="13"/>
  <c r="P60" i="13" s="1"/>
  <c r="N31" i="13"/>
  <c r="R46" i="13"/>
  <c r="T46" i="13" s="1"/>
  <c r="N69" i="13"/>
  <c r="L69" i="13" s="1"/>
  <c r="N73" i="13"/>
  <c r="L73" i="13" s="1"/>
  <c r="O47" i="13"/>
  <c r="R47" i="13"/>
  <c r="T47" i="13" s="1"/>
  <c r="N43" i="13"/>
  <c r="R43" i="13"/>
  <c r="T43" i="13" s="1"/>
  <c r="O43" i="13"/>
  <c r="R48" i="13"/>
  <c r="S48" i="13" s="1"/>
  <c r="O48" i="13"/>
  <c r="O8" i="13"/>
  <c r="R8" i="13"/>
  <c r="S8" i="13" s="1"/>
  <c r="O16" i="13"/>
  <c r="R16" i="13"/>
  <c r="R21" i="13"/>
  <c r="S21" i="13" s="1"/>
  <c r="O21" i="13"/>
  <c r="N21" i="13"/>
  <c r="R5" i="13"/>
  <c r="O10" i="13"/>
  <c r="N16" i="13"/>
  <c r="L16" i="13" s="1"/>
  <c r="N19" i="13"/>
  <c r="R32" i="13"/>
  <c r="T32" i="13" s="1"/>
  <c r="R34" i="13"/>
  <c r="S34" i="13" s="1"/>
  <c r="N8" i="13"/>
  <c r="L8" i="13" s="1"/>
  <c r="R10" i="13"/>
  <c r="O14" i="13"/>
  <c r="N20" i="13"/>
  <c r="N33" i="13"/>
  <c r="L42" i="13"/>
  <c r="R56" i="13"/>
  <c r="T56" i="13" s="1"/>
  <c r="N59" i="13"/>
  <c r="R59" i="13" s="1"/>
  <c r="L59" i="13" s="1"/>
  <c r="N7" i="13"/>
  <c r="O20" i="13"/>
  <c r="N27" i="13"/>
  <c r="P27" i="13" s="1"/>
  <c r="O33" i="13"/>
  <c r="N42" i="13"/>
  <c r="N48" i="13"/>
  <c r="L48" i="13" s="1"/>
  <c r="O31" i="13"/>
  <c r="N65" i="13"/>
  <c r="P65" i="13" s="1"/>
  <c r="N14" i="13"/>
  <c r="O7" i="13"/>
  <c r="P70" i="13"/>
  <c r="N75" i="13"/>
  <c r="L75" i="13" s="1"/>
  <c r="N32" i="13"/>
  <c r="P32" i="13" s="1"/>
  <c r="N71" i="13"/>
  <c r="L71" i="13" s="1"/>
  <c r="N34" i="13"/>
  <c r="P34" i="13" s="1"/>
  <c r="N58" i="13"/>
  <c r="R58" i="13" s="1"/>
  <c r="T58" i="13" s="1"/>
  <c r="P64" i="13"/>
  <c r="S72" i="13"/>
  <c r="S11" i="13"/>
  <c r="L11" i="13"/>
  <c r="T11" i="13"/>
  <c r="R4" i="13"/>
  <c r="O4" i="13"/>
  <c r="N4" i="13"/>
  <c r="O74" i="13"/>
  <c r="N6" i="13"/>
  <c r="R6" i="13"/>
  <c r="O6" i="13"/>
  <c r="T45" i="13"/>
  <c r="S45" i="13"/>
  <c r="L45" i="13"/>
  <c r="R53" i="13"/>
  <c r="O53" i="13"/>
  <c r="N53" i="13"/>
  <c r="L53" i="13" s="1"/>
  <c r="N12" i="13"/>
  <c r="R12" i="13"/>
  <c r="O12" i="13"/>
  <c r="R28" i="13"/>
  <c r="O28" i="13"/>
  <c r="N28" i="13"/>
  <c r="O40" i="13"/>
  <c r="N40" i="13"/>
  <c r="R40" i="13"/>
  <c r="N49" i="13"/>
  <c r="L49" i="13" s="1"/>
  <c r="R49" i="13"/>
  <c r="O49" i="13"/>
  <c r="S3" i="13"/>
  <c r="T3" i="13"/>
  <c r="L3" i="13"/>
  <c r="S36" i="13"/>
  <c r="L36" i="13" s="1"/>
  <c r="K36" i="13" s="1"/>
  <c r="T36" i="13"/>
  <c r="L37" i="13"/>
  <c r="T37" i="13"/>
  <c r="S37" i="13"/>
  <c r="R18" i="13"/>
  <c r="O18" i="13"/>
  <c r="N18" i="13"/>
  <c r="L18" i="13" s="1"/>
  <c r="R54" i="13"/>
  <c r="O54" i="13"/>
  <c r="N54" i="13"/>
  <c r="N66" i="13"/>
  <c r="O66" i="13"/>
  <c r="O9" i="13"/>
  <c r="N9" i="13"/>
  <c r="R9" i="13"/>
  <c r="N23" i="13"/>
  <c r="R23" i="13"/>
  <c r="O23" i="13"/>
  <c r="T31" i="13"/>
  <c r="L31" i="13" s="1"/>
  <c r="S31" i="13"/>
  <c r="R15" i="13"/>
  <c r="O15" i="13"/>
  <c r="N15" i="13"/>
  <c r="T19" i="13"/>
  <c r="S19" i="13"/>
  <c r="L19" i="13"/>
  <c r="T55" i="13"/>
  <c r="S55" i="13"/>
  <c r="L55" i="13"/>
  <c r="T17" i="13"/>
  <c r="L17" i="13"/>
  <c r="S17" i="13"/>
  <c r="N50" i="13"/>
  <c r="L50" i="13" s="1"/>
  <c r="R50" i="13"/>
  <c r="O50" i="13"/>
  <c r="O44" i="13"/>
  <c r="N44" i="13"/>
  <c r="R44" i="13"/>
  <c r="T20" i="13"/>
  <c r="S20" i="13"/>
  <c r="L20" i="13"/>
  <c r="O35" i="13"/>
  <c r="N35" i="13"/>
  <c r="R35" i="13"/>
  <c r="T48" i="13"/>
  <c r="O68" i="13"/>
  <c r="N68" i="13"/>
  <c r="N22" i="13"/>
  <c r="L22" i="13" s="1"/>
  <c r="R22" i="13"/>
  <c r="O22" i="13"/>
  <c r="R29" i="13"/>
  <c r="L14" i="13"/>
  <c r="F74" i="13"/>
  <c r="N74" i="13" s="1"/>
  <c r="L74" i="13" s="1"/>
  <c r="S39" i="13"/>
  <c r="O51" i="13"/>
  <c r="N51" i="13"/>
  <c r="L51" i="13" s="1"/>
  <c r="P69" i="13"/>
  <c r="O67" i="13"/>
  <c r="N67" i="13"/>
  <c r="N5" i="13"/>
  <c r="P5" i="13" s="1"/>
  <c r="S7" i="13"/>
  <c r="S14" i="13"/>
  <c r="O19" i="13"/>
  <c r="P19" i="13" s="1"/>
  <c r="N26" i="13"/>
  <c r="L26" i="13" s="1"/>
  <c r="N30" i="13"/>
  <c r="P30" i="13" s="1"/>
  <c r="S33" i="13"/>
  <c r="L33" i="13" s="1"/>
  <c r="K33" i="13" s="1"/>
  <c r="N37" i="13"/>
  <c r="R38" i="13"/>
  <c r="L41" i="13"/>
  <c r="O42" i="13"/>
  <c r="M46" i="13"/>
  <c r="N46" i="13" s="1"/>
  <c r="P46" i="13" s="1"/>
  <c r="N47" i="13"/>
  <c r="L47" i="13" s="1"/>
  <c r="N52" i="13"/>
  <c r="L52" i="13" s="1"/>
  <c r="M56" i="13"/>
  <c r="N56" i="13" s="1"/>
  <c r="P56" i="13" s="1"/>
  <c r="R13" i="13"/>
  <c r="R26" i="13"/>
  <c r="O37" i="13"/>
  <c r="R52" i="13"/>
  <c r="N63" i="13"/>
  <c r="P63" i="13" s="1"/>
  <c r="N76" i="13"/>
  <c r="L76" i="13" s="1"/>
  <c r="N3" i="13"/>
  <c r="N11" i="13"/>
  <c r="N25" i="13"/>
  <c r="P25" i="13" s="1"/>
  <c r="N41" i="13"/>
  <c r="T42" i="13"/>
  <c r="N45" i="13"/>
  <c r="N62" i="13"/>
  <c r="L62" i="13" s="1"/>
  <c r="N13" i="13"/>
  <c r="P13" i="13" s="1"/>
  <c r="O3" i="13"/>
  <c r="O11" i="13"/>
  <c r="N17" i="13"/>
  <c r="N29" i="13"/>
  <c r="P29" i="13" s="1"/>
  <c r="R30" i="13"/>
  <c r="N36" i="13"/>
  <c r="O39" i="13"/>
  <c r="N39" i="13"/>
  <c r="O41" i="13"/>
  <c r="O45" i="13"/>
  <c r="N55" i="13"/>
  <c r="N61" i="13"/>
  <c r="R61" i="13" s="1"/>
  <c r="O24" i="13"/>
  <c r="P24" i="13" s="1"/>
  <c r="R25" i="13"/>
  <c r="R27" i="13"/>
  <c r="O36" i="13"/>
  <c r="S41" i="13"/>
  <c r="R51" i="13"/>
  <c r="O55" i="13"/>
  <c r="T71" i="13"/>
  <c r="T39" i="13"/>
  <c r="O17" i="13"/>
  <c r="R69" i="13"/>
  <c r="R24" i="13"/>
  <c r="E24" i="12"/>
  <c r="E23" i="12"/>
  <c r="T34" i="13" l="1"/>
  <c r="L34" i="13"/>
  <c r="P77" i="13"/>
  <c r="P10" i="13"/>
  <c r="P43" i="13"/>
  <c r="P72" i="13"/>
  <c r="P16" i="13"/>
  <c r="R64" i="13"/>
  <c r="S64" i="13" s="1"/>
  <c r="S32" i="13"/>
  <c r="P45" i="13"/>
  <c r="S59" i="13"/>
  <c r="P33" i="13"/>
  <c r="S47" i="13"/>
  <c r="L32" i="13"/>
  <c r="R60" i="13"/>
  <c r="L56" i="13"/>
  <c r="L43" i="13"/>
  <c r="S43" i="13"/>
  <c r="L46" i="13"/>
  <c r="S46" i="13"/>
  <c r="P38" i="13"/>
  <c r="S56" i="13"/>
  <c r="S58" i="13"/>
  <c r="P71" i="13"/>
  <c r="P75" i="13"/>
  <c r="P31" i="13"/>
  <c r="P14" i="13"/>
  <c r="R65" i="13"/>
  <c r="S65" i="13" s="1"/>
  <c r="L65" i="13"/>
  <c r="T21" i="13"/>
  <c r="T59" i="13"/>
  <c r="P20" i="13"/>
  <c r="P3" i="13"/>
  <c r="P50" i="13"/>
  <c r="P47" i="13"/>
  <c r="P22" i="13"/>
  <c r="P58" i="13"/>
  <c r="P44" i="13"/>
  <c r="P73" i="13"/>
  <c r="L58" i="13"/>
  <c r="P8" i="13"/>
  <c r="P49" i="13"/>
  <c r="P12" i="13"/>
  <c r="P67" i="13"/>
  <c r="P4" i="13"/>
  <c r="L10" i="13"/>
  <c r="T10" i="13"/>
  <c r="S16" i="13"/>
  <c r="T16" i="13"/>
  <c r="P18" i="13"/>
  <c r="P35" i="13"/>
  <c r="P48" i="13"/>
  <c r="P39" i="13"/>
  <c r="P51" i="13"/>
  <c r="P9" i="13"/>
  <c r="T8" i="13"/>
  <c r="P68" i="13"/>
  <c r="P7" i="13"/>
  <c r="P40" i="13"/>
  <c r="P42" i="13"/>
  <c r="P15" i="13"/>
  <c r="P59" i="13"/>
  <c r="T5" i="13"/>
  <c r="L5" i="13"/>
  <c r="S5" i="13"/>
  <c r="P26" i="13"/>
  <c r="S10" i="13"/>
  <c r="L21" i="13"/>
  <c r="P37" i="13"/>
  <c r="P11" i="13"/>
  <c r="P54" i="13"/>
  <c r="P21" i="13"/>
  <c r="L27" i="13"/>
  <c r="T27" i="13"/>
  <c r="S27" i="13"/>
  <c r="S24" i="13"/>
  <c r="T24" i="13"/>
  <c r="S25" i="13"/>
  <c r="T25" i="13"/>
  <c r="L25" i="13" s="1"/>
  <c r="R63" i="13"/>
  <c r="L63" i="13"/>
  <c r="P23" i="13"/>
  <c r="P53" i="13"/>
  <c r="T38" i="13"/>
  <c r="S38" i="13"/>
  <c r="L38" i="13"/>
  <c r="T69" i="13"/>
  <c r="S69" i="13"/>
  <c r="S61" i="13"/>
  <c r="L61" i="13"/>
  <c r="T61" i="13"/>
  <c r="R67" i="13"/>
  <c r="L67" i="13"/>
  <c r="P76" i="13"/>
  <c r="T18" i="13"/>
  <c r="S18" i="13"/>
  <c r="S40" i="13"/>
  <c r="L40" i="13"/>
  <c r="T40" i="13"/>
  <c r="S4" i="13"/>
  <c r="L4" i="13"/>
  <c r="T4" i="13"/>
  <c r="T52" i="13"/>
  <c r="S52" i="13"/>
  <c r="P17" i="13"/>
  <c r="T26" i="13"/>
  <c r="S26" i="13"/>
  <c r="T29" i="13"/>
  <c r="L29" i="13" s="1"/>
  <c r="S29" i="13"/>
  <c r="L35" i="13"/>
  <c r="S35" i="13"/>
  <c r="T35" i="13"/>
  <c r="R57" i="13"/>
  <c r="T9" i="13"/>
  <c r="L9" i="13"/>
  <c r="S9" i="13"/>
  <c r="S23" i="13"/>
  <c r="L23" i="13"/>
  <c r="T23" i="13"/>
  <c r="T13" i="13"/>
  <c r="S13" i="13"/>
  <c r="L13" i="13"/>
  <c r="S53" i="13"/>
  <c r="T53" i="13"/>
  <c r="P41" i="13"/>
  <c r="P6" i="13"/>
  <c r="P55" i="13"/>
  <c r="P62" i="13"/>
  <c r="P28" i="13"/>
  <c r="T6" i="13"/>
  <c r="S6" i="13"/>
  <c r="L6" i="13"/>
  <c r="T51" i="13"/>
  <c r="S51" i="13"/>
  <c r="L60" i="13"/>
  <c r="T60" i="13"/>
  <c r="S60" i="13"/>
  <c r="P66" i="13"/>
  <c r="S28" i="13"/>
  <c r="L28" i="13"/>
  <c r="T28" i="13"/>
  <c r="L66" i="13"/>
  <c r="R66" i="13"/>
  <c r="S22" i="13"/>
  <c r="T22" i="13"/>
  <c r="T30" i="13"/>
  <c r="S30" i="13"/>
  <c r="L30" i="13"/>
  <c r="T50" i="13"/>
  <c r="S50" i="13"/>
  <c r="L15" i="13"/>
  <c r="T15" i="13"/>
  <c r="S15" i="13"/>
  <c r="S49" i="13"/>
  <c r="T49" i="13"/>
  <c r="T12" i="13"/>
  <c r="S12" i="13"/>
  <c r="L12" i="13"/>
  <c r="P52" i="13"/>
  <c r="P36" i="13"/>
  <c r="R68" i="13"/>
  <c r="L68" i="13"/>
  <c r="P61" i="13"/>
  <c r="T44" i="13"/>
  <c r="L44" i="13"/>
  <c r="S44" i="13"/>
  <c r="S54" i="13"/>
  <c r="T54" i="13"/>
  <c r="L54" i="13"/>
  <c r="T64" i="13" l="1"/>
  <c r="T65" i="13"/>
  <c r="T68" i="13"/>
  <c r="S68" i="13"/>
  <c r="T57" i="13"/>
  <c r="S57" i="13"/>
  <c r="R62" i="13"/>
  <c r="R74" i="13"/>
  <c r="L57" i="13"/>
  <c r="T67" i="13"/>
  <c r="S67" i="13"/>
  <c r="T63" i="13"/>
  <c r="S63" i="13"/>
  <c r="S66" i="13"/>
  <c r="T66" i="13"/>
  <c r="T62" i="13" l="1"/>
  <c r="S62" i="13"/>
  <c r="T74" i="13"/>
  <c r="S74"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000-000001000000}">
      <text>
        <r>
          <rPr>
            <sz val="10"/>
            <rFont val="Verdana"/>
            <charset val="1"/>
          </rPr>
          <t>Cette colonne permet de lister les différents noms de groupe d'étiquettes présents pour présenter de façon différente les données sur les diagrammes de Sankey.</t>
        </r>
      </text>
    </comment>
    <comment ref="B1" authorId="0" shapeId="0" xr:uid="{00000000-0006-0000-0000-000002000000}">
      <text>
        <r>
          <rPr>
            <sz val="10"/>
            <rFont val="Verdana"/>
            <charset val="1"/>
          </rPr>
          <t>Il existe trois types d'étiquettes qui peuvent êter utilisées : 
 Etiquette_dimension :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 Cette étiquette permet de rajouter une information sur des noeuds pour, par la suite, pouvoir les filtrer sur le diagramme de Sankey. Il pourra ainsi être choisi de n'afficher que certaines sous-parties de la filière étudiée. 
 Etiquette_flux : Cette étiquette permet de rajouter une information sur les flux pour pouvoir afficher des informations sur les flux et sur les données utilisées grâce à des codes couleurs différents. Un exemple serait le degré d'incertitude de la donnée, ou encore les sources utilisées.</t>
        </r>
      </text>
    </comment>
    <comment ref="C1" authorId="0" shapeId="0" xr:uid="{00000000-0006-0000-0000-000003000000}">
      <text>
        <r>
          <rPr>
            <sz val="10"/>
            <rFont val="Verdana"/>
            <charset val="1"/>
          </rPr>
          <t>Cette colonne rassemble toutes les étiquettes appartenant aux groupes d'étiquette définis en colonne A. 
 Il faut lister tous les noms d'étiquettes en les séparant un double point. 
 Exemple: nom1:nom2:nom3.</t>
        </r>
      </text>
    </comment>
    <comment ref="D1" authorId="0" shapeId="0" xr:uid="{00000000-0006-0000-0000-000004000000}">
      <text>
        <r>
          <rPr>
            <sz val="10"/>
            <rFont val="Verdana"/>
            <charset val="1"/>
          </rPr>
          <t>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t>
        </r>
      </text>
    </comment>
    <comment ref="E1" authorId="0" shapeId="0" xr:uid="{00000000-0006-0000-0000-000005000000}">
      <text>
        <r>
          <rPr>
            <sz val="10"/>
            <rFont val="Verdana"/>
            <charset val="1"/>
          </rPr>
          <t>Palette de couleur</t>
        </r>
      </text>
    </comment>
    <comment ref="F1" authorId="0" shapeId="0" xr:uid="{00000000-0006-0000-0000-000006000000}">
      <text>
        <r>
          <rPr>
            <sz val="10"/>
            <rFont val="Verdana"/>
            <charset val="1"/>
          </rPr>
          <t>Couleurs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100-000001000000}">
      <text>
        <r>
          <rPr>
            <sz val="10"/>
            <rFont val="Verdana"/>
            <charset val="1"/>
          </rPr>
          <t>Le niveau d'aggrégation rend compte du détail d'un produit. Il faut le lire comme étant, pour un niveau d’agrégation donné d'un produit n, la somme de ses produits désagrégés au niveau n+1.</t>
        </r>
      </text>
    </comment>
    <comment ref="B1" authorId="0" shapeId="0" xr:uid="{00000000-0006-0000-0100-000002000000}">
      <text>
        <r>
          <rPr>
            <sz val="10"/>
            <rFont val="Verdana"/>
            <charset val="1"/>
          </rPr>
          <t>Liste des produits présents dans l'analyse de flux matière. 
 Ceux-ci doivent êtreprésentés dans l'ordre logique d'aggrégation des produits et doivent donc être compatibles avec les niveaux d'aggrégation donnés sur la colonne de gauche.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BE956E58-A991-4FBE-AD7A-26962DF21F0A}">
      <text>
        <r>
          <rPr>
            <sz val="10"/>
            <rFont val="Verdana"/>
          </rPr>
          <t>Le niveau d'aggrégation rend compte du détail d'un secteur. Il faut le lire comme étant, pour un niveau d’agrégation donné d'un secteur n, la somme de ses secteurs désagrégés au niveau n+1.</t>
        </r>
      </text>
    </comment>
    <comment ref="B1" authorId="0" shapeId="0" xr:uid="{2BC470E0-DBFD-4017-9848-B49ED722BA84}">
      <text>
        <r>
          <rPr>
            <sz val="10"/>
            <rFont val="Verdana"/>
          </rPr>
          <t>Liste des secteurs présents dans l'analyse de flux matière. 
 Ceux-ci doivent être conformes aux niveaux d'aggrégation donnés sur la colonne de gauche.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300-000001000000}">
      <text>
        <r>
          <rPr>
            <sz val="10"/>
            <rFont val="Verdana"/>
            <charset val="1"/>
          </rPr>
          <t>Le niveau d'aggrégation rend compte du détail d'un échange. Il faut le lire comme étant, pour un niveau d’agrégation donné d'un échange n, la somme de ses échanges désagrégés au niveau n+1.</t>
        </r>
      </text>
    </comment>
    <comment ref="B1" authorId="0" shapeId="0" xr:uid="{00000000-0006-0000-0300-000002000000}">
      <text>
        <r>
          <rPr>
            <sz val="10"/>
            <rFont val="Verdana"/>
            <charset val="1"/>
          </rPr>
          <t>Liste des échanges présents dans l'analyse de flux matière. 
 Ceux-ci doivent être conformes aux niveaux d'aggrégation donnés sur la colonne de gauche.</t>
        </r>
      </text>
    </comment>
  </commentList>
</comments>
</file>

<file path=xl/sharedStrings.xml><?xml version="1.0" encoding="utf-8"?>
<sst xmlns="http://schemas.openxmlformats.org/spreadsheetml/2006/main" count="2254" uniqueCount="356">
  <si>
    <t>Nom du groupe d'étiquette</t>
  </si>
  <si>
    <t>Type d'étiquette</t>
  </si>
  <si>
    <t>Etiquettes</t>
  </si>
  <si>
    <t>Palette visible</t>
  </si>
  <si>
    <t>Palette de couleur</t>
  </si>
  <si>
    <t>Couleurs</t>
  </si>
  <si>
    <t>Type de noeud</t>
  </si>
  <si>
    <t>nodeTags</t>
  </si>
  <si>
    <t>produit:secteur:échange</t>
  </si>
  <si>
    <t>Niveau d'aggrégation</t>
  </si>
  <si>
    <t>Liste des produits</t>
  </si>
  <si>
    <t>Bois hors forêt</t>
  </si>
  <si>
    <t>Bois sur pied</t>
  </si>
  <si>
    <t>Bois sur pied F</t>
  </si>
  <si>
    <t>Bois sur pied F (hors peupliers)</t>
  </si>
  <si>
    <t>Bois sur pied F (peupliers)</t>
  </si>
  <si>
    <t>Bois sur pied R</t>
  </si>
  <si>
    <t>Bois rond</t>
  </si>
  <si>
    <t>Bois d'œuvre</t>
  </si>
  <si>
    <t>Bois d'œuvre F</t>
  </si>
  <si>
    <t>Bois d'œuvre R</t>
  </si>
  <si>
    <t>Bois d'industrie</t>
  </si>
  <si>
    <t>Bois d'industrie F</t>
  </si>
  <si>
    <t>Bois d'industrie R</t>
  </si>
  <si>
    <t>Connexes plaquettes déchets</t>
  </si>
  <si>
    <t>Connexes</t>
  </si>
  <si>
    <t>Ecorces</t>
  </si>
  <si>
    <t>Ecorces F</t>
  </si>
  <si>
    <t>Ecorces R</t>
  </si>
  <si>
    <t>Connexes hors écorces</t>
  </si>
  <si>
    <t>Sciures</t>
  </si>
  <si>
    <t>Sciures F</t>
  </si>
  <si>
    <t>Sciures R</t>
  </si>
  <si>
    <t>Plaquettes de scierie</t>
  </si>
  <si>
    <t>Plaquettes de scierie F</t>
  </si>
  <si>
    <t>Plaquettes de scierie R</t>
  </si>
  <si>
    <t>Plaquettes forestières</t>
  </si>
  <si>
    <t>Déchets bois</t>
  </si>
  <si>
    <t>Sciages et autres</t>
  </si>
  <si>
    <t>Sciages</t>
  </si>
  <si>
    <t>Sciages F</t>
  </si>
  <si>
    <t>Sciages R</t>
  </si>
  <si>
    <t>Traverses</t>
  </si>
  <si>
    <t>Merrains</t>
  </si>
  <si>
    <t>Granulés</t>
  </si>
  <si>
    <t>Palettes et emballages</t>
  </si>
  <si>
    <t>Panneaux placages contreplaqués</t>
  </si>
  <si>
    <t>Placages</t>
  </si>
  <si>
    <t>Contreplaqués</t>
  </si>
  <si>
    <t>Panneaux</t>
  </si>
  <si>
    <t>Panneaux particules</t>
  </si>
  <si>
    <t>Panneaux fibres</t>
  </si>
  <si>
    <t>Panneaux MDF</t>
  </si>
  <si>
    <t>Panneaux OSB</t>
  </si>
  <si>
    <t>Pâte à papier</t>
  </si>
  <si>
    <t>Pâte à papier mécanique</t>
  </si>
  <si>
    <t>Pâte à papier chimique</t>
  </si>
  <si>
    <t>Résidus de pâte à papier</t>
  </si>
  <si>
    <t>Papiers cartons</t>
  </si>
  <si>
    <t>Papier à recycler</t>
  </si>
  <si>
    <t>Combustibles chaudières collectives</t>
  </si>
  <si>
    <t>Bois bûche ménages</t>
  </si>
  <si>
    <t>Connexes F</t>
  </si>
  <si>
    <t>Connexes hors écorces F</t>
  </si>
  <si>
    <t>Connexes R</t>
  </si>
  <si>
    <t>Connexes hors écorces R</t>
  </si>
  <si>
    <t>Liste des secteurs</t>
  </si>
  <si>
    <t>Accroissement naturel</t>
  </si>
  <si>
    <t>Stock initial</t>
  </si>
  <si>
    <t>Stock final</t>
  </si>
  <si>
    <t>Mortalité</t>
  </si>
  <si>
    <t>Exploitation forestière</t>
  </si>
  <si>
    <t>Scieries</t>
  </si>
  <si>
    <t>Scieries F</t>
  </si>
  <si>
    <t>Scieries R</t>
  </si>
  <si>
    <t>Production de granulés</t>
  </si>
  <si>
    <t>Usines de panneaux</t>
  </si>
  <si>
    <t>Usines de contreplaqués</t>
  </si>
  <si>
    <t>Fabrication de pâte à papier</t>
  </si>
  <si>
    <t>Fabrication de pâte à papier mécanique</t>
  </si>
  <si>
    <t>Fabrication de pâte à papier chimique</t>
  </si>
  <si>
    <t>Fabrication de papiers cartons</t>
  </si>
  <si>
    <t>Fabrication d'emballages bois</t>
  </si>
  <si>
    <t>Valorisation énergétique</t>
  </si>
  <si>
    <t>Chauffage ménages</t>
  </si>
  <si>
    <t>Auto-approvisionnement et circuits courts</t>
  </si>
  <si>
    <t>Chauffage industriel et collectif</t>
  </si>
  <si>
    <t>Prélèvements</t>
  </si>
  <si>
    <t>Liste des échanges</t>
  </si>
  <si>
    <t>International</t>
  </si>
  <si>
    <t>Origine</t>
  </si>
  <si>
    <t>Destination</t>
  </si>
  <si>
    <t>1000 t</t>
  </si>
  <si>
    <t>Agreste (douanes)</t>
  </si>
  <si>
    <t>Copacel</t>
  </si>
  <si>
    <t>Mémento FCBA</t>
  </si>
  <si>
    <t>1000 m3</t>
  </si>
  <si>
    <t>1000 m2</t>
  </si>
  <si>
    <t>Propellet</t>
  </si>
  <si>
    <t>Basé sur étude Ademe BVA Solagro 2012</t>
  </si>
  <si>
    <t>Basé sur étude Ademe BVA Solagro 2012 (bois hors forêt soustrait)</t>
  </si>
  <si>
    <t>Etude Ademe IGN FCBA Ressources 2035 (annexes)</t>
  </si>
  <si>
    <t>1000 m3 aérien</t>
  </si>
  <si>
    <t>1000 m3 bois rond</t>
  </si>
  <si>
    <t>EAB Exploitations forestières</t>
  </si>
  <si>
    <t>1000 m3 sciages</t>
  </si>
  <si>
    <t>EAB Scieries</t>
  </si>
  <si>
    <t>MOFOB (traitement FCBA)</t>
  </si>
  <si>
    <t>Sous-Filieres</t>
  </si>
  <si>
    <t>Bois énergie:Bois d'industrie:Bois d'œuvre:Connexes:Forêt</t>
  </si>
  <si>
    <t>#a28d7b:#6B93EB:#4DB35D:#EC7920:#008311</t>
  </si>
  <si>
    <t>Espéces</t>
  </si>
  <si>
    <t>Résineux:Feuillu:Résineux+Feuillu</t>
  </si>
  <si>
    <t>green:limegreen:darkgreen</t>
  </si>
  <si>
    <t>Niveau Espéces</t>
  </si>
  <si>
    <t>levelTags</t>
  </si>
  <si>
    <t>1:2</t>
  </si>
  <si>
    <t>Niveau Types de bois</t>
  </si>
  <si>
    <t>Niveau Types de produits</t>
  </si>
  <si>
    <t>1:2:3</t>
  </si>
  <si>
    <t>Résineux+Feuillu</t>
  </si>
  <si>
    <t>Feuillu</t>
  </si>
  <si>
    <t>Résineux</t>
  </si>
  <si>
    <t>Bois énergie</t>
  </si>
  <si>
    <t>Forêt</t>
  </si>
  <si>
    <t>2:3</t>
  </si>
  <si>
    <t>Bois exploité</t>
  </si>
  <si>
    <t>Bois d'œuvre:Bois d'industrie:Bois énergie</t>
  </si>
  <si>
    <t>Plaquettes forestières F</t>
  </si>
  <si>
    <t>Plaquettes forestières R</t>
  </si>
  <si>
    <t>Bois exploité F</t>
  </si>
  <si>
    <t>Bois exploité R</t>
  </si>
  <si>
    <t>Placages F</t>
  </si>
  <si>
    <t>Placages R</t>
  </si>
  <si>
    <t>Pâte à papier R</t>
  </si>
  <si>
    <t>Pâte à papier F</t>
  </si>
  <si>
    <t>Panneaux F</t>
  </si>
  <si>
    <t>Panneaux R</t>
  </si>
  <si>
    <t>Produits de la 2nde transformation</t>
  </si>
  <si>
    <t>Parquets</t>
  </si>
  <si>
    <t>3</t>
  </si>
  <si>
    <t>2</t>
  </si>
  <si>
    <t>Stock initial F</t>
  </si>
  <si>
    <t>Stock initial R</t>
  </si>
  <si>
    <t>Stock final F</t>
  </si>
  <si>
    <t>Stock final R</t>
  </si>
  <si>
    <t>Pertes de récolte</t>
  </si>
  <si>
    <t>Usines de tranchage et déroulage</t>
  </si>
  <si>
    <t>Usines de tranchage et déroulage F</t>
  </si>
  <si>
    <t>Usines de tranchage et déroulage R</t>
  </si>
  <si>
    <t>Usines de panneaux F</t>
  </si>
  <si>
    <t>Usines de panneaux R</t>
  </si>
  <si>
    <t>Fabrication de pâte à papier F</t>
  </si>
  <si>
    <t>Fabrication de pâte à papier R</t>
  </si>
  <si>
    <t>2nde Transformation</t>
  </si>
  <si>
    <t>Fabrication de parquets</t>
  </si>
  <si>
    <t>Plaquettes</t>
  </si>
  <si>
    <t>Bois bûche officiel</t>
  </si>
  <si>
    <t>Bois bûche circuit court</t>
  </si>
  <si>
    <t>Bois hors forêt circuit court</t>
  </si>
  <si>
    <t>Bois bûche officiel F</t>
  </si>
  <si>
    <t>Bois bûche officiel R</t>
  </si>
  <si>
    <t>Bois circuit court</t>
  </si>
  <si>
    <t>Produits de la 1ère transformation bois d'œuvre</t>
  </si>
  <si>
    <t>Produits de la 1ère transformation bois d'œuvre F</t>
  </si>
  <si>
    <t>Produits de la 1ère transformation bois d'œuvre R</t>
  </si>
  <si>
    <t>Produits de la 1ère transformation bois d'industrie</t>
  </si>
  <si>
    <t>Produits de la 1ère transformation bois d'industrie F</t>
  </si>
  <si>
    <t>Produits de la 1ère transformation bois d'industrie R</t>
  </si>
  <si>
    <t>1ère Transformation bois d'œuvre</t>
  </si>
  <si>
    <t>1ère Transformation bois d'industrie</t>
  </si>
  <si>
    <t>1ère Transformation bois d'œuvre R</t>
  </si>
  <si>
    <t>1ère Transformation bois d'industrie F</t>
  </si>
  <si>
    <t>1ère Transformation bois d'industrie R</t>
  </si>
  <si>
    <t>1ère Transformation bois d'œuvre F</t>
  </si>
  <si>
    <t>origin</t>
  </si>
  <si>
    <t>destination</t>
  </si>
  <si>
    <t>value</t>
  </si>
  <si>
    <t>uncert</t>
  </si>
  <si>
    <t>quantity</t>
  </si>
  <si>
    <t>unit</t>
  </si>
  <si>
    <t>factor</t>
  </si>
  <si>
    <t>source</t>
  </si>
  <si>
    <t>IFN (2013-2017)</t>
  </si>
  <si>
    <t>IFN (2008-2017)</t>
  </si>
  <si>
    <t>MOFOB (traitement FCBA), hypothèse de répartition</t>
  </si>
  <si>
    <t>Mémento FCBA (moyenne 2009-2013)</t>
  </si>
  <si>
    <t>min</t>
  </si>
  <si>
    <t>max</t>
  </si>
  <si>
    <t>min unit</t>
  </si>
  <si>
    <t>max unit</t>
  </si>
  <si>
    <t>Prise en compte des min régionaux</t>
  </si>
  <si>
    <t>id</t>
  </si>
  <si>
    <t>eq = 0</t>
  </si>
  <si>
    <t>eq &lt;= 0</t>
  </si>
  <si>
    <t>eq &gt;= 0</t>
  </si>
  <si>
    <t>Equilibre matière ?</t>
  </si>
  <si>
    <t>Traduction</t>
  </si>
  <si>
    <t>Le rendement des scieries F (volume de sciages / bois sur écorce en entrée de process) est compris entre 40% et 50%
NB : On cherche à estimer le rendement moyen des scieries de la région, pas les extrêmes constatés dans la réalité.</t>
  </si>
  <si>
    <t>Le rendement des scieries R (volume de sciages / bois sur écorce en entrée de process) est compris entre 45% et 55%.
NB : On cherche à estimer le rendement moyen des scieries de la région, pas les extrêmes constatés dans la réalité.</t>
  </si>
  <si>
    <t>Le rendement des usines de tranchages/déroulage (volume de placages / bois sur écorce en entrée de process) est compris entre 40% et 55% (selon l'essence).</t>
  </si>
  <si>
    <t>67% des connexes hors écorces produits sont des plaquettes (le reste, 33% sont des sciures).</t>
  </si>
  <si>
    <t>Idem</t>
  </si>
  <si>
    <t>Le taux d'écorce sur les feuillus en entrée des scieries est de 12% (la scierie génère 0,12 unités d'écorces pour 1 unité de bois brut feuillus en entrée)</t>
  </si>
  <si>
    <t>Idem résnineux (mais 15%)</t>
  </si>
  <si>
    <t>Idem s'il s'agit d'une usine de tranchage/déroulage</t>
  </si>
  <si>
    <t>Idem s'il s'agit d'une usine de trituration (pâte à papier ou panneaux)</t>
  </si>
  <si>
    <t>idem s'il s'agit d'une usine de contreplaqué</t>
  </si>
  <si>
    <t>idem</t>
  </si>
  <si>
    <t>Pour une unité de pâte mécanique produite, l'usine produit entre 0.045 et 0.055 unités de résidus.</t>
  </si>
  <si>
    <t>Pour une unité de pâte chimique produite, l'usine produit entre 0.95 et 1.05 unités de résidus.</t>
  </si>
  <si>
    <t>0,77 * papier carton utilisé par la conso finale est égal à 1* papier recycler produit par celle-ci.
77% du papier consommé est trié pour être recyclé.</t>
  </si>
  <si>
    <t>volume de bois sur pied feuillus exploité &gt;= volume BO et BI feuillus produit</t>
  </si>
  <si>
    <t>volume de bois sur pied résineux exploité &gt;= volume BO et BI résineux produit</t>
  </si>
  <si>
    <t>Pour une unité de papier carton produite, il faut entre 0.55 et 0.70 unités de papier à recycler. Le reste provient de la pâte à papier (non recyclée) car il faut respecter l'équilibre matière sur ce secteur (soit entre 30% et 45%).</t>
  </si>
  <si>
    <t>Pertes = 0,08*BO + 0.15*BIBE</t>
  </si>
  <si>
    <t>Pertes F &gt;= 0,08*BO F + 0.15*BIBE F
(Pour avoir l'égalité il faudrait ajouter le bois bûche officiel F)</t>
  </si>
  <si>
    <t>Pertes R &gt;= 0,08*BO R + 0.15*BIBE R
(Pour avoir l'égalité il faudrait ajouter le bois bûche officiel R)</t>
  </si>
  <si>
    <t>Les usines de trituration utilisent au moins 1.2 fois plus de (bois rond + connexes + plaquettes) que de déchets.</t>
  </si>
  <si>
    <t>Nécessaire pour empêcher le modèle de transformer du bois hors forêt en bois bûche circuit court ou inversement de transformer du bois sur pied (forêt) en bois hors forêt circuit court.</t>
  </si>
  <si>
    <t>Au moins 80% du bois bûche officiel (EAB) est consommé localement par les ménages.</t>
  </si>
  <si>
    <t>Local</t>
  </si>
  <si>
    <t>Produit</t>
  </si>
  <si>
    <t>Commentaire</t>
  </si>
  <si>
    <t>humidité sur sec</t>
  </si>
  <si>
    <t>humidité sur brut</t>
  </si>
  <si>
    <t>% autres composants</t>
  </si>
  <si>
    <t>Densité du bois comprimé</t>
  </si>
  <si>
    <t>% Feuillus</t>
  </si>
  <si>
    <t>% Résineux</t>
  </si>
  <si>
    <t>Unité naturelle</t>
  </si>
  <si>
    <t>Facteur de conversion (m3f/unité naturelle)</t>
  </si>
  <si>
    <t xml:space="preserve">unité naturelle / m3f </t>
  </si>
  <si>
    <t>t MS / m3f</t>
  </si>
  <si>
    <t>t / m3f</t>
  </si>
  <si>
    <t>MWh / t</t>
  </si>
  <si>
    <t>MWh / m3f</t>
  </si>
  <si>
    <t>m3 bois fort tige / m3f</t>
  </si>
  <si>
    <t>m3 / m3f</t>
  </si>
  <si>
    <t>MAP / m3f</t>
  </si>
  <si>
    <t>Stéres / m3f</t>
  </si>
  <si>
    <t>Explication des formules utilisées pour chaque colonne</t>
  </si>
  <si>
    <t>Hypothèses
hs = masse d'eau / masse sèche</t>
  </si>
  <si>
    <t>Hypothèses
hb = masse d'eau / masse totale</t>
  </si>
  <si>
    <t xml:space="preserve">Hypothèses
 (fraction volumique ou fraction massique)
</t>
  </si>
  <si>
    <t>Hypothèses</t>
  </si>
  <si>
    <t>Unités dans lesquelles 
le produit est communément 
exprimée</t>
  </si>
  <si>
    <t>Calculé à partir des colonnes précédentes.
Si unité naturelle = tonnes : 1/(tonnes/m3f)
Si unité naturelle = m3 : 1/(m3/m3f)
etc.</t>
  </si>
  <si>
    <t>Inverse de la colonne précédente.
Redondant avec une des colonnes précédentes mais permet d'avoir l'info sur une seule colonne pour tous les produits.</t>
  </si>
  <si>
    <t xml:space="preserve">Il s'agit par définition de l'infra-densité (masse sèche / volume vert). </t>
  </si>
  <si>
    <t>Masse de bois = Masse sèche / (1 - humidité sur brut)
Pour un produit comprenant x% d'autres substances que du bois, il faut encore diviser par 1/(1-x). Par exemple, si un produit contient 50% de métal, on a : masse totale = masse de bois / (1-0.5) = 2*masse de bois.</t>
  </si>
  <si>
    <t>PCI = 5*(1-humidité sur brut) - 0.7*humidité sur brut. 
Le premier terme correspond au PCI de la masse sèche et le second pénalise le bois humide (il faut environ 0.7 kWh pour évaporer 1kg d'eau).
Inspiré de http://valbiom.be/files/library/Docs/Bois-Energie/150716_ValBiom_Combustibles_bois.pdf (p3).</t>
  </si>
  <si>
    <t>PCI/m3f = PCI/tonne * tonne/m3f</t>
  </si>
  <si>
    <t>Rapport entre le stock national de bois sur pied (F ou R) exprimé en bois fort tige et en volume total aérien (données IFN).
NB : approximation puisque ces coefficients varient légèrement selon les régions et selon que l'on considère le stock, l'accroissement naturel, les prélèvements, la mortalité etc.</t>
  </si>
  <si>
    <t xml:space="preserve">Hypothèse d'un point de saturation des fibres à 30% d'humidité sur sec quelque soit l'essence.
m3(plein) du produit
m3 = 1 - rétractation volumique
Si hs &gt; sat, pas de rétractation
Si hs &lt; sat : rétractation = (sat-hs)*(retrait volumique par %hs), pondéré par les essences F, R. 
Pour le cas des panneaux où le bois est comprimé : m3 = tonne / masse vol du bois comprimé.
</t>
  </si>
  <si>
    <t>MAP = m3 apparent plaquette
1 map = 0,4 m3 (plein) ou 2.5 map = 1m3 (plein)</t>
  </si>
  <si>
    <t>1,5 stère de bois frais = 1m3 réel de bois</t>
  </si>
  <si>
    <t>m3</t>
  </si>
  <si>
    <t>t</t>
  </si>
  <si>
    <t>m3 bois rond</t>
  </si>
  <si>
    <t>utilisé par la trituration</t>
  </si>
  <si>
    <t>Stéres</t>
  </si>
  <si>
    <t>utilisées par les ménages</t>
  </si>
  <si>
    <t>MAP</t>
  </si>
  <si>
    <t>m3 de sciage</t>
  </si>
  <si>
    <t>Connexes hors écorces et déchets</t>
  </si>
  <si>
    <t>utilisés par la trituration</t>
  </si>
  <si>
    <t>Echanges</t>
  </si>
  <si>
    <t>données sitram (fret)</t>
  </si>
  <si>
    <t>Pas de données d'entrée</t>
  </si>
  <si>
    <t>k tonne MS</t>
  </si>
  <si>
    <t>Bois rond F hors BE</t>
  </si>
  <si>
    <t>Bois rond R hors BE</t>
  </si>
  <si>
    <t xml:space="preserve"> (source : https://agritrop.cirad.fr/589166)</t>
  </si>
  <si>
    <t>http://www.afpia-estnord.fr/fichiers/download/Article%20Bernard%20Le%20Bouvet.pdf</t>
  </si>
  <si>
    <t>essence</t>
  </si>
  <si>
    <t xml:space="preserve">masse volumique 15% hs </t>
  </si>
  <si>
    <t>infra-densité 
(masse sèche / volume vert)</t>
  </si>
  <si>
    <t>hêtre</t>
  </si>
  <si>
    <t>chêne</t>
  </si>
  <si>
    <t>orme</t>
  </si>
  <si>
    <t>frêne</t>
  </si>
  <si>
    <t>chataigner</t>
  </si>
  <si>
    <t>charme</t>
  </si>
  <si>
    <t>bouleau</t>
  </si>
  <si>
    <t>noyer</t>
  </si>
  <si>
    <t>merisier</t>
  </si>
  <si>
    <t>peuplier</t>
  </si>
  <si>
    <t>aulne</t>
  </si>
  <si>
    <t>érable</t>
  </si>
  <si>
    <t>tilleul</t>
  </si>
  <si>
    <t>sapin</t>
  </si>
  <si>
    <t>épicéa</t>
  </si>
  <si>
    <t>pin maritime</t>
  </si>
  <si>
    <t>pin sylvestre</t>
  </si>
  <si>
    <t>douglas</t>
  </si>
  <si>
    <t>mélèze</t>
  </si>
  <si>
    <t>Moyenne F</t>
  </si>
  <si>
    <t>infra_d_f</t>
  </si>
  <si>
    <t>Moyenne R</t>
  </si>
  <si>
    <t>infra_d_r</t>
  </si>
  <si>
    <t xml:space="preserve">Retrait total
</t>
  </si>
  <si>
    <t>retrait volumique (%) 
par % d'humidité 
sur sec</t>
  </si>
  <si>
    <t xml:space="preserve">tangentiel 
</t>
  </si>
  <si>
    <t xml:space="preserve">radial 
</t>
  </si>
  <si>
    <t xml:space="preserve"> 
volumique
</t>
  </si>
  <si>
    <t>retrait_v_f</t>
  </si>
  <si>
    <t>retrait_v_r</t>
  </si>
  <si>
    <t>Bois d'œuvre:Bois d'industrie</t>
  </si>
  <si>
    <t>08 - Sciages bruts de Chêne</t>
  </si>
  <si>
    <t>09 - Sciages bruts de Hêtre</t>
  </si>
  <si>
    <t>10 - Sciages bruts : divers feuillus tempérés</t>
  </si>
  <si>
    <t>11 - Sciages de feuillus tropicaux</t>
  </si>
  <si>
    <t>12 - Sciages bruts de sapin-épicéa</t>
  </si>
  <si>
    <t>13 - Sciages bruts de Douglas</t>
  </si>
  <si>
    <t>14 - Sciages bruts : divers résineux</t>
  </si>
  <si>
    <t>15 - Sciages bruts de Pin maritime</t>
  </si>
  <si>
    <t>29 - Produits bruts, sciés ou rabotés imprégnés</t>
  </si>
  <si>
    <t>32 - Fabrication de produits finis à base de panneaux (plinthes, profilés de menuiserie)</t>
  </si>
  <si>
    <t>33 - Fabrication de parquets assemblés</t>
  </si>
  <si>
    <t>34 - Fabrication de charpentes</t>
  </si>
  <si>
    <t>35 - Menuiseries extérieures</t>
  </si>
  <si>
    <t>36 - Menuiseries intérieures</t>
  </si>
  <si>
    <t>39 - Coffrages pour le bétonnage, bardeaux en bois</t>
  </si>
  <si>
    <t>40 - Fabrication de produits d'aménagement extérieur</t>
  </si>
  <si>
    <t>41 - Fabrication d'objets divers en bois</t>
  </si>
  <si>
    <t>42 - Fabrication d'objets en liège</t>
  </si>
  <si>
    <t>47 - Fabrication de meubles en bois</t>
  </si>
  <si>
    <t>45 - Fabrication d'articles en papier ou en carton</t>
  </si>
  <si>
    <t>3éme transformation</t>
  </si>
  <si>
    <t>Usages du bois</t>
  </si>
  <si>
    <t>37 - Emballages en bois (autres que futailles)</t>
  </si>
  <si>
    <t>38 - Futailles</t>
  </si>
  <si>
    <t>48 - Autres industries manufacturières (instruments de musique, jeux et jouets…)</t>
  </si>
  <si>
    <t>52 - Génie civil</t>
  </si>
  <si>
    <t>53 - Travaux d'isolation</t>
  </si>
  <si>
    <t>54 - Travaux de menuiserie bois</t>
  </si>
  <si>
    <t>55 - Agencement de lieux de vente</t>
  </si>
  <si>
    <t>56 - Travaux de revêtement des sols et des murs</t>
  </si>
  <si>
    <t>57 - Travaux de charpente</t>
  </si>
  <si>
    <t>58 - Travaux de couverture par éléments</t>
  </si>
  <si>
    <t>59 - Travaux de maçonnerie générale et gros œuvre de bâtiment</t>
  </si>
  <si>
    <t>Fabrication de produits finis</t>
  </si>
  <si>
    <t>29 - Fabrication de produits bruts, sciés ou rabotés imprégnés</t>
  </si>
  <si>
    <t>35 - Fabrication de menuiseries extérieures</t>
  </si>
  <si>
    <t>36 - Fabrication de menuiseries intérieures</t>
  </si>
  <si>
    <t>39 - Fabrication de coffrages pour le bétonnage, bardeaux en bois</t>
  </si>
  <si>
    <t>Produits finis</t>
  </si>
  <si>
    <t>32 - Produits finis à base de panneaux (plinthes, profilés de menuiserie)</t>
  </si>
  <si>
    <t>33 - Parquets assemblés</t>
  </si>
  <si>
    <t>34 -Charpentes</t>
  </si>
  <si>
    <t>40 - Produits d'aménagement extérieur</t>
  </si>
  <si>
    <t>41 - Objets divers en bois</t>
  </si>
  <si>
    <t>42 - Objets en liège</t>
  </si>
  <si>
    <t>47 - Meubles en bois</t>
  </si>
  <si>
    <t>45 - Articles en papier ou en carton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</si>
</sst>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16" x14ac:knownFonts="1">
    <font>
      <sz val="10"/>
      <name val="Verdana"/>
      <charset val="1"/>
    </font>
    <font>
      <b/>
      <sz val="10"/>
      <name val="Verdana"/>
    </font>
    <font>
      <b/>
      <sz val="10"/>
      <color rgb="FFFFFFFF"/>
      <name val="Verdana"/>
    </font>
    <font>
      <sz val="8"/>
      <name val="Verdana"/>
      <charset val="1"/>
    </font>
    <font>
      <sz val="10"/>
      <name val="Verdana"/>
    </font>
    <font>
      <sz val="10"/>
      <name val="Verdana"/>
      <family val="2"/>
    </font>
    <font>
      <sz val="8"/>
      <name val="Verdana"/>
      <family val="2"/>
    </font>
    <font>
      <sz val="11"/>
      <name val="Calibri"/>
      <family val="2"/>
    </font>
    <font>
      <b/>
      <sz val="10"/>
      <name val="Verdana"/>
      <family val="2"/>
    </font>
    <font>
      <sz val="11"/>
      <name val="Verdana"/>
      <family val="2"/>
    </font>
    <font>
      <u/>
      <sz val="10"/>
      <name val="Verdana"/>
      <family val="2"/>
    </font>
    <font>
      <b/>
      <sz val="10"/>
      <color theme="1"/>
      <name val="Verdana"/>
      <family val="2"/>
    </font>
    <font>
      <sz val="10"/>
      <color theme="1"/>
      <name val="Verdana"/>
      <family val="2"/>
    </font>
    <font>
      <sz val="10"/>
      <name val="Courier"/>
      <family val="1"/>
    </font>
    <font>
      <sz val="10"/>
      <color theme="4" tint="-0.249977111117893"/>
      <name val="Verdana"/>
      <family val="2"/>
    </font>
    <font>
      <b/>
      <sz val="10"/>
      <color rgb="FF000000"/>
      <name val="Verdana"/>
    </font>
  </fonts>
  <fills count="35">
    <fill>
      <patternFill patternType="none"/>
    </fill>
    <fill>
      <patternFill patternType="gray125"/>
    </fill>
    <fill>
      <patternFill patternType="solid">
        <fgColor rgb="FF9BBB59"/>
      </patternFill>
    </fill>
    <fill>
      <patternFill patternType="solid">
        <fgColor rgb="FF4F81BD"/>
      </patternFill>
    </fill>
    <fill>
      <patternFill patternType="solid">
        <fgColor rgb="FF87AAFF"/>
      </patternFill>
    </fill>
    <fill>
      <patternFill patternType="solid">
        <fgColor rgb="FFA5BFFF"/>
      </patternFill>
    </fill>
    <fill>
      <patternFill patternType="solid">
        <fgColor rgb="FFC3D5FF"/>
      </patternFill>
    </fill>
    <fill>
      <patternFill patternType="solid">
        <fgColor rgb="FFE1EAFF"/>
      </patternFill>
    </fill>
    <fill>
      <patternFill patternType="solid">
        <fgColor rgb="FFFFFFFF"/>
      </patternFill>
    </fill>
    <fill>
      <patternFill patternType="solid">
        <fgColor rgb="FF87A9D2"/>
      </patternFill>
    </fill>
    <fill>
      <patternFill patternType="solid">
        <fgColor rgb="FF00B050"/>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6" tint="0.79998168889431442"/>
        <bgColor indexed="64"/>
      </patternFill>
    </fill>
    <fill>
      <patternFill patternType="solid">
        <fgColor theme="0" tint="-4.9989318521683403E-2"/>
        <bgColor indexed="64"/>
      </patternFill>
    </fill>
    <fill>
      <patternFill patternType="solid">
        <fgColor rgb="FF92D050"/>
        <bgColor indexed="64"/>
      </patternFill>
    </fill>
    <fill>
      <patternFill patternType="solid">
        <fgColor rgb="FFFF6699"/>
        <bgColor indexed="64"/>
      </patternFill>
    </fill>
    <fill>
      <patternFill patternType="solid">
        <fgColor theme="6" tint="0.39997558519241921"/>
        <bgColor indexed="64"/>
      </patternFill>
    </fill>
    <fill>
      <patternFill patternType="solid">
        <fgColor theme="6" tint="0.59999389629810485"/>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theme="4" tint="0.59999389629810485"/>
        <bgColor indexed="64"/>
      </patternFill>
    </fill>
    <fill>
      <patternFill patternType="solid">
        <fgColor theme="3" tint="0.39997558519241921"/>
        <bgColor indexed="64"/>
      </patternFill>
    </fill>
    <fill>
      <patternFill patternType="solid">
        <fgColor theme="0" tint="-0.249977111117893"/>
        <bgColor indexed="64"/>
      </patternFill>
    </fill>
    <fill>
      <patternFill patternType="solid">
        <fgColor indexed="22"/>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9" tint="0.79998168889431442"/>
        <bgColor indexed="64"/>
      </patternFill>
    </fill>
    <fill>
      <patternFill patternType="solid">
        <fgColor rgb="FFFFFF00"/>
        <bgColor indexed="64"/>
      </patternFill>
    </fill>
    <fill>
      <patternFill patternType="solid">
        <fgColor rgb="FF9AAFC8"/>
      </patternFill>
    </fill>
    <fill>
      <patternFill patternType="solid">
        <fgColor rgb="FF366092"/>
      </patternFill>
    </fill>
    <fill>
      <patternFill patternType="solid">
        <fgColor rgb="FFBCCADB"/>
      </patternFill>
    </fill>
    <fill>
      <patternFill patternType="solid">
        <fgColor rgb="FF7995B6"/>
      </patternFill>
    </fill>
  </fills>
  <borders count="27">
    <border>
      <left/>
      <right/>
      <top/>
      <bottom/>
      <diagonal/>
    </border>
    <border>
      <left style="thin">
        <color auto="1"/>
      </left>
      <right style="thin">
        <color auto="1"/>
      </right>
      <top/>
      <bottom/>
      <diagonal/>
    </border>
    <border>
      <left style="thin">
        <color auto="1"/>
      </left>
      <right style="thin">
        <color auto="1"/>
      </right>
      <top style="thin">
        <color auto="1"/>
      </top>
      <bottom style="thin">
        <color auto="1"/>
      </bottom>
      <diagonal/>
    </border>
    <border>
      <left style="thin">
        <color rgb="FF000000"/>
      </left>
      <right style="thin">
        <color rgb="FF000000"/>
      </right>
      <top/>
      <bottom/>
      <diagonal/>
    </border>
    <border>
      <left style="thin">
        <color rgb="FF000000"/>
      </left>
      <right style="thin">
        <color rgb="FF000000"/>
      </right>
      <top style="thin">
        <color rgb="FF000000"/>
      </top>
      <bottom/>
      <diagonal/>
    </border>
    <border>
      <left style="thin">
        <color indexed="64"/>
      </left>
      <right style="thin">
        <color rgb="FF000000"/>
      </right>
      <top style="thin">
        <color indexed="64"/>
      </top>
      <bottom/>
      <diagonal/>
    </border>
    <border>
      <left style="thin">
        <color rgb="FF000000"/>
      </left>
      <right style="thin">
        <color rgb="FF000000"/>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rgb="FF000000"/>
      </right>
      <top style="thin">
        <color rgb="FF000000"/>
      </top>
      <bottom/>
      <diagonal/>
    </border>
    <border>
      <left/>
      <right style="thin">
        <color indexed="64"/>
      </right>
      <top/>
      <bottom/>
      <diagonal/>
    </border>
    <border>
      <left style="thin">
        <color indexed="64"/>
      </left>
      <right style="thin">
        <color rgb="FF000000"/>
      </right>
      <top/>
      <bottom/>
      <diagonal/>
    </border>
    <border>
      <left style="thin">
        <color indexed="64"/>
      </left>
      <right style="thin">
        <color rgb="FF000000"/>
      </right>
      <top style="thin">
        <color rgb="FF000000"/>
      </top>
      <bottom style="thin">
        <color indexed="64"/>
      </bottom>
      <diagonal/>
    </border>
    <border>
      <left style="thin">
        <color rgb="FF000000"/>
      </left>
      <right style="thin">
        <color rgb="FF000000"/>
      </right>
      <top style="thin">
        <color rgb="FF000000"/>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000000"/>
      </left>
      <right style="thin">
        <color indexed="64"/>
      </right>
      <top style="thin">
        <color indexed="64"/>
      </top>
      <bottom/>
      <diagonal/>
    </border>
    <border>
      <left style="thin">
        <color rgb="FF000000"/>
      </left>
      <right style="thin">
        <color rgb="FF000000"/>
      </right>
      <top/>
      <bottom style="thin">
        <color indexed="64"/>
      </bottom>
      <diagonal/>
    </border>
    <border>
      <left style="thin">
        <color auto="1"/>
      </left>
      <right style="thin">
        <color auto="1"/>
      </right>
      <top style="thin">
        <color auto="1"/>
      </top>
      <bottom/>
      <diagonal/>
    </border>
    <border>
      <left style="thin">
        <color indexed="64"/>
      </left>
      <right style="thin">
        <color rgb="FF000000"/>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auto="1"/>
      </left>
      <right style="thin">
        <color auto="1"/>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s>
  <cellStyleXfs count="4">
    <xf numFmtId="0" fontId="0" fillId="0" borderId="0"/>
    <xf numFmtId="0" fontId="5" fillId="0" borderId="0"/>
    <xf numFmtId="9" fontId="5" fillId="0" borderId="0"/>
    <xf numFmtId="0" fontId="4" fillId="0" borderId="0"/>
  </cellStyleXfs>
  <cellXfs count="303">
    <xf numFmtId="0" fontId="0" fillId="0" borderId="0" xfId="0"/>
    <xf numFmtId="0" fontId="2" fillId="2" borderId="2" xfId="0" applyFont="1" applyFill="1" applyBorder="1" applyAlignment="1">
      <alignment vertical="top" wrapText="1" shrinkToFit="1"/>
    </xf>
    <xf numFmtId="0" fontId="0" fillId="0" borderId="3" xfId="0" applyBorder="1" applyAlignment="1">
      <alignment horizontal="center" vertical="center"/>
    </xf>
    <xf numFmtId="0" fontId="2" fillId="3" borderId="2" xfId="0" applyFont="1" applyFill="1" applyBorder="1" applyAlignment="1">
      <alignment vertical="top" wrapText="1" shrinkToFit="1"/>
    </xf>
    <xf numFmtId="0" fontId="0" fillId="4" borderId="4" xfId="0" applyFill="1" applyBorder="1" applyAlignment="1">
      <alignment horizontal="center" vertical="center"/>
    </xf>
    <xf numFmtId="0" fontId="0" fillId="5" borderId="4" xfId="0" applyFill="1" applyBorder="1" applyAlignment="1">
      <alignment horizontal="center" vertical="center"/>
    </xf>
    <xf numFmtId="0" fontId="0" fillId="6" borderId="4" xfId="0" applyFill="1" applyBorder="1" applyAlignment="1">
      <alignment horizontal="center" vertical="center"/>
    </xf>
    <xf numFmtId="0" fontId="0" fillId="6" borderId="3" xfId="0" applyFill="1" applyBorder="1" applyAlignment="1">
      <alignment horizontal="center" vertical="center"/>
    </xf>
    <xf numFmtId="0" fontId="0" fillId="7" borderId="4" xfId="0" applyFill="1" applyBorder="1" applyAlignment="1">
      <alignment horizontal="center" vertical="center"/>
    </xf>
    <xf numFmtId="0" fontId="0" fillId="7" borderId="3" xfId="0" applyFill="1" applyBorder="1" applyAlignment="1">
      <alignment horizontal="center" vertical="center"/>
    </xf>
    <xf numFmtId="0" fontId="0" fillId="8" borderId="4" xfId="0" applyFill="1" applyBorder="1" applyAlignment="1">
      <alignment horizontal="center" vertical="center"/>
    </xf>
    <xf numFmtId="0" fontId="0" fillId="8" borderId="3" xfId="0" applyFill="1" applyBorder="1" applyAlignment="1">
      <alignment horizontal="center" vertical="center"/>
    </xf>
    <xf numFmtId="0" fontId="0" fillId="5" borderId="3" xfId="0" applyFill="1" applyBorder="1" applyAlignment="1">
      <alignment horizontal="center" vertical="center"/>
    </xf>
    <xf numFmtId="0" fontId="1" fillId="0" borderId="2" xfId="0" applyFont="1" applyBorder="1" applyAlignment="1">
      <alignment horizontal="center" vertical="top"/>
    </xf>
    <xf numFmtId="0" fontId="2" fillId="9" borderId="0" xfId="0" applyFont="1" applyFill="1"/>
    <xf numFmtId="0" fontId="0" fillId="0" borderId="3" xfId="0" applyBorder="1" applyAlignment="1">
      <alignment horizontal="left" vertical="center"/>
    </xf>
    <xf numFmtId="0" fontId="0" fillId="0" borderId="0" xfId="0" applyAlignment="1">
      <alignment horizontal="left"/>
    </xf>
    <xf numFmtId="20" fontId="0" fillId="0" borderId="0" xfId="0" quotePrefix="1" applyNumberFormat="1" applyAlignment="1">
      <alignment horizontal="right"/>
    </xf>
    <xf numFmtId="0" fontId="0" fillId="0" borderId="0" xfId="0" quotePrefix="1" applyAlignment="1">
      <alignment horizontal="right"/>
    </xf>
    <xf numFmtId="49" fontId="0" fillId="4" borderId="4" xfId="0" applyNumberFormat="1" applyFill="1" applyBorder="1" applyAlignment="1">
      <alignment horizontal="center" vertical="center"/>
    </xf>
    <xf numFmtId="49" fontId="0" fillId="6" borderId="4" xfId="0" applyNumberFormat="1" applyFill="1" applyBorder="1" applyAlignment="1">
      <alignment horizontal="center" vertical="center"/>
    </xf>
    <xf numFmtId="49" fontId="0" fillId="8" borderId="4" xfId="0" applyNumberFormat="1" applyFill="1" applyBorder="1" applyAlignment="1">
      <alignment horizontal="center" vertical="center"/>
    </xf>
    <xf numFmtId="49" fontId="0" fillId="8" borderId="3" xfId="0" applyNumberFormat="1" applyFill="1" applyBorder="1" applyAlignment="1">
      <alignment horizontal="center" vertical="center"/>
    </xf>
    <xf numFmtId="49" fontId="0" fillId="6" borderId="3" xfId="0" applyNumberFormat="1" applyFill="1" applyBorder="1" applyAlignment="1">
      <alignment horizontal="center" vertical="center"/>
    </xf>
    <xf numFmtId="0" fontId="0" fillId="4" borderId="5" xfId="0" applyFill="1" applyBorder="1" applyAlignment="1">
      <alignment horizontal="center" vertical="center"/>
    </xf>
    <xf numFmtId="0" fontId="0" fillId="4" borderId="6" xfId="0" applyFill="1" applyBorder="1" applyAlignment="1">
      <alignment horizontal="center" vertical="center"/>
    </xf>
    <xf numFmtId="0" fontId="0" fillId="6" borderId="9" xfId="0" applyFill="1" applyBorder="1" applyAlignment="1">
      <alignment horizontal="center" vertical="center"/>
    </xf>
    <xf numFmtId="0" fontId="0" fillId="0" borderId="0" xfId="0" applyAlignment="1">
      <alignment horizontal="right"/>
    </xf>
    <xf numFmtId="0" fontId="0" fillId="7" borderId="9" xfId="0" applyFill="1" applyBorder="1" applyAlignment="1">
      <alignment horizontal="center" vertical="center"/>
    </xf>
    <xf numFmtId="0" fontId="0" fillId="7" borderId="11" xfId="0" applyFill="1" applyBorder="1" applyAlignment="1">
      <alignment horizontal="center" vertical="center"/>
    </xf>
    <xf numFmtId="0" fontId="0" fillId="8" borderId="9" xfId="0" applyFill="1" applyBorder="1" applyAlignment="1">
      <alignment horizontal="center" vertical="center"/>
    </xf>
    <xf numFmtId="0" fontId="0" fillId="8" borderId="11" xfId="0" applyFill="1" applyBorder="1" applyAlignment="1">
      <alignment horizontal="center" vertical="center"/>
    </xf>
    <xf numFmtId="0" fontId="0" fillId="4" borderId="9" xfId="0" applyFill="1" applyBorder="1" applyAlignment="1">
      <alignment horizontal="center" vertical="center"/>
    </xf>
    <xf numFmtId="0" fontId="0" fillId="5" borderId="9" xfId="0" applyFill="1" applyBorder="1" applyAlignment="1">
      <alignment horizontal="center" vertical="center"/>
    </xf>
    <xf numFmtId="0" fontId="0" fillId="6" borderId="11" xfId="0" applyFill="1" applyBorder="1" applyAlignment="1">
      <alignment horizontal="center" vertical="center"/>
    </xf>
    <xf numFmtId="0" fontId="0" fillId="5" borderId="12" xfId="0" applyFill="1" applyBorder="1" applyAlignment="1">
      <alignment horizontal="center" vertical="center"/>
    </xf>
    <xf numFmtId="0" fontId="0" fillId="5" borderId="13" xfId="0" applyFill="1" applyBorder="1" applyAlignment="1">
      <alignment horizontal="center" vertical="center"/>
    </xf>
    <xf numFmtId="0" fontId="0" fillId="6" borderId="12" xfId="0" applyFill="1" applyBorder="1" applyAlignment="1">
      <alignment horizontal="center" vertical="center"/>
    </xf>
    <xf numFmtId="0" fontId="0" fillId="6" borderId="13" xfId="0" applyFill="1" applyBorder="1" applyAlignment="1">
      <alignment horizontal="center" vertical="center"/>
    </xf>
    <xf numFmtId="0" fontId="2" fillId="3" borderId="18" xfId="0" applyFont="1" applyFill="1" applyBorder="1" applyAlignment="1">
      <alignment vertical="top" wrapText="1" shrinkToFit="1"/>
    </xf>
    <xf numFmtId="0" fontId="0" fillId="10" borderId="8" xfId="0" applyFill="1" applyBorder="1"/>
    <xf numFmtId="49" fontId="0" fillId="4" borderId="6" xfId="0" applyNumberFormat="1" applyFill="1" applyBorder="1" applyAlignment="1">
      <alignment horizontal="center" vertical="center"/>
    </xf>
    <xf numFmtId="0" fontId="0" fillId="5" borderId="19" xfId="0" applyFill="1" applyBorder="1" applyAlignment="1">
      <alignment horizontal="center" vertical="center"/>
    </xf>
    <xf numFmtId="0" fontId="0" fillId="5" borderId="17" xfId="0" applyFill="1" applyBorder="1" applyAlignment="1">
      <alignment horizontal="center" vertical="center"/>
    </xf>
    <xf numFmtId="49" fontId="0" fillId="6" borderId="4" xfId="0" quotePrefix="1" applyNumberFormat="1" applyFill="1" applyBorder="1" applyAlignment="1">
      <alignment horizontal="center" vertical="center"/>
    </xf>
    <xf numFmtId="0" fontId="0" fillId="4" borderId="20" xfId="0" applyFill="1" applyBorder="1" applyAlignment="1">
      <alignment horizontal="center" vertical="center"/>
    </xf>
    <xf numFmtId="0" fontId="0" fillId="4" borderId="7" xfId="0" applyFill="1" applyBorder="1" applyAlignment="1">
      <alignment horizontal="center" vertical="center"/>
    </xf>
    <xf numFmtId="0" fontId="0" fillId="6" borderId="21" xfId="0" applyFill="1" applyBorder="1" applyAlignment="1">
      <alignment horizontal="center" vertical="center"/>
    </xf>
    <xf numFmtId="0" fontId="0" fillId="6" borderId="19" xfId="0" applyFill="1" applyBorder="1" applyAlignment="1">
      <alignment horizontal="center" vertical="center"/>
    </xf>
    <xf numFmtId="0" fontId="0" fillId="6" borderId="17" xfId="0" applyFill="1" applyBorder="1" applyAlignment="1">
      <alignment horizontal="center" vertical="center"/>
    </xf>
    <xf numFmtId="0" fontId="0" fillId="0" borderId="0" xfId="0" applyAlignment="1">
      <alignment wrapText="1"/>
    </xf>
    <xf numFmtId="0" fontId="0" fillId="4" borderId="3" xfId="0" applyFill="1" applyBorder="1" applyAlignment="1">
      <alignment horizontal="center" vertical="center"/>
    </xf>
    <xf numFmtId="0" fontId="0" fillId="4" borderId="11" xfId="0" applyFill="1" applyBorder="1" applyAlignment="1">
      <alignment horizontal="center" vertical="center"/>
    </xf>
    <xf numFmtId="0" fontId="0" fillId="4" borderId="16" xfId="0" applyFill="1" applyBorder="1" applyAlignment="1">
      <alignment horizontal="center" vertical="center"/>
    </xf>
    <xf numFmtId="0" fontId="0" fillId="6" borderId="0" xfId="0" applyFill="1" applyAlignment="1">
      <alignment horizontal="center" vertical="center"/>
    </xf>
    <xf numFmtId="0" fontId="5" fillId="6" borderId="4" xfId="0" applyFont="1" applyFill="1" applyBorder="1" applyAlignment="1">
      <alignment horizontal="center" vertical="center"/>
    </xf>
    <xf numFmtId="0" fontId="5" fillId="6" borderId="9" xfId="0" applyFont="1" applyFill="1" applyBorder="1" applyAlignment="1">
      <alignment horizontal="center" vertical="center"/>
    </xf>
    <xf numFmtId="0" fontId="5" fillId="6" borderId="3" xfId="0" applyFont="1" applyFill="1" applyBorder="1" applyAlignment="1">
      <alignment horizontal="center" vertical="center"/>
    </xf>
    <xf numFmtId="21" fontId="0" fillId="0" borderId="3" xfId="0" quotePrefix="1" applyNumberFormat="1" applyBorder="1" applyAlignment="1">
      <alignment horizontal="center" vertical="center"/>
    </xf>
    <xf numFmtId="0" fontId="5" fillId="0" borderId="0" xfId="0" quotePrefix="1" applyFont="1" applyAlignment="1">
      <alignment horizontal="right"/>
    </xf>
    <xf numFmtId="0" fontId="5" fillId="7" borderId="9" xfId="0" applyFont="1" applyFill="1" applyBorder="1" applyAlignment="1">
      <alignment horizontal="center" vertical="center"/>
    </xf>
    <xf numFmtId="0" fontId="5" fillId="6" borderId="4" xfId="0" quotePrefix="1" applyFont="1" applyFill="1" applyBorder="1" applyAlignment="1">
      <alignment horizontal="center" vertical="center"/>
    </xf>
    <xf numFmtId="0" fontId="5" fillId="8" borderId="4" xfId="0" quotePrefix="1" applyFont="1" applyFill="1" applyBorder="1" applyAlignment="1">
      <alignment horizontal="center" vertical="center"/>
    </xf>
    <xf numFmtId="0" fontId="5" fillId="6" borderId="0" xfId="0" quotePrefix="1" applyFont="1" applyFill="1" applyAlignment="1">
      <alignment horizontal="center" vertical="center"/>
    </xf>
    <xf numFmtId="0" fontId="1" fillId="11" borderId="0" xfId="0" applyFont="1" applyFill="1"/>
    <xf numFmtId="1" fontId="0" fillId="0" borderId="0" xfId="0" applyNumberFormat="1"/>
    <xf numFmtId="9" fontId="0" fillId="0" borderId="0" xfId="0" applyNumberFormat="1"/>
    <xf numFmtId="2" fontId="0" fillId="0" borderId="0" xfId="0" applyNumberFormat="1"/>
    <xf numFmtId="0" fontId="4" fillId="0" borderId="0" xfId="0" applyFont="1" applyAlignment="1">
      <alignment horizontal="left" vertical="center" wrapText="1"/>
    </xf>
    <xf numFmtId="1" fontId="4" fillId="0" borderId="0" xfId="0" applyNumberFormat="1" applyFont="1"/>
    <xf numFmtId="164" fontId="4" fillId="0" borderId="0" xfId="0" applyNumberFormat="1" applyFont="1"/>
    <xf numFmtId="0" fontId="4" fillId="0" borderId="0" xfId="0" applyFont="1"/>
    <xf numFmtId="2" fontId="4" fillId="0" borderId="0" xfId="0" applyNumberFormat="1" applyFont="1"/>
    <xf numFmtId="0" fontId="7" fillId="0" borderId="1" xfId="0" applyFont="1" applyBorder="1" applyAlignment="1">
      <alignment horizontal="left" vertical="center" wrapText="1"/>
    </xf>
    <xf numFmtId="0" fontId="2" fillId="3" borderId="1" xfId="0" applyFont="1" applyFill="1" applyBorder="1" applyAlignment="1">
      <alignment vertical="top" wrapText="1" shrinkToFit="1"/>
    </xf>
    <xf numFmtId="0" fontId="8" fillId="11" borderId="0" xfId="0" applyFont="1" applyFill="1"/>
    <xf numFmtId="0" fontId="8" fillId="11" borderId="20" xfId="0" applyFont="1" applyFill="1" applyBorder="1"/>
    <xf numFmtId="0" fontId="8" fillId="11" borderId="7" xfId="0" applyFont="1" applyFill="1" applyBorder="1"/>
    <xf numFmtId="0" fontId="8" fillId="11" borderId="8" xfId="0" applyFont="1" applyFill="1" applyBorder="1"/>
    <xf numFmtId="0" fontId="8" fillId="11" borderId="18" xfId="0" applyFont="1" applyFill="1" applyBorder="1" applyAlignment="1">
      <alignment horizontal="left" vertical="center"/>
    </xf>
    <xf numFmtId="0" fontId="0" fillId="12" borderId="20" xfId="0" applyFill="1" applyBorder="1"/>
    <xf numFmtId="0" fontId="0" fillId="12" borderId="7" xfId="0" applyFill="1" applyBorder="1"/>
    <xf numFmtId="1" fontId="5" fillId="12" borderId="7" xfId="0" applyNumberFormat="1" applyFont="1" applyFill="1" applyBorder="1"/>
    <xf numFmtId="2" fontId="0" fillId="12" borderId="20" xfId="0" applyNumberFormat="1" applyFill="1" applyBorder="1"/>
    <xf numFmtId="1" fontId="0" fillId="12" borderId="7" xfId="0" applyNumberFormat="1" applyFill="1" applyBorder="1"/>
    <xf numFmtId="1" fontId="0" fillId="12" borderId="8" xfId="0" applyNumberFormat="1" applyFill="1" applyBorder="1"/>
    <xf numFmtId="0" fontId="0" fillId="12" borderId="22" xfId="0" applyFill="1" applyBorder="1"/>
    <xf numFmtId="0" fontId="0" fillId="12" borderId="14" xfId="0" applyFill="1" applyBorder="1"/>
    <xf numFmtId="1" fontId="5" fillId="12" borderId="14" xfId="0" applyNumberFormat="1" applyFont="1" applyFill="1" applyBorder="1"/>
    <xf numFmtId="2" fontId="0" fillId="12" borderId="22" xfId="0" applyNumberFormat="1" applyFill="1" applyBorder="1"/>
    <xf numFmtId="2" fontId="0" fillId="12" borderId="14" xfId="0" applyNumberFormat="1" applyFill="1" applyBorder="1"/>
    <xf numFmtId="2" fontId="0" fillId="12" borderId="15" xfId="0" applyNumberFormat="1" applyFill="1" applyBorder="1"/>
    <xf numFmtId="0" fontId="7" fillId="12" borderId="7" xfId="0" applyFont="1" applyFill="1" applyBorder="1" applyAlignment="1">
      <alignment horizontal="left" vertical="center" wrapText="1"/>
    </xf>
    <xf numFmtId="0" fontId="0" fillId="12" borderId="21" xfId="0" applyFill="1" applyBorder="1"/>
    <xf numFmtId="0" fontId="0" fillId="12" borderId="0" xfId="0" applyFill="1"/>
    <xf numFmtId="0" fontId="7" fillId="12" borderId="0" xfId="0" applyFont="1" applyFill="1" applyAlignment="1">
      <alignment horizontal="left" vertical="center" wrapText="1"/>
    </xf>
    <xf numFmtId="0" fontId="7" fillId="12" borderId="10" xfId="0" applyFont="1" applyFill="1" applyBorder="1" applyAlignment="1">
      <alignment horizontal="left" vertical="center" wrapText="1"/>
    </xf>
    <xf numFmtId="2" fontId="0" fillId="12" borderId="0" xfId="0" applyNumberFormat="1" applyFill="1"/>
    <xf numFmtId="2" fontId="0" fillId="12" borderId="10" xfId="0" applyNumberFormat="1" applyFill="1" applyBorder="1"/>
    <xf numFmtId="0" fontId="7" fillId="12" borderId="15" xfId="0" applyFont="1" applyFill="1" applyBorder="1" applyAlignment="1">
      <alignment horizontal="left" vertical="center" wrapText="1"/>
    </xf>
    <xf numFmtId="0" fontId="0" fillId="13" borderId="20" xfId="0" applyFill="1" applyBorder="1"/>
    <xf numFmtId="0" fontId="0" fillId="13" borderId="7" xfId="0" applyFill="1" applyBorder="1"/>
    <xf numFmtId="0" fontId="5" fillId="13" borderId="7" xfId="0" applyFont="1" applyFill="1" applyBorder="1"/>
    <xf numFmtId="1" fontId="5" fillId="13" borderId="7" xfId="0" applyNumberFormat="1" applyFont="1" applyFill="1" applyBorder="1"/>
    <xf numFmtId="2" fontId="0" fillId="13" borderId="20" xfId="0" applyNumberFormat="1" applyFill="1" applyBorder="1"/>
    <xf numFmtId="2" fontId="0" fillId="13" borderId="7" xfId="0" applyNumberFormat="1" applyFill="1" applyBorder="1"/>
    <xf numFmtId="2" fontId="0" fillId="13" borderId="8" xfId="0" applyNumberFormat="1" applyFill="1" applyBorder="1"/>
    <xf numFmtId="0" fontId="0" fillId="13" borderId="22" xfId="0" applyFill="1" applyBorder="1"/>
    <xf numFmtId="0" fontId="0" fillId="13" borderId="14" xfId="0" applyFill="1" applyBorder="1"/>
    <xf numFmtId="0" fontId="5" fillId="13" borderId="14" xfId="0" applyFont="1" applyFill="1" applyBorder="1"/>
    <xf numFmtId="1" fontId="5" fillId="13" borderId="14" xfId="0" applyNumberFormat="1" applyFont="1" applyFill="1" applyBorder="1"/>
    <xf numFmtId="2" fontId="0" fillId="13" borderId="22" xfId="0" applyNumberFormat="1" applyFill="1" applyBorder="1"/>
    <xf numFmtId="2" fontId="0" fillId="13" borderId="14" xfId="0" applyNumberFormat="1" applyFill="1" applyBorder="1"/>
    <xf numFmtId="2" fontId="0" fillId="13" borderId="15" xfId="0" applyNumberFormat="1" applyFill="1" applyBorder="1"/>
    <xf numFmtId="0" fontId="0" fillId="13" borderId="21" xfId="0" applyFill="1" applyBorder="1"/>
    <xf numFmtId="2" fontId="0" fillId="13" borderId="0" xfId="0" applyNumberFormat="1" applyFill="1"/>
    <xf numFmtId="2" fontId="0" fillId="13" borderId="10" xfId="0" applyNumberFormat="1" applyFill="1" applyBorder="1"/>
    <xf numFmtId="1" fontId="5" fillId="13" borderId="0" xfId="0" applyNumberFormat="1" applyFont="1" applyFill="1"/>
    <xf numFmtId="0" fontId="5" fillId="12" borderId="7" xfId="0" applyFont="1" applyFill="1" applyBorder="1"/>
    <xf numFmtId="1" fontId="5" fillId="12" borderId="8" xfId="0" applyNumberFormat="1" applyFont="1" applyFill="1" applyBorder="1"/>
    <xf numFmtId="1" fontId="0" fillId="12" borderId="20" xfId="0" applyNumberFormat="1" applyFill="1" applyBorder="1"/>
    <xf numFmtId="2" fontId="0" fillId="12" borderId="7" xfId="0" applyNumberFormat="1" applyFill="1" applyBorder="1"/>
    <xf numFmtId="2" fontId="0" fillId="12" borderId="8" xfId="0" applyNumberFormat="1" applyFill="1" applyBorder="1"/>
    <xf numFmtId="0" fontId="5" fillId="12" borderId="14" xfId="0" applyFont="1" applyFill="1" applyBorder="1"/>
    <xf numFmtId="1" fontId="5" fillId="12" borderId="0" xfId="0" applyNumberFormat="1" applyFont="1" applyFill="1"/>
    <xf numFmtId="2" fontId="0" fillId="12" borderId="21" xfId="0" applyNumberFormat="1" applyFill="1" applyBorder="1"/>
    <xf numFmtId="1" fontId="5" fillId="12" borderId="15" xfId="0" applyNumberFormat="1" applyFont="1" applyFill="1" applyBorder="1"/>
    <xf numFmtId="1" fontId="0" fillId="12" borderId="14" xfId="0" applyNumberFormat="1" applyFill="1" applyBorder="1"/>
    <xf numFmtId="1" fontId="0" fillId="13" borderId="7" xfId="0" applyNumberFormat="1" applyFill="1" applyBorder="1"/>
    <xf numFmtId="165" fontId="0" fillId="13" borderId="7" xfId="0" applyNumberFormat="1" applyFill="1" applyBorder="1"/>
    <xf numFmtId="165" fontId="0" fillId="13" borderId="8" xfId="0" applyNumberFormat="1" applyFill="1" applyBorder="1"/>
    <xf numFmtId="1" fontId="0" fillId="13" borderId="14" xfId="0" applyNumberFormat="1" applyFill="1" applyBorder="1"/>
    <xf numFmtId="1" fontId="0" fillId="13" borderId="15" xfId="0" applyNumberFormat="1" applyFill="1" applyBorder="1"/>
    <xf numFmtId="1" fontId="0" fillId="13" borderId="20" xfId="0" applyNumberFormat="1" applyFill="1" applyBorder="1"/>
    <xf numFmtId="0" fontId="0" fillId="13" borderId="8" xfId="0" applyFill="1" applyBorder="1"/>
    <xf numFmtId="0" fontId="0" fillId="13" borderId="0" xfId="0" applyFill="1"/>
    <xf numFmtId="1" fontId="0" fillId="13" borderId="0" xfId="0" applyNumberFormat="1" applyFill="1"/>
    <xf numFmtId="0" fontId="0" fillId="13" borderId="10" xfId="0" applyFill="1" applyBorder="1"/>
    <xf numFmtId="0" fontId="0" fillId="13" borderId="15" xfId="0" applyFill="1" applyBorder="1"/>
    <xf numFmtId="1" fontId="0" fillId="12" borderId="15" xfId="0" applyNumberFormat="1" applyFill="1" applyBorder="1"/>
    <xf numFmtId="0" fontId="9" fillId="12" borderId="7" xfId="0" applyFont="1" applyFill="1" applyBorder="1" applyAlignment="1">
      <alignment horizontal="left" vertical="center" wrapText="1"/>
    </xf>
    <xf numFmtId="0" fontId="0" fillId="12" borderId="8" xfId="0" applyFill="1" applyBorder="1"/>
    <xf numFmtId="0" fontId="5" fillId="12" borderId="0" xfId="0" applyFont="1" applyFill="1"/>
    <xf numFmtId="0" fontId="0" fillId="12" borderId="10" xfId="0" applyFill="1" applyBorder="1"/>
    <xf numFmtId="0" fontId="9" fillId="12" borderId="14" xfId="0" applyFont="1" applyFill="1" applyBorder="1" applyAlignment="1">
      <alignment horizontal="left" vertical="center" wrapText="1"/>
    </xf>
    <xf numFmtId="0" fontId="0" fillId="12" borderId="15" xfId="0" applyFill="1" applyBorder="1"/>
    <xf numFmtId="0" fontId="10" fillId="12" borderId="20" xfId="0" applyFont="1" applyFill="1" applyBorder="1"/>
    <xf numFmtId="0" fontId="9" fillId="12" borderId="0" xfId="0" applyFont="1" applyFill="1" applyAlignment="1">
      <alignment horizontal="left" vertical="center" wrapText="1"/>
    </xf>
    <xf numFmtId="0" fontId="9" fillId="13" borderId="7" xfId="0" applyFont="1" applyFill="1" applyBorder="1" applyAlignment="1">
      <alignment horizontal="left" vertical="center" wrapText="1"/>
    </xf>
    <xf numFmtId="0" fontId="9" fillId="13" borderId="0" xfId="0" applyFont="1" applyFill="1" applyAlignment="1">
      <alignment horizontal="left" vertical="center" wrapText="1"/>
    </xf>
    <xf numFmtId="0" fontId="11" fillId="0" borderId="24" xfId="1" applyFont="1" applyBorder="1" applyAlignment="1">
      <alignment vertical="center" wrapText="1"/>
    </xf>
    <xf numFmtId="0" fontId="11" fillId="0" borderId="25" xfId="1" applyFont="1" applyBorder="1" applyAlignment="1">
      <alignment vertical="center" wrapText="1"/>
    </xf>
    <xf numFmtId="0" fontId="11" fillId="0" borderId="26" xfId="1" applyFont="1" applyBorder="1" applyAlignment="1">
      <alignment vertical="center" wrapText="1"/>
    </xf>
    <xf numFmtId="9" fontId="11" fillId="0" borderId="25" xfId="2" applyFont="1" applyBorder="1" applyAlignment="1">
      <alignment vertical="center" wrapText="1"/>
    </xf>
    <xf numFmtId="165" fontId="11" fillId="14" borderId="24" xfId="1" applyNumberFormat="1" applyFont="1" applyFill="1" applyBorder="1" applyAlignment="1">
      <alignment vertical="center" wrapText="1"/>
    </xf>
    <xf numFmtId="165" fontId="11" fillId="14" borderId="25" xfId="1" applyNumberFormat="1" applyFont="1" applyFill="1" applyBorder="1" applyAlignment="1">
      <alignment vertical="center" wrapText="1"/>
    </xf>
    <xf numFmtId="165" fontId="11" fillId="14" borderId="26" xfId="1" applyNumberFormat="1" applyFont="1" applyFill="1" applyBorder="1" applyAlignment="1">
      <alignment vertical="center" wrapText="1"/>
    </xf>
    <xf numFmtId="165" fontId="11" fillId="0" borderId="25" xfId="1" applyNumberFormat="1" applyFont="1" applyBorder="1" applyAlignment="1">
      <alignment vertical="center" wrapText="1"/>
    </xf>
    <xf numFmtId="165" fontId="11" fillId="0" borderId="7" xfId="1" applyNumberFormat="1" applyFont="1" applyBorder="1" applyAlignment="1">
      <alignment vertical="center" wrapText="1"/>
    </xf>
    <xf numFmtId="0" fontId="8" fillId="0" borderId="0" xfId="1" applyFont="1" applyAlignment="1">
      <alignment vertical="center" wrapText="1"/>
    </xf>
    <xf numFmtId="0" fontId="8" fillId="0" borderId="10" xfId="1" applyFont="1" applyBorder="1" applyAlignment="1">
      <alignment vertical="center" wrapText="1"/>
    </xf>
    <xf numFmtId="0" fontId="11" fillId="15" borderId="26" xfId="1" applyFont="1" applyFill="1" applyBorder="1" applyAlignment="1">
      <alignment vertical="center" wrapText="1"/>
    </xf>
    <xf numFmtId="0" fontId="12" fillId="15" borderId="25" xfId="1" applyFont="1" applyFill="1" applyBorder="1" applyAlignment="1">
      <alignment vertical="center" wrapText="1"/>
    </xf>
    <xf numFmtId="165" fontId="12" fillId="15" borderId="24" xfId="1" applyNumberFormat="1" applyFont="1" applyFill="1" applyBorder="1" applyAlignment="1">
      <alignment vertical="center" wrapText="1"/>
    </xf>
    <xf numFmtId="165" fontId="12" fillId="15" borderId="25" xfId="1" applyNumberFormat="1" applyFont="1" applyFill="1" applyBorder="1" applyAlignment="1">
      <alignment vertical="center" wrapText="1"/>
    </xf>
    <xf numFmtId="165" fontId="12" fillId="15" borderId="26" xfId="1" applyNumberFormat="1" applyFont="1" applyFill="1" applyBorder="1" applyAlignment="1">
      <alignment vertical="center" wrapText="1"/>
    </xf>
    <xf numFmtId="0" fontId="12" fillId="15" borderId="24" xfId="1" applyFont="1" applyFill="1" applyBorder="1" applyAlignment="1">
      <alignment vertical="center" wrapText="1"/>
    </xf>
    <xf numFmtId="165" fontId="12" fillId="15" borderId="7" xfId="1" applyNumberFormat="1" applyFont="1" applyFill="1" applyBorder="1" applyAlignment="1">
      <alignment vertical="center" wrapText="1"/>
    </xf>
    <xf numFmtId="0" fontId="5" fillId="0" borderId="21" xfId="1" applyBorder="1"/>
    <xf numFmtId="1" fontId="5" fillId="16" borderId="0" xfId="1" applyNumberFormat="1" applyFill="1"/>
    <xf numFmtId="1" fontId="5" fillId="0" borderId="10" xfId="1" applyNumberFormat="1" applyBorder="1"/>
    <xf numFmtId="9" fontId="5" fillId="17" borderId="0" xfId="1" applyNumberFormat="1" applyFill="1"/>
    <xf numFmtId="0" fontId="5" fillId="17" borderId="0" xfId="1" applyFill="1"/>
    <xf numFmtId="9" fontId="0" fillId="17" borderId="0" xfId="2" applyFont="1" applyFill="1"/>
    <xf numFmtId="9" fontId="5" fillId="17" borderId="0" xfId="2" applyFill="1"/>
    <xf numFmtId="2" fontId="12" fillId="14" borderId="0" xfId="1" applyNumberFormat="1" applyFont="1" applyFill="1"/>
    <xf numFmtId="2" fontId="12" fillId="14" borderId="10" xfId="1" applyNumberFormat="1" applyFont="1" applyFill="1" applyBorder="1"/>
    <xf numFmtId="2" fontId="13" fillId="0" borderId="21" xfId="1" applyNumberFormat="1" applyFont="1" applyBorder="1"/>
    <xf numFmtId="2" fontId="5" fillId="10" borderId="0" xfId="1" applyNumberFormat="1" applyFill="1"/>
    <xf numFmtId="2" fontId="5" fillId="0" borderId="0" xfId="1" applyNumberFormat="1"/>
    <xf numFmtId="2" fontId="5" fillId="0" borderId="10" xfId="1" applyNumberFormat="1" applyBorder="1"/>
    <xf numFmtId="1" fontId="5" fillId="17" borderId="0" xfId="1" applyNumberFormat="1" applyFill="1"/>
    <xf numFmtId="2" fontId="5" fillId="16" borderId="0" xfId="1" applyNumberFormat="1" applyFill="1"/>
    <xf numFmtId="2" fontId="5" fillId="18" borderId="0" xfId="1" applyNumberFormat="1" applyFill="1"/>
    <xf numFmtId="2" fontId="5" fillId="19" borderId="0" xfId="1" applyNumberFormat="1" applyFill="1"/>
    <xf numFmtId="0" fontId="5" fillId="0" borderId="10" xfId="1" applyBorder="1"/>
    <xf numFmtId="2" fontId="5" fillId="20" borderId="0" xfId="1" applyNumberFormat="1" applyFill="1"/>
    <xf numFmtId="2" fontId="5" fillId="17" borderId="0" xfId="1" applyNumberFormat="1" applyFill="1"/>
    <xf numFmtId="2" fontId="12" fillId="21" borderId="0" xfId="1" applyNumberFormat="1" applyFont="1" applyFill="1"/>
    <xf numFmtId="9" fontId="5" fillId="0" borderId="0" xfId="1" applyNumberFormat="1"/>
    <xf numFmtId="2" fontId="5" fillId="21" borderId="0" xfId="1" applyNumberFormat="1" applyFill="1"/>
    <xf numFmtId="2" fontId="5" fillId="22" borderId="0" xfId="1" applyNumberFormat="1" applyFill="1"/>
    <xf numFmtId="0" fontId="12" fillId="14" borderId="21" xfId="1" applyFont="1" applyFill="1" applyBorder="1"/>
    <xf numFmtId="2" fontId="5" fillId="23" borderId="0" xfId="1" applyNumberFormat="1" applyFill="1"/>
    <xf numFmtId="10" fontId="5" fillId="17" borderId="0" xfId="1" applyNumberFormat="1" applyFill="1"/>
    <xf numFmtId="10" fontId="0" fillId="17" borderId="0" xfId="2" applyNumberFormat="1" applyFont="1" applyFill="1"/>
    <xf numFmtId="0" fontId="5" fillId="16" borderId="0" xfId="1" applyFill="1"/>
    <xf numFmtId="0" fontId="0" fillId="17" borderId="0" xfId="2" applyNumberFormat="1" applyFont="1" applyFill="1"/>
    <xf numFmtId="2" fontId="0" fillId="17" borderId="0" xfId="2" applyNumberFormat="1" applyFont="1" applyFill="1"/>
    <xf numFmtId="1" fontId="5" fillId="0" borderId="15" xfId="1" applyNumberFormat="1" applyBorder="1"/>
    <xf numFmtId="9" fontId="5" fillId="17" borderId="14" xfId="1" applyNumberFormat="1" applyFill="1" applyBorder="1"/>
    <xf numFmtId="0" fontId="5" fillId="17" borderId="14" xfId="1" applyFill="1" applyBorder="1"/>
    <xf numFmtId="9" fontId="0" fillId="17" borderId="14" xfId="2" applyFont="1" applyFill="1" applyBorder="1"/>
    <xf numFmtId="9" fontId="5" fillId="17" borderId="14" xfId="2" applyFill="1" applyBorder="1"/>
    <xf numFmtId="0" fontId="12" fillId="14" borderId="22" xfId="1" applyFont="1" applyFill="1" applyBorder="1"/>
    <xf numFmtId="2" fontId="12" fillId="14" borderId="14" xfId="1" applyNumberFormat="1" applyFont="1" applyFill="1" applyBorder="1"/>
    <xf numFmtId="2" fontId="12" fillId="14" borderId="15" xfId="1" applyNumberFormat="1" applyFont="1" applyFill="1" applyBorder="1"/>
    <xf numFmtId="2" fontId="13" fillId="0" borderId="22" xfId="1" applyNumberFormat="1" applyFont="1" applyBorder="1"/>
    <xf numFmtId="0" fontId="5" fillId="0" borderId="20" xfId="1" applyBorder="1"/>
    <xf numFmtId="0" fontId="5" fillId="16" borderId="7" xfId="1" applyFill="1" applyBorder="1" applyAlignment="1">
      <alignment vertical="top" wrapText="1"/>
    </xf>
    <xf numFmtId="9" fontId="5" fillId="0" borderId="21" xfId="1" applyNumberFormat="1" applyBorder="1"/>
    <xf numFmtId="2" fontId="5" fillId="0" borderId="7" xfId="1" applyNumberFormat="1" applyBorder="1"/>
    <xf numFmtId="165" fontId="5" fillId="24" borderId="7" xfId="1" applyNumberFormat="1" applyFill="1" applyBorder="1"/>
    <xf numFmtId="165" fontId="5" fillId="24" borderId="0" xfId="1" applyNumberFormat="1" applyFill="1"/>
    <xf numFmtId="165" fontId="5" fillId="25" borderId="0" xfId="1" applyNumberFormat="1" applyFill="1"/>
    <xf numFmtId="2" fontId="5" fillId="24" borderId="0" xfId="1" applyNumberFormat="1" applyFill="1"/>
    <xf numFmtId="2" fontId="12" fillId="24" borderId="0" xfId="1" applyNumberFormat="1" applyFont="1" applyFill="1"/>
    <xf numFmtId="0" fontId="5" fillId="0" borderId="22" xfId="1" applyBorder="1"/>
    <xf numFmtId="1" fontId="5" fillId="16" borderId="14" xfId="1" applyNumberFormat="1" applyFill="1" applyBorder="1"/>
    <xf numFmtId="9" fontId="5" fillId="0" borderId="14" xfId="1" applyNumberFormat="1" applyBorder="1"/>
    <xf numFmtId="2" fontId="5" fillId="0" borderId="14" xfId="1" applyNumberFormat="1" applyBorder="1"/>
    <xf numFmtId="165" fontId="5" fillId="25" borderId="14" xfId="1" applyNumberFormat="1" applyFill="1" applyBorder="1"/>
    <xf numFmtId="2" fontId="12" fillId="24" borderId="14" xfId="1" applyNumberFormat="1" applyFont="1" applyFill="1" applyBorder="1"/>
    <xf numFmtId="0" fontId="5" fillId="0" borderId="18" xfId="1" applyBorder="1" applyAlignment="1">
      <alignment vertical="center" wrapText="1"/>
    </xf>
    <xf numFmtId="0" fontId="9" fillId="0" borderId="1" xfId="1" applyFont="1" applyBorder="1" applyAlignment="1">
      <alignment horizontal="left" vertical="center" wrapText="1"/>
    </xf>
    <xf numFmtId="0" fontId="5" fillId="0" borderId="0" xfId="1"/>
    <xf numFmtId="9" fontId="0" fillId="0" borderId="0" xfId="2" applyFont="1"/>
    <xf numFmtId="0" fontId="14" fillId="0" borderId="0" xfId="1" applyFont="1"/>
    <xf numFmtId="0" fontId="9" fillId="0" borderId="1" xfId="1" applyFont="1" applyBorder="1" applyAlignment="1">
      <alignment horizontal="left"/>
    </xf>
    <xf numFmtId="0" fontId="9" fillId="0" borderId="21" xfId="1" applyFont="1" applyBorder="1" applyAlignment="1">
      <alignment horizontal="left" vertical="center" wrapText="1"/>
    </xf>
    <xf numFmtId="0" fontId="9" fillId="0" borderId="21" xfId="1" applyFont="1" applyBorder="1"/>
    <xf numFmtId="0" fontId="9" fillId="0" borderId="22" xfId="1" applyFont="1" applyBorder="1" applyAlignment="1">
      <alignment horizontal="left" vertical="center" wrapText="1"/>
    </xf>
    <xf numFmtId="0" fontId="5" fillId="0" borderId="14" xfId="1" applyBorder="1"/>
    <xf numFmtId="9" fontId="0" fillId="0" borderId="14" xfId="2" applyFont="1" applyBorder="1"/>
    <xf numFmtId="0" fontId="14" fillId="0" borderId="14" xfId="1" applyFont="1" applyBorder="1"/>
    <xf numFmtId="0" fontId="5" fillId="0" borderId="15" xfId="1" applyBorder="1"/>
    <xf numFmtId="0" fontId="5" fillId="0" borderId="0" xfId="1" applyAlignment="1">
      <alignment vertical="center"/>
    </xf>
    <xf numFmtId="0" fontId="5" fillId="0" borderId="0" xfId="1" applyAlignment="1">
      <alignment horizontal="center"/>
    </xf>
    <xf numFmtId="0" fontId="8" fillId="0" borderId="2" xfId="1" applyFont="1" applyBorder="1" applyAlignment="1">
      <alignment vertical="center"/>
    </xf>
    <xf numFmtId="0" fontId="5" fillId="0" borderId="24" xfId="1" applyBorder="1" applyAlignment="1">
      <alignment vertical="center" wrapText="1"/>
    </xf>
    <xf numFmtId="0" fontId="8" fillId="0" borderId="26" xfId="1" applyFont="1" applyBorder="1" applyAlignment="1">
      <alignment vertical="center" wrapText="1"/>
    </xf>
    <xf numFmtId="0" fontId="5" fillId="0" borderId="1" xfId="1" applyBorder="1"/>
    <xf numFmtId="0" fontId="5" fillId="26" borderId="20" xfId="1" applyFill="1" applyBorder="1"/>
    <xf numFmtId="1" fontId="5" fillId="27" borderId="8" xfId="1" applyNumberFormat="1" applyFill="1" applyBorder="1"/>
    <xf numFmtId="0" fontId="5" fillId="26" borderId="21" xfId="1" applyFill="1" applyBorder="1"/>
    <xf numFmtId="1" fontId="5" fillId="27" borderId="10" xfId="1" applyNumberFormat="1" applyFill="1" applyBorder="1"/>
    <xf numFmtId="0" fontId="5" fillId="0" borderId="23" xfId="1" applyBorder="1"/>
    <xf numFmtId="0" fontId="5" fillId="26" borderId="22" xfId="1" applyFill="1" applyBorder="1"/>
    <xf numFmtId="1" fontId="5" fillId="27" borderId="15" xfId="1" applyNumberFormat="1" applyFill="1" applyBorder="1"/>
    <xf numFmtId="0" fontId="8" fillId="14" borderId="20" xfId="1" applyFont="1" applyFill="1" applyBorder="1"/>
    <xf numFmtId="0" fontId="8" fillId="14" borderId="18" xfId="1" applyFont="1" applyFill="1" applyBorder="1"/>
    <xf numFmtId="2" fontId="8" fillId="28" borderId="7" xfId="1" applyNumberFormat="1" applyFont="1" applyFill="1" applyBorder="1"/>
    <xf numFmtId="2" fontId="0" fillId="0" borderId="0" xfId="2" applyNumberFormat="1" applyFont="1"/>
    <xf numFmtId="0" fontId="8" fillId="14" borderId="22" xfId="1" applyFont="1" applyFill="1" applyBorder="1"/>
    <xf numFmtId="0" fontId="8" fillId="14" borderId="23" xfId="1" applyFont="1" applyFill="1" applyBorder="1"/>
    <xf numFmtId="2" fontId="8" fillId="28" borderId="14" xfId="1" applyNumberFormat="1" applyFont="1" applyFill="1" applyBorder="1"/>
    <xf numFmtId="0" fontId="8" fillId="0" borderId="24" xfId="1" applyFont="1" applyBorder="1" applyAlignment="1">
      <alignment vertical="center" wrapText="1"/>
    </xf>
    <xf numFmtId="0" fontId="8" fillId="0" borderId="25" xfId="1" applyFont="1" applyBorder="1" applyAlignment="1">
      <alignment vertical="center" wrapText="1"/>
    </xf>
    <xf numFmtId="0" fontId="8" fillId="0" borderId="8" xfId="1" applyFont="1" applyBorder="1" applyAlignment="1">
      <alignment vertical="center" wrapText="1"/>
    </xf>
    <xf numFmtId="9" fontId="0" fillId="29" borderId="20" xfId="2" applyFont="1" applyFill="1" applyBorder="1"/>
    <xf numFmtId="9" fontId="0" fillId="29" borderId="7" xfId="2" applyFont="1" applyFill="1" applyBorder="1"/>
    <xf numFmtId="9" fontId="0" fillId="14" borderId="18" xfId="2" applyFont="1" applyFill="1" applyBorder="1"/>
    <xf numFmtId="9" fontId="0" fillId="29" borderId="21" xfId="2" applyFont="1" applyFill="1" applyBorder="1"/>
    <xf numFmtId="9" fontId="0" fillId="29" borderId="0" xfId="2" applyFont="1" applyFill="1"/>
    <xf numFmtId="9" fontId="0" fillId="14" borderId="1" xfId="2" applyFont="1" applyFill="1" applyBorder="1"/>
    <xf numFmtId="9" fontId="0" fillId="29" borderId="22" xfId="2" applyFont="1" applyFill="1" applyBorder="1"/>
    <xf numFmtId="9" fontId="0" fillId="29" borderId="14" xfId="2" applyFont="1" applyFill="1" applyBorder="1"/>
    <xf numFmtId="9" fontId="0" fillId="14" borderId="23" xfId="2" applyFont="1" applyFill="1" applyBorder="1"/>
    <xf numFmtId="9" fontId="8" fillId="14" borderId="8" xfId="2" applyFont="1" applyFill="1" applyBorder="1"/>
    <xf numFmtId="9" fontId="8" fillId="14" borderId="15" xfId="2" applyFont="1" applyFill="1" applyBorder="1"/>
    <xf numFmtId="0" fontId="5" fillId="0" borderId="0" xfId="1" applyAlignment="1">
      <alignment vertical="center" wrapText="1"/>
    </xf>
    <xf numFmtId="9" fontId="5" fillId="0" borderId="0" xfId="3" applyNumberFormat="1" applyFont="1"/>
    <xf numFmtId="0" fontId="4" fillId="30" borderId="0" xfId="3" applyFill="1"/>
    <xf numFmtId="9" fontId="5" fillId="0" borderId="14" xfId="3" applyNumberFormat="1" applyFont="1" applyBorder="1"/>
    <xf numFmtId="0" fontId="5" fillId="0" borderId="0" xfId="0" applyFont="1"/>
    <xf numFmtId="0" fontId="0" fillId="0" borderId="0" xfId="0" applyAlignment="1">
      <alignment horizontal="center"/>
    </xf>
    <xf numFmtId="0" fontId="0" fillId="0" borderId="0" xfId="0" applyAlignment="1">
      <alignment horizontal="left" textRotation="90"/>
    </xf>
    <xf numFmtId="0" fontId="15" fillId="8" borderId="2" xfId="0" applyFont="1" applyFill="1" applyBorder="1" applyAlignment="1">
      <alignment horizontal="left" textRotation="90"/>
    </xf>
    <xf numFmtId="0" fontId="15" fillId="31" borderId="2" xfId="0" applyFont="1" applyFill="1" applyBorder="1" applyAlignment="1">
      <alignment horizontal="left" textRotation="90"/>
    </xf>
    <xf numFmtId="0" fontId="15" fillId="32" borderId="2" xfId="0" applyFont="1" applyFill="1" applyBorder="1" applyAlignment="1">
      <alignment horizontal="left" textRotation="90"/>
    </xf>
    <xf numFmtId="0" fontId="15" fillId="8" borderId="2" xfId="0" applyFont="1" applyFill="1" applyBorder="1" applyAlignment="1">
      <alignment horizontal="center" vertical="top"/>
    </xf>
    <xf numFmtId="0" fontId="15" fillId="33" borderId="2" xfId="0" applyFont="1" applyFill="1" applyBorder="1" applyAlignment="1">
      <alignment horizontal="center" vertical="top"/>
    </xf>
    <xf numFmtId="0" fontId="15" fillId="34" borderId="2" xfId="0" applyFont="1" applyFill="1" applyBorder="1" applyAlignment="1">
      <alignment horizontal="center" vertical="top"/>
    </xf>
    <xf numFmtId="0" fontId="15" fillId="32" borderId="2" xfId="0" applyFont="1" applyFill="1" applyBorder="1" applyAlignment="1">
      <alignment horizontal="center" vertical="top"/>
    </xf>
    <xf numFmtId="0" fontId="5" fillId="6" borderId="21" xfId="0" applyFont="1" applyFill="1" applyBorder="1" applyAlignment="1">
      <alignment horizontal="center" vertical="center"/>
    </xf>
    <xf numFmtId="0" fontId="5" fillId="12" borderId="2" xfId="0" applyFont="1" applyFill="1" applyBorder="1" applyAlignment="1">
      <alignment horizontal="left" vertical="center" wrapText="1"/>
    </xf>
    <xf numFmtId="0" fontId="0" fillId="0" borderId="1" xfId="0" applyBorder="1"/>
    <xf numFmtId="0" fontId="0" fillId="0" borderId="23" xfId="0" applyBorder="1"/>
    <xf numFmtId="0" fontId="5" fillId="13" borderId="2" xfId="0" applyFont="1" applyFill="1" applyBorder="1" applyAlignment="1">
      <alignment horizontal="left" vertical="center" wrapText="1"/>
    </xf>
    <xf numFmtId="0" fontId="0" fillId="12" borderId="2" xfId="0" applyFill="1" applyBorder="1" applyAlignment="1">
      <alignment horizontal="left" wrapText="1"/>
    </xf>
    <xf numFmtId="0" fontId="0" fillId="13" borderId="2" xfId="0" applyFill="1" applyBorder="1" applyAlignment="1">
      <alignment horizontal="left" vertical="center" wrapText="1"/>
    </xf>
    <xf numFmtId="0" fontId="0" fillId="13" borderId="2" xfId="0" applyFill="1" applyBorder="1" applyAlignment="1">
      <alignment horizontal="left" vertical="center"/>
    </xf>
    <xf numFmtId="0" fontId="5" fillId="12" borderId="2" xfId="0" applyFont="1" applyFill="1" applyBorder="1" applyAlignment="1">
      <alignment horizontal="left" vertical="center"/>
    </xf>
    <xf numFmtId="0" fontId="5" fillId="12" borderId="18" xfId="0" applyFont="1" applyFill="1" applyBorder="1" applyAlignment="1">
      <alignment horizontal="left" vertical="center" wrapText="1"/>
    </xf>
    <xf numFmtId="0" fontId="5" fillId="13" borderId="2" xfId="0" applyFont="1" applyFill="1" applyBorder="1" applyAlignment="1">
      <alignment horizontal="left" vertical="center"/>
    </xf>
    <xf numFmtId="0" fontId="5" fillId="12" borderId="18" xfId="0" applyFont="1" applyFill="1" applyBorder="1" applyAlignment="1">
      <alignment horizontal="left" vertical="center"/>
    </xf>
    <xf numFmtId="0" fontId="5" fillId="0" borderId="0" xfId="1" applyAlignment="1">
      <alignment horizontal="center"/>
    </xf>
    <xf numFmtId="0" fontId="5" fillId="0" borderId="22" xfId="1" applyBorder="1" applyAlignment="1">
      <alignment horizontal="center" vertical="center" wrapText="1"/>
    </xf>
    <xf numFmtId="0" fontId="5" fillId="0" borderId="14" xfId="1" applyBorder="1" applyAlignment="1">
      <alignment horizontal="center" vertical="center" wrapText="1"/>
    </xf>
    <xf numFmtId="0" fontId="8" fillId="14" borderId="2" xfId="1" applyFont="1" applyFill="1" applyBorder="1" applyAlignment="1">
      <alignment horizontal="center" vertical="center" wrapText="1"/>
    </xf>
    <xf numFmtId="0" fontId="4" fillId="0" borderId="23" xfId="3" applyBorder="1"/>
    <xf numFmtId="0" fontId="11" fillId="15" borderId="24" xfId="1" applyFont="1" applyFill="1" applyBorder="1" applyAlignment="1">
      <alignment horizontal="center" vertical="center" wrapText="1"/>
    </xf>
    <xf numFmtId="0" fontId="4" fillId="0" borderId="25" xfId="3" applyBorder="1"/>
  </cellXfs>
  <cellStyles count="4">
    <cellStyle name="Normal" xfId="0" builtinId="0"/>
    <cellStyle name="Normal 2" xfId="1" xr:uid="{CFA79EA2-0B89-4EC0-BADF-8916CA1A0DA6}"/>
    <cellStyle name="Normal 3" xfId="3" xr:uid="{5815F782-E116-487E-B50A-5C8A07A61C0D}"/>
    <cellStyle name="Pourcentage 2" xfId="2" xr:uid="{54C9AF83-FF18-4A58-B8D3-DCD3825AB75B}"/>
  </cellStyles>
  <dxfs count="7">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ont>
        <color rgb="FFD1DEEE"/>
      </font>
      <fill>
        <patternFill>
          <bgColor rgb="FFD1DEEE"/>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CCC"/>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4</xdr:col>
      <xdr:colOff>12700</xdr:colOff>
      <xdr:row>1</xdr:row>
      <xdr:rowOff>6350</xdr:rowOff>
    </xdr:from>
    <xdr:to>
      <xdr:col>5</xdr:col>
      <xdr:colOff>550862</xdr:colOff>
      <xdr:row>62</xdr:row>
      <xdr:rowOff>87312</xdr:rowOff>
    </xdr:to>
    <xdr:pic>
      <xdr:nvPicPr>
        <xdr:cNvPr id="2" name="Image 1" descr="screenshot_02.jpg">
          <a:extLst>
            <a:ext uri="{FF2B5EF4-FFF2-40B4-BE49-F238E27FC236}">
              <a16:creationId xmlns:a16="http://schemas.microsoft.com/office/drawing/2014/main" id="{8D92AC1D-A75E-446D-8314-99BF3ECF7799}"/>
            </a:ext>
          </a:extLst>
        </xdr:cNvPr>
        <xdr:cNvPicPr>
          <a:picLocks noChangeAspect="1"/>
        </xdr:cNvPicPr>
      </xdr:nvPicPr>
      <xdr:blipFill>
        <a:blip xmlns:r="http://schemas.openxmlformats.org/officeDocument/2006/relationships" r:embed="rId1"/>
        <a:stretch>
          <a:fillRect/>
        </a:stretch>
      </xdr:blipFill>
      <xdr:spPr>
        <a:xfrm>
          <a:off x="7308850" y="425450"/>
          <a:ext cx="3167062" cy="10206037"/>
        </a:xfrm>
        <a:prstGeom prst="rect">
          <a:avLst/>
        </a:prstGeom>
        <a:ln>
          <a:prstDash val="soli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1419225</xdr:colOff>
      <xdr:row>4</xdr:row>
      <xdr:rowOff>14287</xdr:rowOff>
    </xdr:from>
    <xdr:to>
      <xdr:col>7</xdr:col>
      <xdr:colOff>1325562</xdr:colOff>
      <xdr:row>68</xdr:row>
      <xdr:rowOff>14287</xdr:rowOff>
    </xdr:to>
    <xdr:pic>
      <xdr:nvPicPr>
        <xdr:cNvPr id="2" name="Image 1" descr="screenshot_01.jpg">
          <a:extLst>
            <a:ext uri="{FF2B5EF4-FFF2-40B4-BE49-F238E27FC236}">
              <a16:creationId xmlns:a16="http://schemas.microsoft.com/office/drawing/2014/main" id="{BA9D49E4-8D69-4980-8025-955894F07CC3}"/>
            </a:ext>
          </a:extLst>
        </xdr:cNvPr>
        <xdr:cNvPicPr>
          <a:picLocks noChangeAspect="1"/>
        </xdr:cNvPicPr>
      </xdr:nvPicPr>
      <xdr:blipFill>
        <a:blip xmlns:r="http://schemas.openxmlformats.org/officeDocument/2006/relationships" r:embed="rId1"/>
        <a:stretch>
          <a:fillRect/>
        </a:stretch>
      </xdr:blipFill>
      <xdr:spPr>
        <a:xfrm>
          <a:off x="9515475" y="1176337"/>
          <a:ext cx="3144837" cy="10363200"/>
        </a:xfrm>
        <a:prstGeom prst="rect">
          <a:avLst/>
        </a:prstGeom>
        <a:ln>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poleexcellencebois74.sharepoint.com/AFMFilieres/dev_terriflux/su-model-sankey/sankeytools/server/exemples/GE_bois.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D:\Dev\reffluxsankeysuite\MFAData\Fili&#232;res\ForetBois\FranceRegions\2022.03.11_filiere_foret_bois_savoie.xlsx" TargetMode="External"/><Relationship Id="rId1" Type="http://schemas.openxmlformats.org/officeDocument/2006/relationships/externalLinkPath" Target="/Dev/reffluxsankeysuite_new/MFAData/Fili&#232;res/ForetBois/FranceRegions/2022.03.11_filiere_foret_bois_savoi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AQ"/>
      <sheetName val="Pistes d'amélioration"/>
      <sheetName val="Paramètres"/>
      <sheetName val="Produits"/>
      <sheetName val="Secteurs"/>
      <sheetName val="Flux pouvant exister"/>
      <sheetName val="Données"/>
      <sheetName val="Min Max"/>
      <sheetName val="Contraintes"/>
      <sheetName val="Conversions"/>
    </sheetNames>
    <sheetDataSet>
      <sheetData sheetId="0"/>
      <sheetData sheetId="1"/>
      <sheetData sheetId="2"/>
      <sheetData sheetId="3"/>
      <sheetData sheetId="4"/>
      <sheetData sheetId="5"/>
      <sheetData sheetId="6"/>
      <sheetData sheetId="7"/>
      <sheetData sheetId="8"/>
      <sheetData sheetId="9">
        <row r="3">
          <cell r="B3" t="str">
            <v>Bois hors forêt</v>
          </cell>
          <cell r="D3" t="str">
            <v>&gt; saturation</v>
          </cell>
          <cell r="E3" t="str">
            <v>&gt; saturation</v>
          </cell>
          <cell r="H3">
            <v>0.5</v>
          </cell>
          <cell r="I3">
            <v>0.5</v>
          </cell>
          <cell r="J3">
            <v>0.47941199999999995</v>
          </cell>
          <cell r="N3">
            <v>0.70500000000000007</v>
          </cell>
          <cell r="O3">
            <v>1</v>
          </cell>
          <cell r="P3" t="str">
            <v>1000 m3</v>
          </cell>
          <cell r="Q3">
            <v>1</v>
          </cell>
          <cell r="R3">
            <v>1</v>
          </cell>
        </row>
        <row r="4">
          <cell r="B4" t="str">
            <v>Bois sur pied F</v>
          </cell>
          <cell r="D4" t="str">
            <v>&gt; saturation</v>
          </cell>
          <cell r="E4" t="str">
            <v>&gt; saturation</v>
          </cell>
          <cell r="H4">
            <v>1</v>
          </cell>
          <cell r="J4">
            <v>0.57488039999999996</v>
          </cell>
          <cell r="N4">
            <v>0.63</v>
          </cell>
          <cell r="O4">
            <v>1</v>
          </cell>
          <cell r="P4" t="str">
            <v>1000 m3</v>
          </cell>
          <cell r="Q4">
            <v>1</v>
          </cell>
          <cell r="R4">
            <v>1</v>
          </cell>
        </row>
        <row r="5">
          <cell r="B5" t="str">
            <v>Bois sur pied R</v>
          </cell>
          <cell r="D5" t="str">
            <v>&gt; saturation</v>
          </cell>
          <cell r="E5" t="str">
            <v>&gt; saturation</v>
          </cell>
          <cell r="I5">
            <v>1</v>
          </cell>
          <cell r="J5">
            <v>0.3839436</v>
          </cell>
          <cell r="N5">
            <v>0.78</v>
          </cell>
          <cell r="O5">
            <v>1</v>
          </cell>
          <cell r="P5" t="str">
            <v>1000 m3</v>
          </cell>
          <cell r="Q5">
            <v>1</v>
          </cell>
          <cell r="R5">
            <v>1</v>
          </cell>
        </row>
        <row r="6">
          <cell r="B6" t="str">
            <v>Bois rond</v>
          </cell>
          <cell r="D6" t="str">
            <v>&gt; saturation</v>
          </cell>
          <cell r="E6" t="str">
            <v>&gt; saturation</v>
          </cell>
          <cell r="H6">
            <v>0.2</v>
          </cell>
          <cell r="I6">
            <v>0.8</v>
          </cell>
          <cell r="J6">
            <v>0.42213096</v>
          </cell>
          <cell r="O6">
            <v>1</v>
          </cell>
          <cell r="P6" t="str">
            <v>1000 m3</v>
          </cell>
          <cell r="Q6">
            <v>1</v>
          </cell>
          <cell r="R6">
            <v>1</v>
          </cell>
        </row>
        <row r="7">
          <cell r="B7" t="str">
            <v>Bois d'œuvre F</v>
          </cell>
          <cell r="D7" t="str">
            <v>&gt; saturation</v>
          </cell>
          <cell r="E7" t="str">
            <v>&gt; saturation</v>
          </cell>
          <cell r="H7">
            <v>1</v>
          </cell>
          <cell r="J7">
            <v>0.57488039999999996</v>
          </cell>
          <cell r="O7">
            <v>1</v>
          </cell>
          <cell r="P7" t="str">
            <v>1000 m3</v>
          </cell>
          <cell r="Q7">
            <v>1</v>
          </cell>
          <cell r="R7">
            <v>1</v>
          </cell>
        </row>
        <row r="8">
          <cell r="B8" t="str">
            <v>Bois d'œuvre R</v>
          </cell>
          <cell r="D8" t="str">
            <v>&gt; saturation</v>
          </cell>
          <cell r="E8" t="str">
            <v>&gt; saturation</v>
          </cell>
          <cell r="I8">
            <v>1</v>
          </cell>
          <cell r="J8">
            <v>0.3839436</v>
          </cell>
          <cell r="O8">
            <v>1</v>
          </cell>
          <cell r="P8" t="str">
            <v>1000 m3</v>
          </cell>
          <cell r="Q8">
            <v>1</v>
          </cell>
          <cell r="R8">
            <v>1</v>
          </cell>
        </row>
        <row r="9">
          <cell r="B9" t="str">
            <v>Bois d'industrie</v>
          </cell>
          <cell r="C9" t="str">
            <v>utilisé par la trituration</v>
          </cell>
          <cell r="D9">
            <v>0.42899999999999999</v>
          </cell>
          <cell r="E9">
            <v>0.3</v>
          </cell>
          <cell r="H9">
            <v>0.2</v>
          </cell>
          <cell r="I9">
            <v>0.8</v>
          </cell>
          <cell r="J9">
            <v>0.42213096</v>
          </cell>
          <cell r="K9">
            <v>0.60304422857142859</v>
          </cell>
          <cell r="L9">
            <v>3.29</v>
          </cell>
          <cell r="M9">
            <v>1.984015512</v>
          </cell>
          <cell r="O9">
            <v>1</v>
          </cell>
          <cell r="P9" t="str">
            <v>1000 tonnes</v>
          </cell>
          <cell r="Q9">
            <v>1.658253163899658</v>
          </cell>
          <cell r="R9">
            <v>0.60304422857142859</v>
          </cell>
        </row>
        <row r="10">
          <cell r="B10" t="str">
            <v>Bois d'industrie F</v>
          </cell>
          <cell r="D10" t="str">
            <v>&gt; saturation</v>
          </cell>
          <cell r="E10" t="str">
            <v>&gt; saturation</v>
          </cell>
          <cell r="H10">
            <v>1</v>
          </cell>
          <cell r="J10">
            <v>0.57488039999999996</v>
          </cell>
          <cell r="O10">
            <v>1</v>
          </cell>
          <cell r="P10" t="str">
            <v>1000 m3</v>
          </cell>
          <cell r="Q10">
            <v>1</v>
          </cell>
          <cell r="R10">
            <v>1</v>
          </cell>
        </row>
        <row r="11">
          <cell r="B11" t="str">
            <v>Bois d'industrie R</v>
          </cell>
          <cell r="D11" t="str">
            <v>&gt; saturation</v>
          </cell>
          <cell r="E11" t="str">
            <v>&gt; saturation</v>
          </cell>
          <cell r="I11">
            <v>1</v>
          </cell>
          <cell r="J11">
            <v>0.3839436</v>
          </cell>
          <cell r="O11">
            <v>1</v>
          </cell>
          <cell r="P11" t="str">
            <v>1000 m3</v>
          </cell>
          <cell r="Q11">
            <v>1</v>
          </cell>
          <cell r="R11">
            <v>1</v>
          </cell>
        </row>
        <row r="12">
          <cell r="B12" t="str">
            <v>Bois bûche officiel</v>
          </cell>
          <cell r="D12" t="str">
            <v>&gt; saturation</v>
          </cell>
          <cell r="E12" t="str">
            <v>&gt; saturation</v>
          </cell>
          <cell r="H12">
            <v>1</v>
          </cell>
          <cell r="J12">
            <v>0.57488039999999996</v>
          </cell>
          <cell r="O12">
            <v>1</v>
          </cell>
          <cell r="P12" t="str">
            <v>1000 m3</v>
          </cell>
          <cell r="Q12">
            <v>1</v>
          </cell>
          <cell r="R12">
            <v>1</v>
          </cell>
        </row>
        <row r="13">
          <cell r="B13" t="str">
            <v>Bois bûche ménages</v>
          </cell>
          <cell r="D13">
            <v>0.3</v>
          </cell>
          <cell r="E13">
            <v>0.23</v>
          </cell>
          <cell r="H13">
            <v>0.2</v>
          </cell>
          <cell r="I13">
            <v>0.8</v>
          </cell>
          <cell r="J13">
            <v>0.42213096</v>
          </cell>
          <cell r="K13">
            <v>0.54822202597402592</v>
          </cell>
          <cell r="L13">
            <v>3.6890000000000001</v>
          </cell>
          <cell r="M13">
            <v>2.0223910538181817</v>
          </cell>
          <cell r="O13">
            <v>1</v>
          </cell>
          <cell r="P13" t="str">
            <v>1000 tonnes</v>
          </cell>
          <cell r="Q13">
            <v>1.8240784802896242</v>
          </cell>
          <cell r="R13">
            <v>0.54822202597402592</v>
          </cell>
        </row>
        <row r="14">
          <cell r="B14" t="str">
            <v>Plaquettes</v>
          </cell>
          <cell r="C14" t="str">
            <v>utilisées par les ménages</v>
          </cell>
          <cell r="D14">
            <v>0.55000000000000004</v>
          </cell>
          <cell r="E14">
            <v>0.35</v>
          </cell>
          <cell r="H14">
            <v>0.5</v>
          </cell>
          <cell r="I14">
            <v>0.5</v>
          </cell>
          <cell r="J14">
            <v>0.47941199999999995</v>
          </cell>
          <cell r="K14">
            <v>0.737556923076923</v>
          </cell>
          <cell r="L14">
            <v>3.0049999999999999</v>
          </cell>
          <cell r="M14">
            <v>2.2163585538461534</v>
          </cell>
          <cell r="P14" t="str">
            <v>1000 tonnes</v>
          </cell>
          <cell r="Q14">
            <v>1.3558275554220589</v>
          </cell>
          <cell r="R14">
            <v>0.737556923076923</v>
          </cell>
        </row>
        <row r="15">
          <cell r="B15" t="str">
            <v>Plaquettes forestières</v>
          </cell>
          <cell r="D15">
            <v>0.66700000000000004</v>
          </cell>
          <cell r="E15">
            <v>0.4</v>
          </cell>
          <cell r="H15">
            <v>0.2</v>
          </cell>
          <cell r="I15">
            <v>0.8</v>
          </cell>
          <cell r="J15">
            <v>0.42213096</v>
          </cell>
          <cell r="K15">
            <v>0.70355160000000005</v>
          </cell>
          <cell r="L15">
            <v>2.72</v>
          </cell>
          <cell r="M15">
            <v>1.9136603520000002</v>
          </cell>
          <cell r="P15" t="str">
            <v>1000 tonnes</v>
          </cell>
          <cell r="Q15">
            <v>1.4213598547711355</v>
          </cell>
          <cell r="R15">
            <v>0.70355160000000005</v>
          </cell>
        </row>
        <row r="16">
          <cell r="B16" t="str">
            <v>Traverses</v>
          </cell>
          <cell r="D16">
            <v>0.3</v>
          </cell>
          <cell r="E16">
            <v>0.23</v>
          </cell>
          <cell r="H16">
            <v>1</v>
          </cell>
          <cell r="J16">
            <v>0.57488039999999996</v>
          </cell>
          <cell r="K16">
            <v>0.74659792207792197</v>
          </cell>
          <cell r="L16">
            <v>3.6890000000000001</v>
          </cell>
          <cell r="M16">
            <v>2.7541997345454541</v>
          </cell>
          <cell r="O16">
            <v>1</v>
          </cell>
          <cell r="P16" t="str">
            <v>1000 m3</v>
          </cell>
          <cell r="Q16">
            <v>1</v>
          </cell>
          <cell r="R16">
            <v>1</v>
          </cell>
        </row>
        <row r="17">
          <cell r="B17" t="str">
            <v>Merrains</v>
          </cell>
          <cell r="D17">
            <v>0.3</v>
          </cell>
          <cell r="E17">
            <v>0.23</v>
          </cell>
          <cell r="H17">
            <v>1</v>
          </cell>
          <cell r="J17">
            <v>0.57488039999999996</v>
          </cell>
          <cell r="K17">
            <v>0.74659792207792197</v>
          </cell>
          <cell r="L17">
            <v>3.6890000000000001</v>
          </cell>
          <cell r="M17">
            <v>2.7541997345454541</v>
          </cell>
          <cell r="O17">
            <v>1</v>
          </cell>
          <cell r="P17" t="str">
            <v>1000 m3</v>
          </cell>
          <cell r="Q17">
            <v>1</v>
          </cell>
          <cell r="R17">
            <v>1</v>
          </cell>
        </row>
        <row r="18">
          <cell r="B18" t="str">
            <v>Sciages F</v>
          </cell>
          <cell r="D18">
            <v>0.3</v>
          </cell>
          <cell r="E18">
            <v>0.23</v>
          </cell>
          <cell r="H18">
            <v>1</v>
          </cell>
          <cell r="J18">
            <v>0.57488039999999996</v>
          </cell>
          <cell r="K18">
            <v>0.74659792207792197</v>
          </cell>
          <cell r="L18">
            <v>3.6890000000000001</v>
          </cell>
          <cell r="M18">
            <v>2.7541997345454541</v>
          </cell>
          <cell r="O18">
            <v>1</v>
          </cell>
          <cell r="P18" t="str">
            <v>1000 m3</v>
          </cell>
          <cell r="Q18">
            <v>1</v>
          </cell>
          <cell r="R18">
            <v>1</v>
          </cell>
        </row>
        <row r="19">
          <cell r="B19" t="str">
            <v>Sciages R</v>
          </cell>
          <cell r="D19" t="str">
            <v>&gt; saturation</v>
          </cell>
          <cell r="E19" t="str">
            <v>&gt; saturation</v>
          </cell>
          <cell r="I19">
            <v>1</v>
          </cell>
          <cell r="J19">
            <v>0.3839436</v>
          </cell>
          <cell r="O19">
            <v>1</v>
          </cell>
          <cell r="P19" t="str">
            <v>1000 m3</v>
          </cell>
          <cell r="Q19">
            <v>1</v>
          </cell>
          <cell r="R19">
            <v>1</v>
          </cell>
        </row>
        <row r="20">
          <cell r="B20" t="str">
            <v>Sciages et autres</v>
          </cell>
          <cell r="D20" t="str">
            <v>&gt; saturation</v>
          </cell>
          <cell r="E20" t="str">
            <v>&gt; saturation</v>
          </cell>
          <cell r="H20">
            <v>0.2</v>
          </cell>
          <cell r="I20">
            <v>0.8</v>
          </cell>
          <cell r="J20">
            <v>0.42213096</v>
          </cell>
          <cell r="O20">
            <v>1</v>
          </cell>
          <cell r="P20" t="str">
            <v>1000 m3</v>
          </cell>
          <cell r="Q20">
            <v>1</v>
          </cell>
          <cell r="R20">
            <v>1</v>
          </cell>
        </row>
        <row r="21">
          <cell r="B21" t="str">
            <v>Connexes</v>
          </cell>
          <cell r="D21">
            <v>0.42899999999999999</v>
          </cell>
          <cell r="E21">
            <v>0.3</v>
          </cell>
          <cell r="H21">
            <v>0.2</v>
          </cell>
          <cell r="I21">
            <v>0.8</v>
          </cell>
          <cell r="J21">
            <v>0.42213096</v>
          </cell>
          <cell r="K21">
            <v>0.60304422857142859</v>
          </cell>
          <cell r="L21">
            <v>3.29</v>
          </cell>
          <cell r="M21">
            <v>1.984015512</v>
          </cell>
          <cell r="P21" t="str">
            <v>1000 tonnes</v>
          </cell>
          <cell r="Q21">
            <v>1.658253163899658</v>
          </cell>
          <cell r="R21">
            <v>0.60304422857142859</v>
          </cell>
        </row>
        <row r="22">
          <cell r="B22" t="str">
            <v>Plaquettes de scierie</v>
          </cell>
          <cell r="D22">
            <v>0.42899999999999999</v>
          </cell>
          <cell r="E22">
            <v>0.3</v>
          </cell>
          <cell r="H22">
            <v>0.2</v>
          </cell>
          <cell r="I22">
            <v>0.8</v>
          </cell>
          <cell r="J22">
            <v>0.42213096</v>
          </cell>
          <cell r="K22">
            <v>0.60304422857142859</v>
          </cell>
          <cell r="L22">
            <v>3.29</v>
          </cell>
          <cell r="M22">
            <v>1.984015512</v>
          </cell>
          <cell r="P22" t="str">
            <v>1000 tonnes</v>
          </cell>
          <cell r="Q22">
            <v>1.658253163899658</v>
          </cell>
          <cell r="R22">
            <v>0.60304422857142859</v>
          </cell>
        </row>
        <row r="23">
          <cell r="B23" t="str">
            <v>Granulés</v>
          </cell>
          <cell r="D23">
            <v>7.0000000000000007E-2</v>
          </cell>
          <cell r="E23">
            <v>6.5420561000000002E-2</v>
          </cell>
          <cell r="H23">
            <v>0.2</v>
          </cell>
          <cell r="I23">
            <v>0.8</v>
          </cell>
          <cell r="J23">
            <v>0.42213096</v>
          </cell>
          <cell r="K23">
            <v>0.45168012732195367</v>
          </cell>
          <cell r="L23">
            <v>4.6271028022999996</v>
          </cell>
          <cell r="M23">
            <v>2.0899703828746325</v>
          </cell>
          <cell r="P23" t="str">
            <v>1000 tonnes</v>
          </cell>
          <cell r="Q23">
            <v>2.213956159481882</v>
          </cell>
          <cell r="R23">
            <v>0.45168012732195367</v>
          </cell>
        </row>
        <row r="24">
          <cell r="B24" t="str">
            <v>Combustibles chaudières collectives</v>
          </cell>
          <cell r="D24">
            <v>0.55000000000000004</v>
          </cell>
          <cell r="E24">
            <v>0.35</v>
          </cell>
          <cell r="H24">
            <v>0.2</v>
          </cell>
          <cell r="I24">
            <v>0.8</v>
          </cell>
          <cell r="J24">
            <v>0.42213096</v>
          </cell>
          <cell r="K24">
            <v>0.64943224615384609</v>
          </cell>
          <cell r="L24">
            <v>3.0049999999999999</v>
          </cell>
          <cell r="M24">
            <v>1.9515438996923073</v>
          </cell>
          <cell r="P24" t="str">
            <v>1000 tonnes</v>
          </cell>
          <cell r="Q24">
            <v>1.539806509335397</v>
          </cell>
          <cell r="R24">
            <v>0.64943224615384609</v>
          </cell>
        </row>
        <row r="25">
          <cell r="B25" t="str">
            <v>Connexes plaquettes déchets</v>
          </cell>
          <cell r="D25">
            <v>0.55000000000000004</v>
          </cell>
          <cell r="E25">
            <v>0.35</v>
          </cell>
          <cell r="H25">
            <v>0.2</v>
          </cell>
          <cell r="I25">
            <v>0.8</v>
          </cell>
          <cell r="J25">
            <v>0.42213096</v>
          </cell>
          <cell r="K25">
            <v>0.64943224615384609</v>
          </cell>
          <cell r="L25">
            <v>3.0049999999999999</v>
          </cell>
          <cell r="M25">
            <v>1.9515438996923073</v>
          </cell>
          <cell r="P25" t="str">
            <v>1000 tonnes</v>
          </cell>
          <cell r="Q25">
            <v>1.539806509335397</v>
          </cell>
          <cell r="R25">
            <v>0.64943224615384609</v>
          </cell>
        </row>
        <row r="26">
          <cell r="B26" t="str">
            <v>Connexes hors écorces et déchets</v>
          </cell>
          <cell r="C26" t="str">
            <v>utilisés par la trituration</v>
          </cell>
          <cell r="D26">
            <v>0.42899999999999999</v>
          </cell>
          <cell r="E26">
            <v>0.3</v>
          </cell>
          <cell r="H26">
            <v>0.2</v>
          </cell>
          <cell r="I26">
            <v>0.8</v>
          </cell>
          <cell r="J26">
            <v>0.42213096</v>
          </cell>
          <cell r="K26">
            <v>0.60304422857142859</v>
          </cell>
          <cell r="L26">
            <v>3.29</v>
          </cell>
          <cell r="M26">
            <v>1.984015512</v>
          </cell>
          <cell r="P26" t="str">
            <v>1000 tonnes</v>
          </cell>
          <cell r="Q26">
            <v>1.658253163899658</v>
          </cell>
          <cell r="R26">
            <v>0.60304422857142859</v>
          </cell>
        </row>
        <row r="27">
          <cell r="B27" t="str">
            <v>Palettes et emballages</v>
          </cell>
          <cell r="D27">
            <v>0.25</v>
          </cell>
          <cell r="E27">
            <v>0.2</v>
          </cell>
          <cell r="H27">
            <v>0.2</v>
          </cell>
          <cell r="I27">
            <v>0.8</v>
          </cell>
          <cell r="J27">
            <v>0.42213096</v>
          </cell>
          <cell r="K27">
            <v>0.52766369999999996</v>
          </cell>
          <cell r="L27">
            <v>3.86</v>
          </cell>
          <cell r="M27">
            <v>2.0367818819999997</v>
          </cell>
          <cell r="O27">
            <v>0.97793666666666668</v>
          </cell>
          <cell r="P27" t="str">
            <v>1000 tonnes</v>
          </cell>
          <cell r="Q27">
            <v>1.8951464730281808</v>
          </cell>
          <cell r="R27">
            <v>0.52766369999999996</v>
          </cell>
        </row>
        <row r="28">
          <cell r="B28" t="str">
            <v>Placages</v>
          </cell>
          <cell r="D28">
            <v>7.0000000000000007E-2</v>
          </cell>
          <cell r="E28">
            <v>6.5420561000000002E-2</v>
          </cell>
          <cell r="H28">
            <v>0.2</v>
          </cell>
          <cell r="I28">
            <v>0.8</v>
          </cell>
          <cell r="J28">
            <v>0.42213096</v>
          </cell>
          <cell r="K28">
            <v>0.45168012732195367</v>
          </cell>
          <cell r="L28">
            <v>4.6271028022999996</v>
          </cell>
          <cell r="M28">
            <v>2.0899703828746325</v>
          </cell>
          <cell r="O28">
            <v>0.89850866666666673</v>
          </cell>
          <cell r="P28" t="str">
            <v>1000 m3</v>
          </cell>
          <cell r="Q28">
            <v>1.1129553192957515</v>
          </cell>
          <cell r="R28">
            <v>0.89850866666666673</v>
          </cell>
        </row>
        <row r="29">
          <cell r="B29" t="str">
            <v>Contreplaqués</v>
          </cell>
          <cell r="D29">
            <v>7.0000000000000007E-2</v>
          </cell>
          <cell r="E29">
            <v>6.5420561000000002E-2</v>
          </cell>
          <cell r="F29">
            <v>7.6999999999999999E-2</v>
          </cell>
          <cell r="H29">
            <v>0.2</v>
          </cell>
          <cell r="I29">
            <v>0.8</v>
          </cell>
          <cell r="J29">
            <v>0.42213096</v>
          </cell>
          <cell r="K29">
            <v>0.4893609180086172</v>
          </cell>
          <cell r="L29">
            <v>4.6271028022999996</v>
          </cell>
          <cell r="M29">
            <v>2.2643232750537732</v>
          </cell>
          <cell r="O29">
            <v>0.97346551101480672</v>
          </cell>
          <cell r="P29" t="str">
            <v>1000 m3</v>
          </cell>
          <cell r="Q29">
            <v>1.0272577597099788</v>
          </cell>
          <cell r="R29">
            <v>0.97346551101480672</v>
          </cell>
        </row>
        <row r="30">
          <cell r="B30" t="str">
            <v>Panneaux</v>
          </cell>
          <cell r="D30">
            <v>7.0000000000000007E-2</v>
          </cell>
          <cell r="E30">
            <v>6.5420561000000002E-2</v>
          </cell>
          <cell r="F30">
            <v>3.9E-2</v>
          </cell>
          <cell r="G30">
            <v>0.71350000000000002</v>
          </cell>
          <cell r="H30">
            <v>0.2</v>
          </cell>
          <cell r="I30">
            <v>0.8</v>
          </cell>
          <cell r="J30">
            <v>0.42213096</v>
          </cell>
          <cell r="K30">
            <v>0.47042004749807731</v>
          </cell>
          <cell r="L30">
            <v>4.6271028022999996</v>
          </cell>
          <cell r="M30">
            <v>2.1766819200364527</v>
          </cell>
          <cell r="O30">
            <v>0.6720490358833614</v>
          </cell>
          <cell r="P30" t="str">
            <v>1000 m3</v>
          </cell>
          <cell r="Q30">
            <v>1.5235339311474572</v>
          </cell>
          <cell r="R30">
            <v>0.65636870932493441</v>
          </cell>
        </row>
        <row r="31">
          <cell r="B31" t="str">
            <v>Panneau de particules</v>
          </cell>
          <cell r="D31">
            <v>7.0000000000000007E-2</v>
          </cell>
          <cell r="E31">
            <v>6.5420561000000002E-2</v>
          </cell>
          <cell r="F31">
            <v>0.06</v>
          </cell>
          <cell r="G31">
            <v>0.65</v>
          </cell>
          <cell r="H31">
            <v>0.2</v>
          </cell>
          <cell r="I31">
            <v>0.8</v>
          </cell>
          <cell r="J31">
            <v>0.42213096</v>
          </cell>
          <cell r="K31">
            <v>0.48051077374675927</v>
          </cell>
          <cell r="L31">
            <v>4.6271028022999996</v>
          </cell>
          <cell r="M31">
            <v>2.2233727477389711</v>
          </cell>
          <cell r="O31">
            <v>0.73924734422578342</v>
          </cell>
          <cell r="P31" t="str">
            <v>1000 m3</v>
          </cell>
          <cell r="Q31">
            <v>1.3527272134434298</v>
          </cell>
          <cell r="R31">
            <v>0.73924734422578342</v>
          </cell>
        </row>
        <row r="32">
          <cell r="B32" t="str">
            <v>Panneau OSB</v>
          </cell>
          <cell r="D32">
            <v>7.0000000000000007E-2</v>
          </cell>
          <cell r="E32">
            <v>6.5420561000000002E-2</v>
          </cell>
          <cell r="G32">
            <v>0.85</v>
          </cell>
          <cell r="H32">
            <v>0.2</v>
          </cell>
          <cell r="I32">
            <v>0.8</v>
          </cell>
          <cell r="J32">
            <v>0.42213096</v>
          </cell>
          <cell r="K32">
            <v>0.45168012732195367</v>
          </cell>
          <cell r="L32">
            <v>4.6271028022999996</v>
          </cell>
          <cell r="M32">
            <v>2.0899703828746325</v>
          </cell>
          <cell r="O32">
            <v>0.53138838508465136</v>
          </cell>
          <cell r="P32" t="str">
            <v>1000 m3</v>
          </cell>
          <cell r="Q32">
            <v>1.8818627355595996</v>
          </cell>
          <cell r="R32">
            <v>0.53138838508465136</v>
          </cell>
        </row>
        <row r="33">
          <cell r="B33" t="str">
            <v>Panneau de fibres durs</v>
          </cell>
          <cell r="D33">
            <v>7.0000000000000007E-2</v>
          </cell>
          <cell r="E33">
            <v>6.5420561000000002E-2</v>
          </cell>
          <cell r="G33">
            <v>1</v>
          </cell>
          <cell r="H33">
            <v>0.2</v>
          </cell>
          <cell r="I33">
            <v>0.8</v>
          </cell>
          <cell r="J33">
            <v>0.42213096</v>
          </cell>
          <cell r="K33">
            <v>0.45168012732195367</v>
          </cell>
          <cell r="L33">
            <v>4.6271028022999996</v>
          </cell>
          <cell r="M33">
            <v>2.0899703828746325</v>
          </cell>
          <cell r="O33">
            <v>0.45168012732195367</v>
          </cell>
          <cell r="P33" t="str">
            <v>1000 m3</v>
          </cell>
          <cell r="Q33">
            <v>2.213956159481882</v>
          </cell>
          <cell r="R33">
            <v>0.45168012732195367</v>
          </cell>
        </row>
        <row r="34">
          <cell r="B34" t="str">
            <v>Panneau MDF</v>
          </cell>
          <cell r="D34">
            <v>7.0000000000000007E-2</v>
          </cell>
          <cell r="E34">
            <v>6.5420561000000002E-2</v>
          </cell>
          <cell r="G34">
            <v>0.78</v>
          </cell>
          <cell r="H34">
            <v>0.2</v>
          </cell>
          <cell r="I34">
            <v>0.8</v>
          </cell>
          <cell r="J34">
            <v>0.42213096</v>
          </cell>
          <cell r="K34">
            <v>0.45168012732195367</v>
          </cell>
          <cell r="L34">
            <v>4.6271028022999996</v>
          </cell>
          <cell r="M34">
            <v>2.0899703828746325</v>
          </cell>
          <cell r="O34">
            <v>0.57907708631019694</v>
          </cell>
          <cell r="P34" t="str">
            <v>1000 m3</v>
          </cell>
          <cell r="Q34">
            <v>1.7268858043958681</v>
          </cell>
          <cell r="R34">
            <v>0.57907708631019694</v>
          </cell>
        </row>
        <row r="35">
          <cell r="B35" t="str">
            <v>Panneaux placages contreplaqués</v>
          </cell>
          <cell r="D35">
            <v>7.0000000000000007E-2</v>
          </cell>
          <cell r="E35">
            <v>6.5420561000000002E-2</v>
          </cell>
          <cell r="F35">
            <v>3.9E-2</v>
          </cell>
          <cell r="G35">
            <v>0.71350000000000002</v>
          </cell>
          <cell r="H35">
            <v>0.2</v>
          </cell>
          <cell r="I35">
            <v>0.8</v>
          </cell>
          <cell r="J35">
            <v>0.42213096</v>
          </cell>
          <cell r="K35">
            <v>0.47042004749807731</v>
          </cell>
          <cell r="L35">
            <v>4.6271028022999996</v>
          </cell>
          <cell r="M35">
            <v>2.1766819200364527</v>
          </cell>
          <cell r="O35">
            <v>0.6720490358833614</v>
          </cell>
          <cell r="P35" t="str">
            <v>1000 tonnes</v>
          </cell>
          <cell r="Q35">
            <v>1.5235339311474572</v>
          </cell>
          <cell r="R35">
            <v>0.65636870932493441</v>
          </cell>
        </row>
        <row r="36">
          <cell r="B36" t="str">
            <v>Pâte à papier</v>
          </cell>
          <cell r="D36">
            <v>0.111</v>
          </cell>
          <cell r="E36">
            <v>0.1</v>
          </cell>
          <cell r="H36">
            <v>0.2</v>
          </cell>
          <cell r="I36">
            <v>0.8</v>
          </cell>
          <cell r="J36">
            <v>0.42213096</v>
          </cell>
          <cell r="K36">
            <v>0.46903439999999996</v>
          </cell>
          <cell r="L36">
            <v>4.43</v>
          </cell>
          <cell r="M36">
            <v>2.0778223919999999</v>
          </cell>
          <cell r="P36" t="str">
            <v>1000 tonnes</v>
          </cell>
          <cell r="Q36">
            <v>2.1320397821567032</v>
          </cell>
          <cell r="R36">
            <v>0.46903440000000002</v>
          </cell>
        </row>
        <row r="37">
          <cell r="B37" t="str">
            <v>Pâte à papier chimique</v>
          </cell>
          <cell r="D37">
            <v>0.111</v>
          </cell>
          <cell r="E37">
            <v>0.1</v>
          </cell>
          <cell r="H37">
            <v>0.2</v>
          </cell>
          <cell r="I37">
            <v>0.8</v>
          </cell>
          <cell r="J37">
            <v>0.42213096</v>
          </cell>
          <cell r="K37">
            <v>0.46903439999999996</v>
          </cell>
          <cell r="L37">
            <v>4.43</v>
          </cell>
          <cell r="M37">
            <v>2.0778223919999999</v>
          </cell>
          <cell r="P37" t="str">
            <v>1000 tonnes</v>
          </cell>
          <cell r="Q37">
            <v>2.1320397821567032</v>
          </cell>
          <cell r="R37">
            <v>0.46903440000000002</v>
          </cell>
        </row>
        <row r="38">
          <cell r="B38" t="str">
            <v>Pâte à papier mécanique</v>
          </cell>
          <cell r="D38">
            <v>0.111</v>
          </cell>
          <cell r="E38">
            <v>0.1</v>
          </cell>
          <cell r="H38">
            <v>0.2</v>
          </cell>
          <cell r="I38">
            <v>0.8</v>
          </cell>
          <cell r="J38">
            <v>0.42213096</v>
          </cell>
          <cell r="K38">
            <v>0.46903439999999996</v>
          </cell>
          <cell r="L38">
            <v>4.43</v>
          </cell>
          <cell r="M38">
            <v>2.0778223919999999</v>
          </cell>
          <cell r="P38" t="str">
            <v>1000 tonnes</v>
          </cell>
          <cell r="Q38">
            <v>2.1320397821567032</v>
          </cell>
          <cell r="R38">
            <v>0.46903440000000002</v>
          </cell>
        </row>
        <row r="39">
          <cell r="B39" t="str">
            <v>Résidus de pâte à papier</v>
          </cell>
          <cell r="D39">
            <v>0.111</v>
          </cell>
          <cell r="E39">
            <v>0.1</v>
          </cell>
          <cell r="H39">
            <v>0.2</v>
          </cell>
          <cell r="I39">
            <v>0.8</v>
          </cell>
          <cell r="J39">
            <v>0.42213096</v>
          </cell>
          <cell r="K39">
            <v>0.46903439999999996</v>
          </cell>
          <cell r="L39">
            <v>4.43</v>
          </cell>
          <cell r="M39">
            <v>2.0778223919999999</v>
          </cell>
          <cell r="P39" t="str">
            <v>1000 tonnes</v>
          </cell>
          <cell r="Q39">
            <v>2.1320397821567032</v>
          </cell>
          <cell r="R39">
            <v>0.46903440000000002</v>
          </cell>
        </row>
        <row r="40">
          <cell r="B40" t="str">
            <v>Papiers cartons</v>
          </cell>
          <cell r="D40">
            <v>7.0000000000000007E-2</v>
          </cell>
          <cell r="E40">
            <v>6.5420561000000002E-2</v>
          </cell>
          <cell r="F40">
            <v>0.1</v>
          </cell>
          <cell r="H40">
            <v>0.2</v>
          </cell>
          <cell r="I40">
            <v>0.8</v>
          </cell>
          <cell r="J40">
            <v>0.42213096</v>
          </cell>
          <cell r="K40">
            <v>0.50186680813550411</v>
          </cell>
          <cell r="L40">
            <v>4.6271028022999996</v>
          </cell>
          <cell r="M40">
            <v>2.3221893143051471</v>
          </cell>
          <cell r="P40" t="str">
            <v>1000 tonnes</v>
          </cell>
          <cell r="Q40">
            <v>1.9925605435336937</v>
          </cell>
          <cell r="R40">
            <v>0.50186680813550411</v>
          </cell>
        </row>
        <row r="41">
          <cell r="B41" t="str">
            <v>Papier à recycler</v>
          </cell>
          <cell r="D41">
            <v>7.0000000000000007E-2</v>
          </cell>
          <cell r="E41">
            <v>6.5420561000000002E-2</v>
          </cell>
          <cell r="F41">
            <v>0.1</v>
          </cell>
          <cell r="H41">
            <v>0.2</v>
          </cell>
          <cell r="I41">
            <v>0.8</v>
          </cell>
          <cell r="J41">
            <v>0.42213096</v>
          </cell>
          <cell r="K41">
            <v>0.50186680813550411</v>
          </cell>
          <cell r="L41">
            <v>4.6271028022999996</v>
          </cell>
          <cell r="M41">
            <v>2.3221893143051471</v>
          </cell>
          <cell r="P41" t="str">
            <v>1000 tonnes</v>
          </cell>
          <cell r="Q41">
            <v>1.9925605435336937</v>
          </cell>
          <cell r="R41">
            <v>0.50186680813550411</v>
          </cell>
        </row>
        <row r="42">
          <cell r="B42" t="str">
            <v>Déchets bois</v>
          </cell>
          <cell r="D42">
            <v>0.25</v>
          </cell>
          <cell r="E42">
            <v>0.2</v>
          </cell>
          <cell r="H42">
            <v>0.2</v>
          </cell>
          <cell r="I42">
            <v>0.8</v>
          </cell>
          <cell r="J42">
            <v>0.42213096</v>
          </cell>
          <cell r="K42">
            <v>0.52766369999999996</v>
          </cell>
          <cell r="L42">
            <v>3.86</v>
          </cell>
          <cell r="M42">
            <v>2.0367818819999997</v>
          </cell>
          <cell r="O42">
            <v>0.97793666666666668</v>
          </cell>
          <cell r="P42" t="str">
            <v>1000 tonnes</v>
          </cell>
          <cell r="Q42">
            <v>1.8951464730281808</v>
          </cell>
          <cell r="R42">
            <v>0.52766369999999996</v>
          </cell>
        </row>
        <row r="43">
          <cell r="B43" t="str">
            <v>Bois rond</v>
          </cell>
          <cell r="C43" t="str">
            <v>données sitram (fret)</v>
          </cell>
          <cell r="D43">
            <v>0.66700000000000004</v>
          </cell>
          <cell r="E43">
            <v>0.4</v>
          </cell>
          <cell r="H43">
            <v>0.2</v>
          </cell>
          <cell r="I43">
            <v>0.8</v>
          </cell>
          <cell r="J43">
            <v>0.42213096</v>
          </cell>
          <cell r="K43">
            <v>0.70355160000000005</v>
          </cell>
          <cell r="L43">
            <v>2.72</v>
          </cell>
          <cell r="M43">
            <v>1.9136603520000002</v>
          </cell>
          <cell r="O43">
            <v>1</v>
          </cell>
          <cell r="P43" t="str">
            <v>1000 tonnes</v>
          </cell>
          <cell r="Q43">
            <v>1.4213598547711355</v>
          </cell>
          <cell r="R43">
            <v>0.70355160000000005</v>
          </cell>
        </row>
        <row r="44">
          <cell r="B44" t="str">
            <v>Sciages et autres</v>
          </cell>
          <cell r="C44" t="str">
            <v>données sitram (fret)</v>
          </cell>
          <cell r="D44">
            <v>0.17647058823529413</v>
          </cell>
          <cell r="E44">
            <v>0.15</v>
          </cell>
          <cell r="H44">
            <v>0.2</v>
          </cell>
          <cell r="I44">
            <v>0.8</v>
          </cell>
          <cell r="J44">
            <v>0.42213096</v>
          </cell>
          <cell r="K44">
            <v>0.49662465882352941</v>
          </cell>
          <cell r="L44">
            <v>4.1449999999999996</v>
          </cell>
          <cell r="M44">
            <v>2.0585092108235292</v>
          </cell>
          <cell r="O44">
            <v>0.94549058823529408</v>
          </cell>
          <cell r="P44" t="str">
            <v>1000 tonnes</v>
          </cell>
          <cell r="Q44">
            <v>2.0135931275924421</v>
          </cell>
          <cell r="R44">
            <v>0.49662465882352935</v>
          </cell>
        </row>
        <row r="45">
          <cell r="B45" t="str">
            <v>Palettes et emballages</v>
          </cell>
          <cell r="C45" t="str">
            <v>données sitram (fret)</v>
          </cell>
          <cell r="D45">
            <v>0.25</v>
          </cell>
          <cell r="E45">
            <v>0.2</v>
          </cell>
          <cell r="H45">
            <v>0.2</v>
          </cell>
          <cell r="I45">
            <v>0.8</v>
          </cell>
          <cell r="J45">
            <v>0.42213096</v>
          </cell>
          <cell r="K45">
            <v>0.52766369999999996</v>
          </cell>
          <cell r="L45">
            <v>3.86</v>
          </cell>
          <cell r="M45">
            <v>2.0367818819999997</v>
          </cell>
          <cell r="O45">
            <v>0.97793666666666668</v>
          </cell>
          <cell r="P45" t="str">
            <v>1000 tonnes</v>
          </cell>
          <cell r="Q45">
            <v>1.8951464730281808</v>
          </cell>
          <cell r="R45">
            <v>0.52766369999999996</v>
          </cell>
        </row>
        <row r="46">
          <cell r="B46" t="str">
            <v>Connexes plaquettes déchets</v>
          </cell>
          <cell r="C46" t="str">
            <v>données sitram (fret)</v>
          </cell>
          <cell r="D46">
            <v>0.55000000000000004</v>
          </cell>
          <cell r="E46">
            <v>0.35</v>
          </cell>
          <cell r="H46">
            <v>0.2</v>
          </cell>
          <cell r="I46">
            <v>0.8</v>
          </cell>
          <cell r="J46">
            <v>0.42213096</v>
          </cell>
          <cell r="K46">
            <v>0.64943224615384609</v>
          </cell>
          <cell r="L46">
            <v>3.0049999999999999</v>
          </cell>
          <cell r="M46">
            <v>1.9515438996923073</v>
          </cell>
          <cell r="P46" t="str">
            <v>1000 tonnes</v>
          </cell>
          <cell r="Q46">
            <v>1.539806509335397</v>
          </cell>
          <cell r="R46">
            <v>0.64943224615384609</v>
          </cell>
        </row>
        <row r="47">
          <cell r="B47" t="str">
            <v>Panneaux placages contreplaqués</v>
          </cell>
          <cell r="C47" t="str">
            <v>données sitram (fret)</v>
          </cell>
          <cell r="D47">
            <v>7.0000000000000007E-2</v>
          </cell>
          <cell r="E47">
            <v>6.5420561000000002E-2</v>
          </cell>
          <cell r="F47">
            <v>3.9E-2</v>
          </cell>
          <cell r="G47">
            <v>0.71350000000000002</v>
          </cell>
          <cell r="H47">
            <v>0.2</v>
          </cell>
          <cell r="I47">
            <v>0.8</v>
          </cell>
          <cell r="J47">
            <v>0.42213096</v>
          </cell>
          <cell r="K47">
            <v>0.47042004749807731</v>
          </cell>
          <cell r="L47">
            <v>4.6271028022999996</v>
          </cell>
          <cell r="M47">
            <v>2.1766819200364527</v>
          </cell>
          <cell r="O47">
            <v>0.6720490358833614</v>
          </cell>
          <cell r="P47" t="str">
            <v>1000 tonnes</v>
          </cell>
          <cell r="Q47">
            <v>1.5235339311474572</v>
          </cell>
          <cell r="R47">
            <v>0.65636870932493441</v>
          </cell>
        </row>
        <row r="48">
          <cell r="B48" t="str">
            <v>Pâte à papier</v>
          </cell>
          <cell r="C48" t="str">
            <v>données sitram (fret)</v>
          </cell>
          <cell r="D48">
            <v>0.111</v>
          </cell>
          <cell r="E48">
            <v>0.1</v>
          </cell>
          <cell r="H48">
            <v>0.2</v>
          </cell>
          <cell r="I48">
            <v>0.8</v>
          </cell>
          <cell r="J48">
            <v>0.42213096</v>
          </cell>
          <cell r="K48">
            <v>0.46903439999999996</v>
          </cell>
          <cell r="L48">
            <v>4.43</v>
          </cell>
          <cell r="M48">
            <v>2.0778223919999999</v>
          </cell>
          <cell r="P48" t="str">
            <v>1000 tonnes</v>
          </cell>
          <cell r="Q48">
            <v>2.1320397821567032</v>
          </cell>
          <cell r="R48">
            <v>0.46903440000000002</v>
          </cell>
        </row>
        <row r="49">
          <cell r="B49" t="str">
            <v>Papiers cartons</v>
          </cell>
          <cell r="C49" t="str">
            <v>données sitram (fret)</v>
          </cell>
          <cell r="D49">
            <v>7.0000000000000007E-2</v>
          </cell>
          <cell r="E49">
            <v>6.5420561000000002E-2</v>
          </cell>
          <cell r="F49">
            <v>0.1</v>
          </cell>
          <cell r="H49">
            <v>0.2</v>
          </cell>
          <cell r="I49">
            <v>0.8</v>
          </cell>
          <cell r="J49">
            <v>0.42213096</v>
          </cell>
          <cell r="K49">
            <v>0.50186680813550411</v>
          </cell>
          <cell r="L49">
            <v>4.6271028022999996</v>
          </cell>
          <cell r="M49">
            <v>2.3221893143051471</v>
          </cell>
          <cell r="P49" t="str">
            <v>1000 tonnes</v>
          </cell>
          <cell r="Q49">
            <v>1.9925605435336937</v>
          </cell>
          <cell r="R49">
            <v>0.50186680813550411</v>
          </cell>
        </row>
        <row r="50">
          <cell r="B50" t="str">
            <v>Papier à recycler</v>
          </cell>
          <cell r="C50" t="str">
            <v>données sitram (fret)</v>
          </cell>
          <cell r="D50">
            <v>7.0000000000000007E-2</v>
          </cell>
          <cell r="E50">
            <v>6.5420561000000002E-2</v>
          </cell>
          <cell r="F50">
            <v>0.1</v>
          </cell>
          <cell r="H50">
            <v>0.2</v>
          </cell>
          <cell r="I50">
            <v>0.8</v>
          </cell>
          <cell r="J50">
            <v>0.42213096</v>
          </cell>
          <cell r="K50">
            <v>0.50186680813550411</v>
          </cell>
          <cell r="L50">
            <v>4.6271028022999996</v>
          </cell>
          <cell r="M50">
            <v>2.3221893143051471</v>
          </cell>
          <cell r="P50" t="str">
            <v>1000 tonnes</v>
          </cell>
          <cell r="Q50">
            <v>1.9925605435336937</v>
          </cell>
          <cell r="R50">
            <v>0.50186680813550411</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Guide de Lecture"/>
      <sheetName val="Paramètres"/>
      <sheetName val="Pilotage"/>
      <sheetName val="Produits"/>
      <sheetName val="Secteurs"/>
      <sheetName val="Flux pouvant exister"/>
      <sheetName val="Données"/>
      <sheetName val="Min Max"/>
      <sheetName val="Contraintes"/>
      <sheetName val="Conversions"/>
      <sheetName val="IFN 2022"/>
      <sheetName val="DRAAF EAB"/>
      <sheetName val="Observ BE"/>
      <sheetName val="ASDER &amp; SYANE"/>
      <sheetName val="Etude chauf. 2014"/>
      <sheetName val="Enquête PEB"/>
      <sheetName val="Estimation PEB"/>
      <sheetName val="Memento FCBA"/>
      <sheetName val="Sitram Douanes"/>
      <sheetName val="Sitram TRM"/>
      <sheetName val="InfraDensité"/>
      <sheetName val="Retrait"/>
      <sheetName val="Feuil1"/>
    </sheetNames>
    <definedNames>
      <definedName name="infra_d_f" refersTo="='InfraDensité'!$C$23" sheetId="20"/>
      <definedName name="infra_d_r" refersTo="='InfraDensité'!$C$24" sheetId="20"/>
      <definedName name="retrait_v_f" refersTo="='Retrait'!$E$23" sheetId="21"/>
      <definedName name="retrait_v_r" refersTo="='Retrait'!$E$24" sheetId="21"/>
    </definedNames>
    <sheetDataSet>
      <sheetData sheetId="0"/>
      <sheetData sheetId="1"/>
      <sheetData sheetId="2">
        <row r="4">
          <cell r="B4">
            <v>0.16</v>
          </cell>
          <cell r="C4"/>
        </row>
        <row r="5">
          <cell r="B5">
            <v>0.21</v>
          </cell>
          <cell r="C5"/>
        </row>
        <row r="6">
          <cell r="B6"/>
          <cell r="C6"/>
        </row>
        <row r="7">
          <cell r="B7">
            <v>0.08</v>
          </cell>
          <cell r="C7"/>
        </row>
        <row r="8">
          <cell r="B8">
            <v>7.0000000000000007E-2</v>
          </cell>
          <cell r="C8"/>
        </row>
        <row r="9">
          <cell r="B9">
            <v>0.05</v>
          </cell>
          <cell r="C9"/>
        </row>
        <row r="10">
          <cell r="B10"/>
          <cell r="C10"/>
        </row>
        <row r="11">
          <cell r="B11">
            <v>0.04</v>
          </cell>
          <cell r="C11"/>
        </row>
        <row r="12">
          <cell r="B12">
            <v>0.03</v>
          </cell>
          <cell r="C12"/>
        </row>
        <row r="13">
          <cell r="B13">
            <v>0.27</v>
          </cell>
          <cell r="C13"/>
        </row>
        <row r="14">
          <cell r="B14">
            <v>0.03</v>
          </cell>
          <cell r="C14"/>
        </row>
        <row r="15">
          <cell r="B15">
            <v>7.0000000000000007E-2</v>
          </cell>
          <cell r="C15"/>
        </row>
        <row r="16">
          <cell r="B16"/>
          <cell r="C16"/>
        </row>
        <row r="17">
          <cell r="B17"/>
          <cell r="C17">
            <v>0.47</v>
          </cell>
        </row>
        <row r="18">
          <cell r="B18"/>
          <cell r="C18">
            <v>0.49</v>
          </cell>
        </row>
        <row r="19">
          <cell r="B19"/>
          <cell r="C19"/>
        </row>
        <row r="20">
          <cell r="B20"/>
          <cell r="C20"/>
        </row>
        <row r="21">
          <cell r="B21"/>
          <cell r="C21">
            <v>0.03</v>
          </cell>
        </row>
        <row r="22">
          <cell r="B22"/>
          <cell r="C22">
            <v>0.01</v>
          </cell>
        </row>
        <row r="24">
          <cell r="B24">
            <v>0.2</v>
          </cell>
          <cell r="C24">
            <v>0.8</v>
          </cell>
        </row>
        <row r="27">
          <cell r="C27" t="str">
            <v>&gt; saturation</v>
          </cell>
        </row>
        <row r="28">
          <cell r="C28" t="str">
            <v>&gt; saturation</v>
          </cell>
        </row>
        <row r="29">
          <cell r="C29" t="str">
            <v>&gt; saturation</v>
          </cell>
        </row>
        <row r="30">
          <cell r="C30" t="str">
            <v>&gt; saturation</v>
          </cell>
        </row>
        <row r="31">
          <cell r="C31" t="str">
            <v>&gt; saturation</v>
          </cell>
        </row>
        <row r="32">
          <cell r="C32" t="str">
            <v>&gt; saturation</v>
          </cell>
        </row>
        <row r="33">
          <cell r="C33" t="str">
            <v>&gt; saturation</v>
          </cell>
        </row>
        <row r="35">
          <cell r="C35">
            <v>0.3</v>
          </cell>
        </row>
        <row r="36">
          <cell r="C36" t="str">
            <v>&gt; saturation</v>
          </cell>
        </row>
        <row r="37">
          <cell r="C37" t="str">
            <v>&gt; saturation</v>
          </cell>
        </row>
        <row r="38">
          <cell r="C38">
            <v>0.23</v>
          </cell>
        </row>
        <row r="39">
          <cell r="C39">
            <v>0.23</v>
          </cell>
        </row>
        <row r="41">
          <cell r="C41">
            <v>0.23</v>
          </cell>
        </row>
        <row r="42">
          <cell r="C42">
            <v>0.23</v>
          </cell>
        </row>
        <row r="43">
          <cell r="C43">
            <v>0.23</v>
          </cell>
        </row>
        <row r="44">
          <cell r="C44">
            <v>0.35</v>
          </cell>
        </row>
        <row r="45">
          <cell r="C45">
            <v>0.35</v>
          </cell>
        </row>
        <row r="46">
          <cell r="C46">
            <v>0.4</v>
          </cell>
        </row>
        <row r="47">
          <cell r="C47">
            <v>0.4</v>
          </cell>
        </row>
        <row r="48">
          <cell r="C48">
            <v>0.23</v>
          </cell>
        </row>
        <row r="49">
          <cell r="C49">
            <v>0.23</v>
          </cell>
        </row>
        <row r="50">
          <cell r="C50">
            <v>0.23</v>
          </cell>
        </row>
        <row r="51">
          <cell r="C51">
            <v>0.23</v>
          </cell>
        </row>
        <row r="52">
          <cell r="C52">
            <v>0.23</v>
          </cell>
        </row>
        <row r="53">
          <cell r="C53">
            <v>0.23</v>
          </cell>
        </row>
        <row r="54">
          <cell r="C54">
            <v>0.3</v>
          </cell>
        </row>
        <row r="55">
          <cell r="C55">
            <v>0.3</v>
          </cell>
        </row>
        <row r="56">
          <cell r="C56">
            <v>6.5420561000000002E-2</v>
          </cell>
        </row>
        <row r="57">
          <cell r="C57">
            <v>0.35</v>
          </cell>
        </row>
        <row r="58">
          <cell r="C58">
            <v>0.35</v>
          </cell>
        </row>
        <row r="59">
          <cell r="C59">
            <v>0.3</v>
          </cell>
        </row>
        <row r="60">
          <cell r="C60">
            <v>0.2</v>
          </cell>
        </row>
        <row r="61">
          <cell r="C61">
            <v>6.5420561000000002E-2</v>
          </cell>
        </row>
        <row r="62">
          <cell r="C62">
            <v>6.5420561000000002E-2</v>
          </cell>
        </row>
        <row r="63">
          <cell r="C63">
            <v>6.5420561000000002E-2</v>
          </cell>
        </row>
        <row r="64">
          <cell r="C64">
            <v>6.5420561000000002E-2</v>
          </cell>
        </row>
        <row r="65">
          <cell r="C65">
            <v>6.5420561000000002E-2</v>
          </cell>
        </row>
        <row r="66">
          <cell r="C66">
            <v>6.5420561000000002E-2</v>
          </cell>
        </row>
        <row r="67">
          <cell r="C67">
            <v>6.5420561000000002E-2</v>
          </cell>
        </row>
        <row r="68">
          <cell r="C68">
            <v>6.5420561000000002E-2</v>
          </cell>
        </row>
        <row r="69">
          <cell r="C69">
            <v>0.1</v>
          </cell>
        </row>
        <row r="70">
          <cell r="C70">
            <v>0.1</v>
          </cell>
        </row>
        <row r="71">
          <cell r="C71">
            <v>0.1</v>
          </cell>
        </row>
        <row r="72">
          <cell r="C72">
            <v>0.1</v>
          </cell>
        </row>
        <row r="73">
          <cell r="C73">
            <v>6.5420561000000002E-2</v>
          </cell>
        </row>
        <row r="74">
          <cell r="C74">
            <v>6.5420561000000002E-2</v>
          </cell>
        </row>
        <row r="75">
          <cell r="C75">
            <v>0.2</v>
          </cell>
        </row>
        <row r="76">
          <cell r="C76">
            <v>0.4</v>
          </cell>
        </row>
        <row r="77">
          <cell r="C77">
            <v>0.15</v>
          </cell>
        </row>
        <row r="78">
          <cell r="C78">
            <v>0.2</v>
          </cell>
        </row>
        <row r="79">
          <cell r="C79">
            <v>0.35</v>
          </cell>
        </row>
        <row r="80">
          <cell r="C80">
            <v>6.5420561000000002E-2</v>
          </cell>
        </row>
        <row r="81">
          <cell r="C81">
            <v>0.1</v>
          </cell>
        </row>
        <row r="82">
          <cell r="C82">
            <v>6.5420561000000002E-2</v>
          </cell>
        </row>
        <row r="83">
          <cell r="C83">
            <v>6.5420561000000002E-2</v>
          </cell>
        </row>
        <row r="86">
          <cell r="B86">
            <v>0.28000000000000003</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ow r="23">
          <cell r="C23">
            <v>0.51120719999999997</v>
          </cell>
        </row>
        <row r="24">
          <cell r="C24">
            <v>0.37466999999999995</v>
          </cell>
        </row>
      </sheetData>
      <sheetData sheetId="21">
        <row r="23">
          <cell r="E23">
            <v>0.49550000000000005</v>
          </cell>
        </row>
        <row r="24">
          <cell r="E24">
            <v>0.41599999999999998</v>
          </cell>
        </row>
      </sheetData>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BBB59"/>
  </sheetPr>
  <dimension ref="A1:F7"/>
  <sheetViews>
    <sheetView workbookViewId="0">
      <selection activeCell="A8" sqref="A8:XFD9"/>
    </sheetView>
  </sheetViews>
  <sheetFormatPr baseColWidth="10" defaultColWidth="9" defaultRowHeight="12.4" x14ac:dyDescent="0.3"/>
  <cols>
    <col min="1" max="1" width="33" customWidth="1"/>
    <col min="2" max="2" width="24" customWidth="1"/>
    <col min="3" max="3" width="48.3515625" bestFit="1" customWidth="1"/>
    <col min="4" max="4" width="23" customWidth="1"/>
    <col min="5" max="5" width="17" bestFit="1" customWidth="1"/>
    <col min="6" max="6" width="41.234375" bestFit="1" customWidth="1"/>
  </cols>
  <sheetData>
    <row r="1" spans="1:6" x14ac:dyDescent="0.3">
      <c r="A1" s="1" t="s">
        <v>0</v>
      </c>
      <c r="B1" s="1" t="s">
        <v>1</v>
      </c>
      <c r="C1" s="1" t="s">
        <v>2</v>
      </c>
      <c r="D1" s="1" t="s">
        <v>3</v>
      </c>
      <c r="E1" s="1" t="s">
        <v>4</v>
      </c>
      <c r="F1" s="1" t="s">
        <v>5</v>
      </c>
    </row>
    <row r="2" spans="1:6" x14ac:dyDescent="0.3">
      <c r="A2" s="2" t="s">
        <v>6</v>
      </c>
      <c r="B2" s="2" t="s">
        <v>7</v>
      </c>
      <c r="C2" s="2" t="s">
        <v>8</v>
      </c>
      <c r="D2" s="2">
        <v>0</v>
      </c>
      <c r="E2" s="2"/>
      <c r="F2" s="2"/>
    </row>
    <row r="3" spans="1:6" x14ac:dyDescent="0.3">
      <c r="A3" s="2" t="s">
        <v>108</v>
      </c>
      <c r="B3" s="2" t="s">
        <v>7</v>
      </c>
      <c r="C3" s="2" t="s">
        <v>109</v>
      </c>
      <c r="D3" s="2">
        <v>0</v>
      </c>
      <c r="E3" s="2"/>
      <c r="F3" s="2" t="s">
        <v>110</v>
      </c>
    </row>
    <row r="4" spans="1:6" x14ac:dyDescent="0.3">
      <c r="A4" s="2" t="s">
        <v>111</v>
      </c>
      <c r="B4" s="2" t="s">
        <v>7</v>
      </c>
      <c r="C4" s="2" t="s">
        <v>112</v>
      </c>
      <c r="D4" s="2">
        <v>0</v>
      </c>
      <c r="E4" s="2"/>
      <c r="F4" s="2" t="s">
        <v>113</v>
      </c>
    </row>
    <row r="5" spans="1:6" x14ac:dyDescent="0.3">
      <c r="A5" s="2" t="s">
        <v>114</v>
      </c>
      <c r="B5" s="2" t="s">
        <v>115</v>
      </c>
      <c r="C5" s="2" t="s">
        <v>116</v>
      </c>
      <c r="D5" s="2">
        <v>0</v>
      </c>
      <c r="E5" s="2"/>
      <c r="F5" s="2"/>
    </row>
    <row r="6" spans="1:6" x14ac:dyDescent="0.3">
      <c r="A6" s="2" t="s">
        <v>117</v>
      </c>
      <c r="B6" s="2" t="s">
        <v>115</v>
      </c>
      <c r="C6" s="58" t="s">
        <v>119</v>
      </c>
      <c r="D6" s="2">
        <v>0</v>
      </c>
      <c r="E6" s="2"/>
      <c r="F6" s="2"/>
    </row>
    <row r="7" spans="1:6" x14ac:dyDescent="0.3">
      <c r="A7" s="2" t="s">
        <v>118</v>
      </c>
      <c r="B7" s="2" t="s">
        <v>115</v>
      </c>
      <c r="C7" s="2" t="s">
        <v>119</v>
      </c>
      <c r="D7" s="2">
        <v>0</v>
      </c>
      <c r="E7" s="2"/>
      <c r="F7" s="2"/>
    </row>
  </sheetData>
  <pageMargins left="0.75" right="0.75" top="1" bottom="1" header="0.5" footer="0.5"/>
  <legacy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4891A3-4087-4D32-9ED0-EF12A89EBD55}">
  <sheetPr>
    <tabColor theme="7"/>
  </sheetPr>
  <dimension ref="A1:H24"/>
  <sheetViews>
    <sheetView workbookViewId="0">
      <pane xSplit="1" ySplit="1" topLeftCell="B2" activePane="bottomRight" state="frozen"/>
      <selection activeCell="H24" sqref="H24"/>
      <selection pane="topRight" activeCell="H24" sqref="H24"/>
      <selection pane="bottomLeft" activeCell="H24" sqref="H24"/>
      <selection pane="bottomRight" activeCell="K28" sqref="K28"/>
    </sheetView>
  </sheetViews>
  <sheetFormatPr baseColWidth="10" defaultColWidth="21.234375" defaultRowHeight="12.4" x14ac:dyDescent="0.3"/>
  <cols>
    <col min="1" max="2" width="21.234375" style="225"/>
    <col min="3" max="4" width="21.234375" style="226"/>
    <col min="5" max="16384" width="21.234375" style="225"/>
  </cols>
  <sheetData>
    <row r="1" spans="1:7" s="236" customFormat="1" ht="27.75" customHeight="1" x14ac:dyDescent="0.3">
      <c r="A1" s="223"/>
      <c r="B1" s="297" t="s">
        <v>301</v>
      </c>
      <c r="C1" s="298"/>
      <c r="D1" s="298"/>
      <c r="E1" s="299" t="s">
        <v>302</v>
      </c>
    </row>
    <row r="2" spans="1:7" s="236" customFormat="1" ht="37.15" x14ac:dyDescent="0.3">
      <c r="A2" s="238" t="s">
        <v>275</v>
      </c>
      <c r="B2" s="256" t="s">
        <v>303</v>
      </c>
      <c r="C2" s="257" t="s">
        <v>304</v>
      </c>
      <c r="D2" s="258" t="s">
        <v>305</v>
      </c>
      <c r="E2" s="300"/>
    </row>
    <row r="3" spans="1:7" x14ac:dyDescent="0.3">
      <c r="A3" s="241" t="s">
        <v>278</v>
      </c>
      <c r="B3" s="259">
        <v>0.12</v>
      </c>
      <c r="C3" s="260">
        <v>0.06</v>
      </c>
      <c r="D3" s="260">
        <f>B3+C3</f>
        <v>0.18</v>
      </c>
      <c r="E3" s="261">
        <f>D3/0.3</f>
        <v>0.6</v>
      </c>
      <c r="G3" s="237" t="s">
        <v>274</v>
      </c>
    </row>
    <row r="4" spans="1:7" x14ac:dyDescent="0.3">
      <c r="A4" s="241" t="s">
        <v>279</v>
      </c>
      <c r="B4" s="262">
        <v>0.1</v>
      </c>
      <c r="C4" s="263">
        <v>0.05</v>
      </c>
      <c r="D4" s="263">
        <f>B4+C4</f>
        <v>0.15000000000000002</v>
      </c>
      <c r="E4" s="264">
        <f>D4/0.3</f>
        <v>0.50000000000000011</v>
      </c>
    </row>
    <row r="5" spans="1:7" x14ac:dyDescent="0.3">
      <c r="A5" s="241" t="s">
        <v>280</v>
      </c>
      <c r="B5" s="262">
        <v>0.09</v>
      </c>
      <c r="C5" s="263">
        <v>0.05</v>
      </c>
      <c r="D5" s="263">
        <f t="shared" ref="D5:D21" si="0">B5+C5</f>
        <v>0.14000000000000001</v>
      </c>
      <c r="E5" s="264">
        <f t="shared" ref="E5:E21" si="1">D5/0.3</f>
        <v>0.46666666666666673</v>
      </c>
    </row>
    <row r="6" spans="1:7" x14ac:dyDescent="0.3">
      <c r="A6" s="241" t="s">
        <v>281</v>
      </c>
      <c r="B6" s="262">
        <v>0.08</v>
      </c>
      <c r="C6" s="263">
        <v>0.06</v>
      </c>
      <c r="D6" s="263">
        <f t="shared" si="0"/>
        <v>0.14000000000000001</v>
      </c>
      <c r="E6" s="264">
        <f t="shared" si="1"/>
        <v>0.46666666666666673</v>
      </c>
    </row>
    <row r="7" spans="1:7" x14ac:dyDescent="0.3">
      <c r="A7" s="241" t="s">
        <v>282</v>
      </c>
      <c r="B7" s="262">
        <v>0.08</v>
      </c>
      <c r="C7" s="263">
        <v>0.04</v>
      </c>
      <c r="D7" s="263">
        <f t="shared" si="0"/>
        <v>0.12</v>
      </c>
      <c r="E7" s="264">
        <f t="shared" si="1"/>
        <v>0.4</v>
      </c>
    </row>
    <row r="8" spans="1:7" x14ac:dyDescent="0.3">
      <c r="A8" s="241" t="s">
        <v>283</v>
      </c>
      <c r="B8" s="262">
        <v>0.115</v>
      </c>
      <c r="C8" s="263">
        <v>7.0000000000000007E-2</v>
      </c>
      <c r="D8" s="263">
        <f t="shared" si="0"/>
        <v>0.185</v>
      </c>
      <c r="E8" s="264">
        <f t="shared" si="1"/>
        <v>0.6166666666666667</v>
      </c>
    </row>
    <row r="9" spans="1:7" x14ac:dyDescent="0.3">
      <c r="A9" s="241" t="s">
        <v>284</v>
      </c>
      <c r="B9" s="262">
        <v>0.09</v>
      </c>
      <c r="C9" s="263">
        <v>0.06</v>
      </c>
      <c r="D9" s="263">
        <f t="shared" si="0"/>
        <v>0.15</v>
      </c>
      <c r="E9" s="264">
        <f t="shared" si="1"/>
        <v>0.5</v>
      </c>
    </row>
    <row r="10" spans="1:7" x14ac:dyDescent="0.3">
      <c r="A10" s="241" t="s">
        <v>285</v>
      </c>
      <c r="B10" s="262">
        <v>7.4999999999999997E-2</v>
      </c>
      <c r="C10" s="263">
        <v>5.5E-2</v>
      </c>
      <c r="D10" s="263">
        <f t="shared" si="0"/>
        <v>0.13</v>
      </c>
      <c r="E10" s="264">
        <f t="shared" si="1"/>
        <v>0.43333333333333335</v>
      </c>
    </row>
    <row r="11" spans="1:7" x14ac:dyDescent="0.3">
      <c r="A11" s="241" t="s">
        <v>286</v>
      </c>
      <c r="B11" s="262">
        <v>0.1</v>
      </c>
      <c r="C11" s="263">
        <v>0.05</v>
      </c>
      <c r="D11" s="263">
        <f t="shared" si="0"/>
        <v>0.15000000000000002</v>
      </c>
      <c r="E11" s="264">
        <f t="shared" si="1"/>
        <v>0.50000000000000011</v>
      </c>
    </row>
    <row r="12" spans="1:7" x14ac:dyDescent="0.3">
      <c r="A12" s="241" t="s">
        <v>287</v>
      </c>
      <c r="B12" s="262">
        <v>0.09</v>
      </c>
      <c r="C12" s="263">
        <v>0.05</v>
      </c>
      <c r="D12" s="263">
        <f t="shared" si="0"/>
        <v>0.14000000000000001</v>
      </c>
      <c r="E12" s="264">
        <f t="shared" si="1"/>
        <v>0.46666666666666673</v>
      </c>
    </row>
    <row r="13" spans="1:7" x14ac:dyDescent="0.3">
      <c r="A13" s="241" t="s">
        <v>288</v>
      </c>
      <c r="B13" s="262">
        <v>7.0000000000000007E-2</v>
      </c>
      <c r="C13" s="263">
        <v>0.05</v>
      </c>
      <c r="D13" s="263">
        <f t="shared" si="0"/>
        <v>0.12000000000000001</v>
      </c>
      <c r="E13" s="264">
        <f t="shared" si="1"/>
        <v>0.4</v>
      </c>
    </row>
    <row r="14" spans="1:7" x14ac:dyDescent="0.3">
      <c r="A14" s="241" t="s">
        <v>289</v>
      </c>
      <c r="B14" s="262">
        <v>0.08</v>
      </c>
      <c r="C14" s="263">
        <v>0.04</v>
      </c>
      <c r="D14" s="263">
        <f t="shared" si="0"/>
        <v>0.12</v>
      </c>
      <c r="E14" s="264">
        <f t="shared" si="1"/>
        <v>0.4</v>
      </c>
    </row>
    <row r="15" spans="1:7" x14ac:dyDescent="0.3">
      <c r="A15" s="241" t="s">
        <v>290</v>
      </c>
      <c r="B15" s="262">
        <v>0.09</v>
      </c>
      <c r="C15" s="263">
        <v>5.5E-2</v>
      </c>
      <c r="D15" s="263">
        <f t="shared" si="0"/>
        <v>0.14499999999999999</v>
      </c>
      <c r="E15" s="264">
        <f t="shared" si="1"/>
        <v>0.48333333333333334</v>
      </c>
    </row>
    <row r="16" spans="1:7" x14ac:dyDescent="0.3">
      <c r="A16" s="241" t="s">
        <v>291</v>
      </c>
      <c r="B16" s="262">
        <v>0.08</v>
      </c>
      <c r="C16" s="263">
        <v>0.04</v>
      </c>
      <c r="D16" s="263">
        <f t="shared" si="0"/>
        <v>0.12</v>
      </c>
      <c r="E16" s="264">
        <f t="shared" si="1"/>
        <v>0.4</v>
      </c>
    </row>
    <row r="17" spans="1:8" x14ac:dyDescent="0.3">
      <c r="A17" s="241" t="s">
        <v>292</v>
      </c>
      <c r="B17" s="262">
        <v>0.09</v>
      </c>
      <c r="C17" s="263">
        <v>0.04</v>
      </c>
      <c r="D17" s="263">
        <f t="shared" si="0"/>
        <v>0.13</v>
      </c>
      <c r="E17" s="264">
        <f t="shared" si="1"/>
        <v>0.43333333333333335</v>
      </c>
    </row>
    <row r="18" spans="1:8" x14ac:dyDescent="0.3">
      <c r="A18" s="241" t="s">
        <v>293</v>
      </c>
      <c r="B18" s="262">
        <v>0.08</v>
      </c>
      <c r="C18" s="263">
        <v>0.05</v>
      </c>
      <c r="D18" s="263">
        <f t="shared" si="0"/>
        <v>0.13</v>
      </c>
      <c r="E18" s="264">
        <f t="shared" si="1"/>
        <v>0.43333333333333335</v>
      </c>
    </row>
    <row r="19" spans="1:8" x14ac:dyDescent="0.3">
      <c r="A19" s="241" t="s">
        <v>294</v>
      </c>
      <c r="B19" s="262">
        <v>0.08</v>
      </c>
      <c r="C19" s="263">
        <v>0.05</v>
      </c>
      <c r="D19" s="263">
        <f t="shared" si="0"/>
        <v>0.13</v>
      </c>
      <c r="E19" s="264">
        <f t="shared" si="1"/>
        <v>0.43333333333333335</v>
      </c>
    </row>
    <row r="20" spans="1:8" x14ac:dyDescent="0.3">
      <c r="A20" s="241" t="s">
        <v>295</v>
      </c>
      <c r="B20" s="262">
        <v>7.0000000000000007E-2</v>
      </c>
      <c r="C20" s="263">
        <v>0.04</v>
      </c>
      <c r="D20" s="263">
        <f t="shared" si="0"/>
        <v>0.11000000000000001</v>
      </c>
      <c r="E20" s="264">
        <f t="shared" si="1"/>
        <v>0.36666666666666675</v>
      </c>
    </row>
    <row r="21" spans="1:8" x14ac:dyDescent="0.3">
      <c r="A21" s="246" t="s">
        <v>296</v>
      </c>
      <c r="B21" s="265">
        <v>0.09</v>
      </c>
      <c r="C21" s="266">
        <v>0.05</v>
      </c>
      <c r="D21" s="266">
        <f t="shared" si="0"/>
        <v>0.14000000000000001</v>
      </c>
      <c r="E21" s="267">
        <f t="shared" si="1"/>
        <v>0.46666666666666673</v>
      </c>
    </row>
    <row r="22" spans="1:8" x14ac:dyDescent="0.3">
      <c r="C22" s="227"/>
      <c r="D22" s="227"/>
    </row>
    <row r="23" spans="1:8" x14ac:dyDescent="0.3">
      <c r="C23" s="249" t="s">
        <v>297</v>
      </c>
      <c r="D23" s="250" t="s">
        <v>306</v>
      </c>
      <c r="E23" s="268">
        <f>SUMPRODUCT([2]Pilotage!B4:B22,E3:E21)</f>
        <v>0.49550000000000005</v>
      </c>
      <c r="H23" s="227"/>
    </row>
    <row r="24" spans="1:8" x14ac:dyDescent="0.3">
      <c r="C24" s="253" t="s">
        <v>299</v>
      </c>
      <c r="D24" s="254" t="s">
        <v>307</v>
      </c>
      <c r="E24" s="269">
        <f>SUMPRODUCT([2]Pilotage!C4:C22,E3:E21)</f>
        <v>0.41599999999999998</v>
      </c>
    </row>
  </sheetData>
  <mergeCells count="2">
    <mergeCell ref="B1:D1"/>
    <mergeCell ref="E1:E2"/>
  </mergeCells>
  <pageMargins left="0.75" right="0.75" top="1" bottom="1" header="0.5" footer="0.5"/>
  <pageSetup paperSize="9" orientation="portrait" horizontalDpi="300" verticalDpi="30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6AB350-D0E2-4D92-996A-E5D514DF9F76}">
  <sheetPr>
    <tabColor rgb="FF00B0F0"/>
  </sheetPr>
  <dimension ref="A1:AI98"/>
  <sheetViews>
    <sheetView zoomScale="85" zoomScaleNormal="85" workbookViewId="0">
      <pane xSplit="5" ySplit="2" topLeftCell="F6" activePane="bottomRight" state="frozen"/>
      <selection pane="topRight" activeCell="F1" sqref="F1"/>
      <selection pane="bottomLeft" activeCell="A3" sqref="A3"/>
      <selection pane="bottomRight" activeCell="M13" sqref="M13"/>
    </sheetView>
  </sheetViews>
  <sheetFormatPr baseColWidth="10" defaultColWidth="15.64453125" defaultRowHeight="12.4" x14ac:dyDescent="0.3"/>
  <cols>
    <col min="1" max="1" width="15.64453125" style="225"/>
    <col min="2" max="2" width="30.87890625" style="225" bestFit="1" customWidth="1"/>
    <col min="3" max="3" width="15.64453125" style="225"/>
    <col min="4" max="4" width="19.87890625" style="225" customWidth="1"/>
    <col min="5" max="6" width="15.64453125" style="225"/>
    <col min="7" max="8" width="15.64453125" style="226"/>
    <col min="9" max="14" width="15.64453125" style="225"/>
    <col min="15" max="17" width="15.64453125" style="227"/>
    <col min="18" max="18" width="48.1171875" style="225" customWidth="1"/>
    <col min="19" max="19" width="14" style="225" bestFit="1" customWidth="1"/>
    <col min="20" max="16384" width="15.64453125" style="225"/>
  </cols>
  <sheetData>
    <row r="1" spans="1:35" s="270" customFormat="1" ht="84" customHeight="1" x14ac:dyDescent="0.3">
      <c r="A1" s="150" t="s">
        <v>221</v>
      </c>
      <c r="B1" s="151" t="s">
        <v>222</v>
      </c>
      <c r="C1" s="152" t="s">
        <v>223</v>
      </c>
      <c r="D1" s="151" t="s">
        <v>224</v>
      </c>
      <c r="E1" s="151" t="s">
        <v>225</v>
      </c>
      <c r="F1" s="151" t="s">
        <v>226</v>
      </c>
      <c r="G1" s="151" t="s">
        <v>227</v>
      </c>
      <c r="H1" s="153" t="s">
        <v>228</v>
      </c>
      <c r="I1" s="153" t="s">
        <v>229</v>
      </c>
      <c r="J1" s="154" t="s">
        <v>230</v>
      </c>
      <c r="K1" s="155" t="s">
        <v>231</v>
      </c>
      <c r="L1" s="156" t="s">
        <v>232</v>
      </c>
      <c r="M1" s="150" t="s">
        <v>233</v>
      </c>
      <c r="N1" s="151" t="s">
        <v>234</v>
      </c>
      <c r="O1" s="151" t="s">
        <v>235</v>
      </c>
      <c r="P1" s="151" t="s">
        <v>236</v>
      </c>
      <c r="Q1" s="157" t="s">
        <v>237</v>
      </c>
      <c r="R1" s="158" t="s">
        <v>238</v>
      </c>
      <c r="S1" s="159" t="s">
        <v>239</v>
      </c>
      <c r="T1" s="160" t="s">
        <v>240</v>
      </c>
    </row>
    <row r="2" spans="1:35" s="270" customFormat="1" ht="201.75" customHeight="1" x14ac:dyDescent="0.3">
      <c r="A2" s="301" t="s">
        <v>241</v>
      </c>
      <c r="B2" s="302"/>
      <c r="C2" s="161"/>
      <c r="D2" s="162" t="s">
        <v>242</v>
      </c>
      <c r="E2" s="162" t="s">
        <v>243</v>
      </c>
      <c r="F2" s="162" t="s">
        <v>244</v>
      </c>
      <c r="G2" s="162" t="s">
        <v>245</v>
      </c>
      <c r="H2" s="162" t="s">
        <v>245</v>
      </c>
      <c r="I2" s="162" t="s">
        <v>245</v>
      </c>
      <c r="J2" s="163" t="s">
        <v>246</v>
      </c>
      <c r="K2" s="164" t="s">
        <v>247</v>
      </c>
      <c r="L2" s="165" t="s">
        <v>248</v>
      </c>
      <c r="M2" s="166" t="s">
        <v>249</v>
      </c>
      <c r="N2" s="162" t="s">
        <v>250</v>
      </c>
      <c r="O2" s="162" t="s">
        <v>251</v>
      </c>
      <c r="P2" s="162" t="s">
        <v>252</v>
      </c>
      <c r="Q2" s="164" t="s">
        <v>253</v>
      </c>
      <c r="R2" s="164" t="s">
        <v>254</v>
      </c>
      <c r="S2" s="167" t="s">
        <v>255</v>
      </c>
      <c r="T2" s="165" t="s">
        <v>256</v>
      </c>
    </row>
    <row r="3" spans="1:35" x14ac:dyDescent="0.3">
      <c r="A3" s="168" t="s">
        <v>221</v>
      </c>
      <c r="B3" s="169" t="s">
        <v>11</v>
      </c>
      <c r="C3" s="170"/>
      <c r="D3" s="271" t="str">
        <f t="shared" ref="D3:D69" si="0">IF(E3="&gt; saturation",E3,E3/(1-E3))</f>
        <v>&gt; saturation</v>
      </c>
      <c r="E3" s="171" t="str">
        <f>[2]Pilotage!C27</f>
        <v>&gt; saturation</v>
      </c>
      <c r="F3" s="172"/>
      <c r="G3" s="173"/>
      <c r="H3" s="174">
        <v>0.2</v>
      </c>
      <c r="I3" s="174">
        <f>1-H3</f>
        <v>0.8</v>
      </c>
      <c r="J3" s="175" t="s">
        <v>257</v>
      </c>
      <c r="K3" s="175">
        <v>1</v>
      </c>
      <c r="L3" s="176">
        <f>R3</f>
        <v>1</v>
      </c>
      <c r="M3" s="177">
        <f>H3*[2]InfraDensité!infra_d_f+I3*[2]InfraDensité!infra_d_r</f>
        <v>0.40197743999999996</v>
      </c>
      <c r="N3" s="178">
        <f>IF(D3="&gt; saturation",M3/(1-0.3)/(1-F3),M3/(1-E3)/(1-F3))</f>
        <v>0.57425348571428569</v>
      </c>
      <c r="O3" s="178">
        <f>IF(D3="&gt; saturation",5*(1-0.3)-0.7*0.3, 5*(1-E3)-0.7*E3)</f>
        <v>3.29</v>
      </c>
      <c r="P3" s="179">
        <f t="shared" ref="P3:P69" si="1">O3*N3</f>
        <v>1.889293968</v>
      </c>
      <c r="Q3" s="179">
        <f>(Q$5*[2]Pilotage!$B$24+Q$6*[2]Pilotage!$C$24)</f>
        <v>0.75000000000000011</v>
      </c>
      <c r="R3" s="179">
        <f>IF(OR(D3&gt;0.3,D3="&gt; saturation"),1,1-(0.3-D3)*(H3*[2]Retrait!retrait_v_f+I3*[2]Retrait!retrait_v_r))</f>
        <v>1</v>
      </c>
      <c r="S3" s="179">
        <f>R3/0.4</f>
        <v>2.5</v>
      </c>
      <c r="T3" s="180">
        <f>R3*1.5</f>
        <v>1.5</v>
      </c>
    </row>
    <row r="4" spans="1:35" s="272" customFormat="1" ht="14.1" customHeight="1" x14ac:dyDescent="0.3">
      <c r="A4" s="168" t="s">
        <v>221</v>
      </c>
      <c r="B4" s="169" t="s">
        <v>12</v>
      </c>
      <c r="C4" s="170"/>
      <c r="D4" s="271" t="str">
        <f t="shared" si="0"/>
        <v>&gt; saturation</v>
      </c>
      <c r="E4" s="171" t="str">
        <f>[2]Pilotage!C28</f>
        <v>&gt; saturation</v>
      </c>
      <c r="F4" s="181"/>
      <c r="G4" s="181"/>
      <c r="H4" s="174">
        <v>0.2</v>
      </c>
      <c r="I4" s="174">
        <f t="shared" ref="I4:I69" si="2">1-H4</f>
        <v>0.8</v>
      </c>
      <c r="J4" s="175" t="s">
        <v>257</v>
      </c>
      <c r="K4" s="175">
        <v>1</v>
      </c>
      <c r="L4" s="176">
        <f t="shared" ref="L4:L21" si="3">R4</f>
        <v>1</v>
      </c>
      <c r="M4" s="177">
        <f>H4*[2]InfraDensité!infra_d_f+I4*[2]InfraDensité!infra_d_r</f>
        <v>0.40197743999999996</v>
      </c>
      <c r="N4" s="178">
        <f t="shared" ref="N4:N67" si="4">IF(D4="&gt; saturation",M4/(1-0.3)/(1-F4),M4/(1-E4)/(1-F4))</f>
        <v>0.57425348571428569</v>
      </c>
      <c r="O4" s="178">
        <f t="shared" ref="O4:O69" si="5">IF(D4="&gt; saturation",5*(1-0.3)-0.7*0.3, 5*(1-E4)-0.7*E4)</f>
        <v>3.29</v>
      </c>
      <c r="P4" s="179">
        <f t="shared" si="1"/>
        <v>1.889293968</v>
      </c>
      <c r="Q4" s="179">
        <f>(Q$5*[2]Pilotage!$B$24+Q$6*[2]Pilotage!$C$24)</f>
        <v>0.75000000000000011</v>
      </c>
      <c r="R4" s="179">
        <f>IF(OR(D4&gt;0.3,D4="&gt; saturation"),1,1-(0.3-D4)*(H4*[2]Retrait!retrait_v_f+I4*[2]Retrait!retrait_v_r))</f>
        <v>1</v>
      </c>
      <c r="S4" s="179">
        <f t="shared" ref="S4:S67" si="6">R4/0.4</f>
        <v>2.5</v>
      </c>
      <c r="T4" s="180">
        <f t="shared" ref="T4:T67" si="7">R4*1.5</f>
        <v>1.5</v>
      </c>
      <c r="U4" s="270"/>
      <c r="V4" s="270"/>
      <c r="W4" s="270"/>
      <c r="X4" s="270"/>
      <c r="Y4" s="270"/>
      <c r="Z4" s="270"/>
      <c r="AA4" s="270"/>
      <c r="AB4" s="270"/>
      <c r="AC4" s="270"/>
      <c r="AD4" s="270"/>
      <c r="AE4" s="270"/>
      <c r="AF4" s="270"/>
      <c r="AG4" s="270"/>
      <c r="AH4" s="270"/>
      <c r="AI4" s="270"/>
    </row>
    <row r="5" spans="1:35" ht="14.1" customHeight="1" x14ac:dyDescent="0.3">
      <c r="A5" s="168" t="s">
        <v>221</v>
      </c>
      <c r="B5" s="169" t="s">
        <v>13</v>
      </c>
      <c r="C5" s="170"/>
      <c r="D5" s="271" t="str">
        <f t="shared" si="0"/>
        <v>&gt; saturation</v>
      </c>
      <c r="E5" s="171" t="str">
        <f>[2]Pilotage!C29</f>
        <v>&gt; saturation</v>
      </c>
      <c r="F5" s="181"/>
      <c r="G5" s="181"/>
      <c r="H5" s="174">
        <v>1</v>
      </c>
      <c r="I5" s="174">
        <f t="shared" si="2"/>
        <v>0</v>
      </c>
      <c r="J5" s="175" t="s">
        <v>257</v>
      </c>
      <c r="K5" s="175">
        <v>1</v>
      </c>
      <c r="L5" s="176">
        <f t="shared" si="3"/>
        <v>1</v>
      </c>
      <c r="M5" s="177">
        <f>H5*[2]InfraDensité!infra_d_f+I5*[2]InfraDensité!infra_d_r</f>
        <v>0.51120719999999997</v>
      </c>
      <c r="N5" s="182">
        <f t="shared" si="4"/>
        <v>0.73029600000000006</v>
      </c>
      <c r="O5" s="178">
        <f t="shared" si="5"/>
        <v>3.29</v>
      </c>
      <c r="P5" s="179">
        <f t="shared" si="1"/>
        <v>2.4026738400000003</v>
      </c>
      <c r="Q5" s="179">
        <v>0.63</v>
      </c>
      <c r="R5" s="179">
        <f>IF(OR(D5&gt;0.3,D5="&gt; saturation"),1,1-(0.3-D5)*(H5*[2]Retrait!retrait_v_f+I5*[2]Retrait!retrait_v_r))</f>
        <v>1</v>
      </c>
      <c r="S5" s="179">
        <f t="shared" si="6"/>
        <v>2.5</v>
      </c>
      <c r="T5" s="180">
        <f t="shared" si="7"/>
        <v>1.5</v>
      </c>
      <c r="U5" s="270"/>
      <c r="V5" s="270"/>
      <c r="W5" s="270"/>
      <c r="X5" s="270"/>
      <c r="Y5" s="270"/>
      <c r="Z5" s="270"/>
      <c r="AA5" s="270"/>
      <c r="AB5" s="270"/>
      <c r="AC5" s="270"/>
      <c r="AD5" s="270"/>
      <c r="AE5" s="270"/>
      <c r="AF5" s="270"/>
      <c r="AG5" s="270"/>
      <c r="AH5" s="270"/>
      <c r="AI5" s="270"/>
    </row>
    <row r="6" spans="1:35" ht="14.1" customHeight="1" x14ac:dyDescent="0.3">
      <c r="A6" s="168" t="s">
        <v>221</v>
      </c>
      <c r="B6" s="169" t="s">
        <v>16</v>
      </c>
      <c r="C6" s="170"/>
      <c r="D6" s="271" t="str">
        <f t="shared" si="0"/>
        <v>&gt; saturation</v>
      </c>
      <c r="E6" s="171" t="str">
        <f>[2]Pilotage!C30</f>
        <v>&gt; saturation</v>
      </c>
      <c r="F6" s="181"/>
      <c r="G6" s="181"/>
      <c r="H6" s="174">
        <v>0</v>
      </c>
      <c r="I6" s="174">
        <f t="shared" si="2"/>
        <v>1</v>
      </c>
      <c r="J6" s="175" t="s">
        <v>257</v>
      </c>
      <c r="K6" s="175">
        <v>1</v>
      </c>
      <c r="L6" s="176">
        <f t="shared" si="3"/>
        <v>1</v>
      </c>
      <c r="M6" s="177">
        <f>H6*[2]InfraDensité!infra_d_f+I6*[2]InfraDensité!infra_d_r</f>
        <v>0.37466999999999995</v>
      </c>
      <c r="N6" s="183">
        <f t="shared" si="4"/>
        <v>0.53524285714285713</v>
      </c>
      <c r="O6" s="178">
        <f t="shared" si="5"/>
        <v>3.29</v>
      </c>
      <c r="P6" s="179">
        <f t="shared" si="1"/>
        <v>1.7609489999999999</v>
      </c>
      <c r="Q6" s="179">
        <v>0.78</v>
      </c>
      <c r="R6" s="179">
        <f>IF(OR(D6&gt;0.3,D6="&gt; saturation"),1,1-(0.3-D6)*(H6*[2]Retrait!retrait_v_f+I6*[2]Retrait!retrait_v_r))</f>
        <v>1</v>
      </c>
      <c r="S6" s="179">
        <f t="shared" si="6"/>
        <v>2.5</v>
      </c>
      <c r="T6" s="180">
        <f t="shared" si="7"/>
        <v>1.5</v>
      </c>
      <c r="U6" s="270"/>
      <c r="V6" s="270"/>
      <c r="W6" s="270"/>
      <c r="X6" s="270"/>
      <c r="Y6" s="270"/>
      <c r="Z6" s="270"/>
      <c r="AA6" s="270"/>
      <c r="AB6" s="270"/>
      <c r="AC6" s="270"/>
      <c r="AD6" s="270"/>
      <c r="AE6" s="270"/>
      <c r="AF6" s="270"/>
      <c r="AG6" s="270"/>
      <c r="AH6" s="270"/>
      <c r="AI6" s="270"/>
    </row>
    <row r="7" spans="1:35" ht="14.1" customHeight="1" x14ac:dyDescent="0.3">
      <c r="A7" s="168" t="s">
        <v>221</v>
      </c>
      <c r="B7" s="169" t="s">
        <v>17</v>
      </c>
      <c r="C7" s="170"/>
      <c r="D7" s="271" t="str">
        <f t="shared" si="0"/>
        <v>&gt; saturation</v>
      </c>
      <c r="E7" s="171" t="str">
        <f>[2]Pilotage!C30</f>
        <v>&gt; saturation</v>
      </c>
      <c r="F7" s="181"/>
      <c r="G7" s="181"/>
      <c r="H7" s="174">
        <v>0.2</v>
      </c>
      <c r="I7" s="174">
        <f t="shared" si="2"/>
        <v>0.8</v>
      </c>
      <c r="J7" s="175" t="s">
        <v>257</v>
      </c>
      <c r="K7" s="175">
        <v>1</v>
      </c>
      <c r="L7" s="176">
        <f t="shared" si="3"/>
        <v>1</v>
      </c>
      <c r="M7" s="177">
        <f>H7*[2]InfraDensité!infra_d_f+I7*[2]InfraDensité!infra_d_r</f>
        <v>0.40197743999999996</v>
      </c>
      <c r="N7" s="178">
        <f t="shared" si="4"/>
        <v>0.57425348571428569</v>
      </c>
      <c r="O7" s="178">
        <f t="shared" si="5"/>
        <v>3.29</v>
      </c>
      <c r="P7" s="179">
        <f t="shared" si="1"/>
        <v>1.889293968</v>
      </c>
      <c r="Q7" s="179"/>
      <c r="R7" s="179">
        <f>IF(OR(D7&gt;0.3,D7="&gt; saturation"),1,1-(0.3-D7)*(H7*[2]Retrait!retrait_v_f+I7*[2]Retrait!retrait_v_r))</f>
        <v>1</v>
      </c>
      <c r="S7" s="179">
        <f t="shared" si="6"/>
        <v>2.5</v>
      </c>
      <c r="T7" s="180">
        <f t="shared" si="7"/>
        <v>1.5</v>
      </c>
      <c r="U7" s="270"/>
      <c r="V7" s="270"/>
      <c r="W7" s="270"/>
      <c r="X7" s="270"/>
      <c r="Y7" s="270"/>
      <c r="Z7" s="270"/>
      <c r="AA7" s="270"/>
      <c r="AB7" s="270"/>
      <c r="AC7" s="270"/>
      <c r="AD7" s="270"/>
      <c r="AE7" s="270"/>
      <c r="AF7" s="270"/>
      <c r="AG7" s="270"/>
      <c r="AH7" s="270"/>
      <c r="AI7" s="270"/>
    </row>
    <row r="8" spans="1:35" ht="14.1" customHeight="1" x14ac:dyDescent="0.3">
      <c r="A8" s="168" t="s">
        <v>221</v>
      </c>
      <c r="B8" s="169" t="s">
        <v>17</v>
      </c>
      <c r="C8" s="170"/>
      <c r="D8" s="271" t="str">
        <f t="shared" si="0"/>
        <v>&gt; saturation</v>
      </c>
      <c r="E8" s="171" t="str">
        <f>[2]Pilotage!C31</f>
        <v>&gt; saturation</v>
      </c>
      <c r="F8" s="181"/>
      <c r="G8" s="181"/>
      <c r="H8" s="174">
        <v>0.2</v>
      </c>
      <c r="I8" s="174">
        <f t="shared" si="2"/>
        <v>0.8</v>
      </c>
      <c r="J8" s="175" t="s">
        <v>258</v>
      </c>
      <c r="K8" s="175">
        <v>1.7413912581760809</v>
      </c>
      <c r="L8" s="176">
        <f>N8</f>
        <v>0.57425348571428569</v>
      </c>
      <c r="M8" s="177">
        <f>H8*[2]InfraDensité!infra_d_f+I8*[2]InfraDensité!infra_d_r</f>
        <v>0.40197743999999996</v>
      </c>
      <c r="N8" s="178">
        <f t="shared" si="4"/>
        <v>0.57425348571428569</v>
      </c>
      <c r="O8" s="178">
        <f t="shared" si="5"/>
        <v>3.29</v>
      </c>
      <c r="P8" s="179">
        <f t="shared" si="1"/>
        <v>1.889293968</v>
      </c>
      <c r="Q8" s="179"/>
      <c r="R8" s="179">
        <f>IF(OR(D8&gt;0.3,D8="&gt; saturation"),1,1-(0.3-D8)*(H8*[2]Retrait!retrait_v_f+I8*[2]Retrait!retrait_v_r))</f>
        <v>1</v>
      </c>
      <c r="S8" s="179">
        <f t="shared" si="6"/>
        <v>2.5</v>
      </c>
      <c r="T8" s="180">
        <f t="shared" si="7"/>
        <v>1.5</v>
      </c>
      <c r="U8" s="270"/>
      <c r="V8" s="270"/>
      <c r="W8" s="270"/>
      <c r="X8" s="270"/>
      <c r="Y8" s="270"/>
      <c r="Z8" s="270"/>
      <c r="AA8" s="270"/>
      <c r="AB8" s="270"/>
      <c r="AC8" s="270"/>
      <c r="AD8" s="270"/>
      <c r="AE8" s="270"/>
      <c r="AF8" s="270"/>
      <c r="AG8" s="270"/>
      <c r="AH8" s="270"/>
      <c r="AI8" s="270"/>
    </row>
    <row r="9" spans="1:35" s="272" customFormat="1" x14ac:dyDescent="0.3">
      <c r="A9" s="168" t="s">
        <v>221</v>
      </c>
      <c r="B9" s="169" t="s">
        <v>18</v>
      </c>
      <c r="C9" s="170"/>
      <c r="D9" s="271" t="str">
        <f t="shared" si="0"/>
        <v>&gt; saturation</v>
      </c>
      <c r="E9" s="171" t="str">
        <f>[2]Pilotage!C31</f>
        <v>&gt; saturation</v>
      </c>
      <c r="F9" s="181"/>
      <c r="G9" s="181"/>
      <c r="H9" s="174">
        <v>0.2</v>
      </c>
      <c r="I9" s="174">
        <f t="shared" si="2"/>
        <v>0.8</v>
      </c>
      <c r="J9" s="175" t="s">
        <v>257</v>
      </c>
      <c r="K9" s="175">
        <v>1</v>
      </c>
      <c r="L9" s="176">
        <f t="shared" ref="L9" si="8">R9</f>
        <v>1</v>
      </c>
      <c r="M9" s="177">
        <f>H9*[2]InfraDensité!infra_d_f+I9*[2]InfraDensité!infra_d_r</f>
        <v>0.40197743999999996</v>
      </c>
      <c r="N9" s="178">
        <f t="shared" si="4"/>
        <v>0.57425348571428569</v>
      </c>
      <c r="O9" s="178">
        <f t="shared" si="5"/>
        <v>3.29</v>
      </c>
      <c r="P9" s="179">
        <f t="shared" si="1"/>
        <v>1.889293968</v>
      </c>
      <c r="Q9" s="179"/>
      <c r="R9" s="179">
        <f>IF(OR(D9&gt;0.3,D9="&gt; saturation"),1,1-(0.3-D9)*(H9*[2]Retrait!retrait_v_f+I9*[2]Retrait!retrait_v_r))</f>
        <v>1</v>
      </c>
      <c r="S9" s="179">
        <f t="shared" si="6"/>
        <v>2.5</v>
      </c>
      <c r="T9" s="180">
        <f t="shared" si="7"/>
        <v>1.5</v>
      </c>
      <c r="U9" s="270"/>
      <c r="V9" s="270"/>
      <c r="W9" s="270"/>
      <c r="X9" s="270"/>
      <c r="Y9" s="270"/>
      <c r="Z9" s="270"/>
      <c r="AA9" s="270"/>
      <c r="AB9" s="270"/>
      <c r="AC9" s="270"/>
      <c r="AD9" s="270"/>
      <c r="AE9" s="270"/>
      <c r="AF9" s="270"/>
      <c r="AG9" s="270"/>
      <c r="AH9" s="270"/>
      <c r="AI9" s="270"/>
    </row>
    <row r="10" spans="1:35" s="272" customFormat="1" x14ac:dyDescent="0.3">
      <c r="A10" s="168" t="s">
        <v>221</v>
      </c>
      <c r="B10" s="169" t="s">
        <v>18</v>
      </c>
      <c r="C10" s="170"/>
      <c r="D10" s="271" t="str">
        <f t="shared" si="0"/>
        <v>&gt; saturation</v>
      </c>
      <c r="E10" s="171" t="str">
        <f>[2]Pilotage!C32</f>
        <v>&gt; saturation</v>
      </c>
      <c r="F10" s="181"/>
      <c r="G10" s="181"/>
      <c r="H10" s="174">
        <v>0.2</v>
      </c>
      <c r="I10" s="174">
        <f t="shared" si="2"/>
        <v>0.8</v>
      </c>
      <c r="J10" s="175" t="s">
        <v>259</v>
      </c>
      <c r="K10" s="175">
        <v>1</v>
      </c>
      <c r="L10" s="176">
        <f t="shared" si="3"/>
        <v>1</v>
      </c>
      <c r="M10" s="177">
        <f>H10*[2]InfraDensité!infra_d_f+I10*[2]InfraDensité!infra_d_r</f>
        <v>0.40197743999999996</v>
      </c>
      <c r="N10" s="178">
        <f t="shared" si="4"/>
        <v>0.57425348571428569</v>
      </c>
      <c r="O10" s="178">
        <f t="shared" si="5"/>
        <v>3.29</v>
      </c>
      <c r="P10" s="179">
        <f t="shared" si="1"/>
        <v>1.889293968</v>
      </c>
      <c r="Q10" s="179"/>
      <c r="R10" s="179">
        <f>IF(OR(D10&gt;0.3,D10="&gt; saturation"),1,1-(0.3-D10)*(H10*[2]Retrait!retrait_v_f+I10*[2]Retrait!retrait_v_r))</f>
        <v>1</v>
      </c>
      <c r="S10" s="179">
        <f t="shared" si="6"/>
        <v>2.5</v>
      </c>
      <c r="T10" s="180">
        <f t="shared" si="7"/>
        <v>1.5</v>
      </c>
      <c r="U10" s="270"/>
      <c r="V10" s="270"/>
      <c r="W10" s="270"/>
      <c r="X10" s="270"/>
      <c r="Y10" s="270"/>
      <c r="Z10" s="270"/>
      <c r="AA10" s="270"/>
      <c r="AB10" s="270"/>
      <c r="AC10" s="270"/>
      <c r="AD10" s="270"/>
      <c r="AE10" s="270"/>
      <c r="AF10" s="270"/>
      <c r="AG10" s="270"/>
      <c r="AH10" s="270"/>
      <c r="AI10" s="270"/>
    </row>
    <row r="11" spans="1:35" x14ac:dyDescent="0.3">
      <c r="A11" s="168" t="s">
        <v>221</v>
      </c>
      <c r="B11" s="169" t="s">
        <v>19</v>
      </c>
      <c r="C11" s="170"/>
      <c r="D11" s="271" t="str">
        <f t="shared" si="0"/>
        <v>&gt; saturation</v>
      </c>
      <c r="E11" s="171" t="str">
        <f>[2]Pilotage!C32</f>
        <v>&gt; saturation</v>
      </c>
      <c r="F11" s="181"/>
      <c r="G11" s="181"/>
      <c r="H11" s="174">
        <v>1</v>
      </c>
      <c r="I11" s="174">
        <f t="shared" si="2"/>
        <v>0</v>
      </c>
      <c r="J11" s="175" t="s">
        <v>257</v>
      </c>
      <c r="K11" s="175">
        <v>1</v>
      </c>
      <c r="L11" s="176">
        <f t="shared" si="3"/>
        <v>1</v>
      </c>
      <c r="M11" s="177">
        <f>H11*[2]InfraDensité!infra_d_f+I11*[2]InfraDensité!infra_d_r</f>
        <v>0.51120719999999997</v>
      </c>
      <c r="N11" s="182">
        <f t="shared" si="4"/>
        <v>0.73029600000000006</v>
      </c>
      <c r="O11" s="178">
        <f t="shared" si="5"/>
        <v>3.29</v>
      </c>
      <c r="P11" s="179">
        <f t="shared" si="1"/>
        <v>2.4026738400000003</v>
      </c>
      <c r="Q11" s="179"/>
      <c r="R11" s="179">
        <f>IF(OR(D11&gt;0.3,D11="&gt; saturation"),1,1-(0.3-D11)*(H11*[2]Retrait!retrait_v_f+I11*[2]Retrait!retrait_v_r))</f>
        <v>1</v>
      </c>
      <c r="S11" s="179">
        <f t="shared" si="6"/>
        <v>2.5</v>
      </c>
      <c r="T11" s="180">
        <f t="shared" si="7"/>
        <v>1.5</v>
      </c>
      <c r="U11" s="270"/>
      <c r="V11" s="270"/>
      <c r="W11" s="270"/>
      <c r="X11" s="270"/>
      <c r="Y11" s="270"/>
      <c r="Z11" s="270"/>
      <c r="AA11" s="270"/>
      <c r="AB11" s="270"/>
      <c r="AC11" s="270"/>
      <c r="AD11" s="270"/>
      <c r="AE11" s="270"/>
      <c r="AF11" s="270"/>
      <c r="AG11" s="270"/>
      <c r="AH11" s="270"/>
      <c r="AI11" s="270"/>
    </row>
    <row r="12" spans="1:35" x14ac:dyDescent="0.3">
      <c r="A12" s="168" t="s">
        <v>221</v>
      </c>
      <c r="B12" s="169" t="s">
        <v>19</v>
      </c>
      <c r="C12" s="170"/>
      <c r="D12" s="271" t="str">
        <f t="shared" si="0"/>
        <v>&gt; saturation</v>
      </c>
      <c r="E12" s="171" t="str">
        <f>[2]Pilotage!C32</f>
        <v>&gt; saturation</v>
      </c>
      <c r="F12" s="181"/>
      <c r="G12" s="181"/>
      <c r="H12" s="174">
        <v>1</v>
      </c>
      <c r="I12" s="174">
        <f t="shared" si="2"/>
        <v>0</v>
      </c>
      <c r="J12" s="175" t="s">
        <v>259</v>
      </c>
      <c r="K12" s="175">
        <v>1</v>
      </c>
      <c r="L12" s="176">
        <f t="shared" si="3"/>
        <v>1</v>
      </c>
      <c r="M12" s="177">
        <f>H12*[2]InfraDensité!infra_d_f+I12*[2]InfraDensité!infra_d_r</f>
        <v>0.51120719999999997</v>
      </c>
      <c r="N12" s="182">
        <f t="shared" si="4"/>
        <v>0.73029600000000006</v>
      </c>
      <c r="O12" s="178">
        <f t="shared" si="5"/>
        <v>3.29</v>
      </c>
      <c r="P12" s="179">
        <f t="shared" si="1"/>
        <v>2.4026738400000003</v>
      </c>
      <c r="Q12" s="179"/>
      <c r="R12" s="179">
        <f>IF(OR(D12&gt;0.3,D12="&gt; saturation"),1,1-(0.3-D12)*(H12*[2]Retrait!retrait_v_f+I12*[2]Retrait!retrait_v_r))</f>
        <v>1</v>
      </c>
      <c r="S12" s="179">
        <f t="shared" si="6"/>
        <v>2.5</v>
      </c>
      <c r="T12" s="180">
        <f t="shared" si="7"/>
        <v>1.5</v>
      </c>
      <c r="U12" s="270"/>
      <c r="V12" s="270"/>
      <c r="W12" s="270"/>
      <c r="X12" s="270"/>
      <c r="Y12" s="270"/>
      <c r="Z12" s="270"/>
      <c r="AA12" s="270"/>
      <c r="AB12" s="270"/>
      <c r="AC12" s="270"/>
      <c r="AD12" s="270"/>
      <c r="AE12" s="270"/>
      <c r="AF12" s="270"/>
      <c r="AG12" s="270"/>
      <c r="AH12" s="270"/>
      <c r="AI12" s="270"/>
    </row>
    <row r="13" spans="1:35" x14ac:dyDescent="0.3">
      <c r="A13" s="168" t="s">
        <v>221</v>
      </c>
      <c r="B13" s="169" t="s">
        <v>20</v>
      </c>
      <c r="C13" s="170"/>
      <c r="D13" s="271" t="str">
        <f t="shared" si="0"/>
        <v>&gt; saturation</v>
      </c>
      <c r="E13" s="171" t="str">
        <f>[2]Pilotage!C33</f>
        <v>&gt; saturation</v>
      </c>
      <c r="F13" s="181"/>
      <c r="G13" s="181"/>
      <c r="H13" s="174">
        <v>0</v>
      </c>
      <c r="I13" s="174">
        <f t="shared" si="2"/>
        <v>1</v>
      </c>
      <c r="J13" s="175" t="s">
        <v>257</v>
      </c>
      <c r="K13" s="175">
        <v>1</v>
      </c>
      <c r="L13" s="176">
        <f t="shared" si="3"/>
        <v>1</v>
      </c>
      <c r="M13" s="177">
        <f>H13*[2]InfraDensité!infra_d_f+I13*[2]InfraDensité!infra_d_r</f>
        <v>0.37466999999999995</v>
      </c>
      <c r="N13" s="183">
        <f t="shared" si="4"/>
        <v>0.53524285714285713</v>
      </c>
      <c r="O13" s="178">
        <f t="shared" si="5"/>
        <v>3.29</v>
      </c>
      <c r="P13" s="179">
        <f t="shared" si="1"/>
        <v>1.7609489999999999</v>
      </c>
      <c r="Q13" s="179"/>
      <c r="R13" s="179">
        <f>IF(OR(D13&gt;0.3,D13="&gt; saturation"),1,1-(0.3-D13)*(H13*[2]Retrait!retrait_v_f+I13*[2]Retrait!retrait_v_r))</f>
        <v>1</v>
      </c>
      <c r="S13" s="179">
        <f t="shared" si="6"/>
        <v>2.5</v>
      </c>
      <c r="T13" s="180">
        <f t="shared" si="7"/>
        <v>1.5</v>
      </c>
      <c r="U13" s="270"/>
      <c r="V13" s="270"/>
      <c r="W13" s="270"/>
      <c r="X13" s="270"/>
      <c r="Y13" s="270"/>
      <c r="Z13" s="270"/>
      <c r="AA13" s="270"/>
      <c r="AB13" s="270"/>
      <c r="AC13" s="270"/>
      <c r="AD13" s="270"/>
      <c r="AE13" s="270"/>
      <c r="AF13" s="270"/>
      <c r="AG13" s="270"/>
      <c r="AH13" s="270"/>
      <c r="AI13" s="270"/>
    </row>
    <row r="14" spans="1:35" x14ac:dyDescent="0.3">
      <c r="A14" s="168" t="s">
        <v>221</v>
      </c>
      <c r="B14" s="169" t="s">
        <v>20</v>
      </c>
      <c r="C14" s="170"/>
      <c r="D14" s="271" t="str">
        <f t="shared" si="0"/>
        <v>&gt; saturation</v>
      </c>
      <c r="E14" s="171" t="str">
        <f>[2]Pilotage!C33</f>
        <v>&gt; saturation</v>
      </c>
      <c r="F14" s="181"/>
      <c r="G14" s="181"/>
      <c r="H14" s="174">
        <v>0</v>
      </c>
      <c r="I14" s="174">
        <f t="shared" si="2"/>
        <v>1</v>
      </c>
      <c r="J14" s="175" t="s">
        <v>259</v>
      </c>
      <c r="K14" s="175">
        <v>1</v>
      </c>
      <c r="L14" s="176">
        <f t="shared" si="3"/>
        <v>1</v>
      </c>
      <c r="M14" s="177">
        <f>H14*[2]InfraDensité!infra_d_f+I14*[2]InfraDensité!infra_d_r</f>
        <v>0.37466999999999995</v>
      </c>
      <c r="N14" s="183">
        <f t="shared" si="4"/>
        <v>0.53524285714285713</v>
      </c>
      <c r="O14" s="178">
        <f t="shared" si="5"/>
        <v>3.29</v>
      </c>
      <c r="P14" s="179">
        <f t="shared" si="1"/>
        <v>1.7609489999999999</v>
      </c>
      <c r="Q14" s="179"/>
      <c r="R14" s="179">
        <f>IF(OR(D14&gt;0.3,D14="&gt; saturation"),1,1-(0.3-D14)*(H14*[2]Retrait!retrait_v_f+I14*[2]Retrait!retrait_v_r))</f>
        <v>1</v>
      </c>
      <c r="S14" s="179">
        <f t="shared" si="6"/>
        <v>2.5</v>
      </c>
      <c r="T14" s="180">
        <f t="shared" si="7"/>
        <v>1.5</v>
      </c>
      <c r="U14" s="270"/>
      <c r="V14" s="270"/>
      <c r="W14" s="270"/>
      <c r="X14" s="270"/>
      <c r="Y14" s="270"/>
      <c r="Z14" s="270"/>
      <c r="AA14" s="270"/>
      <c r="AB14" s="270"/>
      <c r="AC14" s="270"/>
      <c r="AD14" s="270"/>
      <c r="AE14" s="270"/>
      <c r="AF14" s="270"/>
      <c r="AG14" s="270"/>
      <c r="AH14" s="270"/>
      <c r="AI14" s="270"/>
    </row>
    <row r="15" spans="1:35" x14ac:dyDescent="0.3">
      <c r="A15" s="168" t="s">
        <v>221</v>
      </c>
      <c r="B15" s="169" t="s">
        <v>21</v>
      </c>
      <c r="C15" s="170" t="s">
        <v>260</v>
      </c>
      <c r="D15" s="271">
        <f t="shared" si="0"/>
        <v>0.4285714285714286</v>
      </c>
      <c r="E15" s="171">
        <f>[2]Pilotage!C35</f>
        <v>0.3</v>
      </c>
      <c r="F15" s="181"/>
      <c r="G15" s="181"/>
      <c r="H15" s="174">
        <v>0.2</v>
      </c>
      <c r="I15" s="174">
        <f t="shared" si="2"/>
        <v>0.8</v>
      </c>
      <c r="J15" s="175" t="s">
        <v>259</v>
      </c>
      <c r="K15" s="175">
        <v>1</v>
      </c>
      <c r="L15" s="176">
        <f t="shared" si="3"/>
        <v>1</v>
      </c>
      <c r="M15" s="177">
        <f>H15*[2]InfraDensité!infra_d_f+I15*[2]InfraDensité!infra_d_r</f>
        <v>0.40197743999999996</v>
      </c>
      <c r="N15" s="178">
        <f t="shared" si="4"/>
        <v>0.57425348571428569</v>
      </c>
      <c r="O15" s="178">
        <f t="shared" si="5"/>
        <v>3.29</v>
      </c>
      <c r="P15" s="179">
        <f t="shared" si="1"/>
        <v>1.889293968</v>
      </c>
      <c r="Q15" s="179"/>
      <c r="R15" s="179">
        <f>IF(OR(D15&gt;0.3,D15="&gt; saturation"),1,1-(0.3-D15)*(H15*[2]Retrait!retrait_v_f+I15*[2]Retrait!retrait_v_r))</f>
        <v>1</v>
      </c>
      <c r="S15" s="179">
        <f t="shared" si="6"/>
        <v>2.5</v>
      </c>
      <c r="T15" s="180">
        <f t="shared" si="7"/>
        <v>1.5</v>
      </c>
      <c r="U15" s="270"/>
      <c r="V15" s="270"/>
      <c r="W15" s="270"/>
      <c r="X15" s="270"/>
      <c r="Y15" s="270"/>
      <c r="Z15" s="270"/>
      <c r="AA15" s="270"/>
      <c r="AB15" s="270"/>
      <c r="AC15" s="270"/>
      <c r="AD15" s="270"/>
      <c r="AE15" s="270"/>
      <c r="AF15" s="270"/>
      <c r="AG15" s="270"/>
      <c r="AH15" s="270"/>
      <c r="AI15" s="270"/>
    </row>
    <row r="16" spans="1:35" x14ac:dyDescent="0.3">
      <c r="A16" s="168" t="s">
        <v>221</v>
      </c>
      <c r="B16" s="169" t="s">
        <v>21</v>
      </c>
      <c r="C16" s="170" t="s">
        <v>260</v>
      </c>
      <c r="D16" s="271">
        <f t="shared" si="0"/>
        <v>0.4285714285714286</v>
      </c>
      <c r="E16" s="171">
        <f>[2]Pilotage!C35</f>
        <v>0.3</v>
      </c>
      <c r="F16" s="181"/>
      <c r="G16" s="181"/>
      <c r="H16" s="174">
        <v>0.2</v>
      </c>
      <c r="I16" s="174">
        <f t="shared" si="2"/>
        <v>0.8</v>
      </c>
      <c r="J16" s="175" t="s">
        <v>258</v>
      </c>
      <c r="K16" s="175">
        <v>1.7413912581760809</v>
      </c>
      <c r="L16" s="176">
        <f>N16</f>
        <v>0.57425348571428569</v>
      </c>
      <c r="M16" s="177">
        <f>H16*[2]InfraDensité!infra_d_f+I16*[2]InfraDensité!infra_d_r</f>
        <v>0.40197743999999996</v>
      </c>
      <c r="N16" s="178">
        <f t="shared" si="4"/>
        <v>0.57425348571428569</v>
      </c>
      <c r="O16" s="178">
        <f t="shared" si="5"/>
        <v>3.29</v>
      </c>
      <c r="P16" s="179">
        <f t="shared" si="1"/>
        <v>1.889293968</v>
      </c>
      <c r="Q16" s="179"/>
      <c r="R16" s="179">
        <f>IF(OR(D16&gt;0.3,D16="&gt; saturation"),1,1-(0.3-D16)*(H16*[2]Retrait!retrait_v_f+I16*[2]Retrait!retrait_v_r))</f>
        <v>1</v>
      </c>
      <c r="S16" s="179">
        <f t="shared" si="6"/>
        <v>2.5</v>
      </c>
      <c r="T16" s="180">
        <f t="shared" si="7"/>
        <v>1.5</v>
      </c>
      <c r="U16" s="270"/>
      <c r="V16" s="270"/>
      <c r="W16" s="270"/>
      <c r="X16" s="270"/>
      <c r="Y16" s="270"/>
      <c r="Z16" s="270"/>
      <c r="AA16" s="270"/>
      <c r="AB16" s="270"/>
      <c r="AC16" s="270"/>
      <c r="AD16" s="270"/>
      <c r="AE16" s="270"/>
      <c r="AF16" s="270"/>
      <c r="AG16" s="270"/>
      <c r="AH16" s="270"/>
      <c r="AI16" s="270"/>
    </row>
    <row r="17" spans="1:35" x14ac:dyDescent="0.3">
      <c r="A17" s="168" t="s">
        <v>221</v>
      </c>
      <c r="B17" s="169" t="s">
        <v>22</v>
      </c>
      <c r="C17" s="170"/>
      <c r="D17" s="271" t="str">
        <f t="shared" si="0"/>
        <v>&gt; saturation</v>
      </c>
      <c r="E17" s="171" t="str">
        <f>[2]Pilotage!C36</f>
        <v>&gt; saturation</v>
      </c>
      <c r="F17" s="181"/>
      <c r="G17" s="181"/>
      <c r="H17" s="174">
        <v>1</v>
      </c>
      <c r="I17" s="174">
        <f t="shared" si="2"/>
        <v>0</v>
      </c>
      <c r="J17" s="175" t="s">
        <v>257</v>
      </c>
      <c r="K17" s="175">
        <v>1</v>
      </c>
      <c r="L17" s="176">
        <f t="shared" ref="L17" si="9">R17</f>
        <v>1</v>
      </c>
      <c r="M17" s="177">
        <f>H17*[2]InfraDensité!infra_d_f+I17*[2]InfraDensité!infra_d_r</f>
        <v>0.51120719999999997</v>
      </c>
      <c r="N17" s="182">
        <f t="shared" si="4"/>
        <v>0.73029600000000006</v>
      </c>
      <c r="O17" s="178">
        <f t="shared" si="5"/>
        <v>3.29</v>
      </c>
      <c r="P17" s="179">
        <f t="shared" si="1"/>
        <v>2.4026738400000003</v>
      </c>
      <c r="Q17" s="179"/>
      <c r="R17" s="179">
        <f>IF(OR(D17&gt;0.3,D17="&gt; saturation"),1,1-(0.3-D17)*(H17*[2]Retrait!retrait_v_f+I17*[2]Retrait!retrait_v_r))</f>
        <v>1</v>
      </c>
      <c r="S17" s="179">
        <f t="shared" si="6"/>
        <v>2.5</v>
      </c>
      <c r="T17" s="180">
        <f t="shared" si="7"/>
        <v>1.5</v>
      </c>
      <c r="U17" s="270"/>
      <c r="V17" s="270"/>
      <c r="W17" s="270"/>
      <c r="X17" s="270"/>
      <c r="Y17" s="270"/>
      <c r="Z17" s="270"/>
      <c r="AA17" s="270"/>
      <c r="AB17" s="270"/>
      <c r="AC17" s="270"/>
      <c r="AD17" s="270"/>
      <c r="AE17" s="270"/>
      <c r="AF17" s="270"/>
      <c r="AG17" s="270"/>
      <c r="AH17" s="270"/>
      <c r="AI17" s="270"/>
    </row>
    <row r="18" spans="1:35" x14ac:dyDescent="0.3">
      <c r="A18" s="168" t="s">
        <v>221</v>
      </c>
      <c r="B18" s="169" t="s">
        <v>22</v>
      </c>
      <c r="C18" s="170"/>
      <c r="D18" s="271" t="str">
        <f t="shared" si="0"/>
        <v>&gt; saturation</v>
      </c>
      <c r="E18" s="171" t="str">
        <f>[2]Pilotage!C36</f>
        <v>&gt; saturation</v>
      </c>
      <c r="F18" s="181"/>
      <c r="G18" s="181"/>
      <c r="H18" s="174">
        <v>1</v>
      </c>
      <c r="I18" s="174">
        <f t="shared" si="2"/>
        <v>0</v>
      </c>
      <c r="J18" s="175" t="s">
        <v>258</v>
      </c>
      <c r="K18" s="175">
        <v>1.369307787527249</v>
      </c>
      <c r="L18" s="176">
        <f>N18</f>
        <v>0.73029600000000006</v>
      </c>
      <c r="M18" s="177">
        <f>H18*[2]InfraDensité!infra_d_f+I18*[2]InfraDensité!infra_d_r</f>
        <v>0.51120719999999997</v>
      </c>
      <c r="N18" s="182">
        <f t="shared" si="4"/>
        <v>0.73029600000000006</v>
      </c>
      <c r="O18" s="178">
        <f t="shared" si="5"/>
        <v>3.29</v>
      </c>
      <c r="P18" s="179">
        <f t="shared" si="1"/>
        <v>2.4026738400000003</v>
      </c>
      <c r="Q18" s="179"/>
      <c r="R18" s="179">
        <f>IF(OR(D18&gt;0.3,D18="&gt; saturation"),1,1-(0.3-D18)*(H18*[2]Retrait!retrait_v_f+I18*[2]Retrait!retrait_v_r))</f>
        <v>1</v>
      </c>
      <c r="S18" s="179">
        <f t="shared" si="6"/>
        <v>2.5</v>
      </c>
      <c r="T18" s="180">
        <f t="shared" si="7"/>
        <v>1.5</v>
      </c>
      <c r="U18" s="270"/>
      <c r="V18" s="270"/>
      <c r="W18" s="270"/>
      <c r="X18" s="270"/>
      <c r="Y18" s="270"/>
      <c r="Z18" s="270"/>
      <c r="AA18" s="270"/>
      <c r="AB18" s="270"/>
      <c r="AC18" s="270"/>
      <c r="AD18" s="270"/>
      <c r="AE18" s="270"/>
      <c r="AF18" s="270"/>
      <c r="AG18" s="270"/>
      <c r="AH18" s="270"/>
      <c r="AI18" s="270"/>
    </row>
    <row r="19" spans="1:35" x14ac:dyDescent="0.3">
      <c r="A19" s="168" t="s">
        <v>221</v>
      </c>
      <c r="B19" s="169" t="s">
        <v>22</v>
      </c>
      <c r="C19" s="170"/>
      <c r="D19" s="271" t="str">
        <f t="shared" si="0"/>
        <v>&gt; saturation</v>
      </c>
      <c r="E19" s="171" t="str">
        <f>[2]Pilotage!C36</f>
        <v>&gt; saturation</v>
      </c>
      <c r="F19" s="181"/>
      <c r="G19" s="181"/>
      <c r="H19" s="174">
        <v>1</v>
      </c>
      <c r="I19" s="174">
        <f t="shared" si="2"/>
        <v>0</v>
      </c>
      <c r="J19" s="175" t="s">
        <v>259</v>
      </c>
      <c r="K19" s="175">
        <v>1</v>
      </c>
      <c r="L19" s="176">
        <f t="shared" si="3"/>
        <v>1</v>
      </c>
      <c r="M19" s="177">
        <f>H19*[2]InfraDensité!infra_d_f+I19*[2]InfraDensité!infra_d_r</f>
        <v>0.51120719999999997</v>
      </c>
      <c r="N19" s="182">
        <f t="shared" si="4"/>
        <v>0.73029600000000006</v>
      </c>
      <c r="O19" s="178">
        <f t="shared" si="5"/>
        <v>3.29</v>
      </c>
      <c r="P19" s="179">
        <f t="shared" si="1"/>
        <v>2.4026738400000003</v>
      </c>
      <c r="Q19" s="179"/>
      <c r="R19" s="179">
        <f>IF(OR(D19&gt;0.3,D19="&gt; saturation"),1,1-(0.3-D19)*(H19*[2]Retrait!retrait_v_f+I19*[2]Retrait!retrait_v_r))</f>
        <v>1</v>
      </c>
      <c r="S19" s="179">
        <f t="shared" si="6"/>
        <v>2.5</v>
      </c>
      <c r="T19" s="180">
        <f t="shared" si="7"/>
        <v>1.5</v>
      </c>
      <c r="U19" s="270"/>
      <c r="V19" s="270"/>
      <c r="W19" s="270"/>
      <c r="X19" s="270"/>
      <c r="Y19" s="270"/>
      <c r="Z19" s="270"/>
      <c r="AA19" s="270"/>
      <c r="AB19" s="270"/>
      <c r="AC19" s="270"/>
      <c r="AD19" s="270"/>
      <c r="AE19" s="270"/>
      <c r="AF19" s="270"/>
      <c r="AG19" s="270"/>
      <c r="AH19" s="270"/>
      <c r="AI19" s="270"/>
    </row>
    <row r="20" spans="1:35" x14ac:dyDescent="0.3">
      <c r="A20" s="168" t="s">
        <v>221</v>
      </c>
      <c r="B20" s="169" t="s">
        <v>23</v>
      </c>
      <c r="C20" s="170"/>
      <c r="D20" s="271" t="str">
        <f t="shared" si="0"/>
        <v>&gt; saturation</v>
      </c>
      <c r="E20" s="171" t="str">
        <f>[2]Pilotage!C37</f>
        <v>&gt; saturation</v>
      </c>
      <c r="F20" s="181"/>
      <c r="G20" s="181"/>
      <c r="H20" s="174">
        <v>0</v>
      </c>
      <c r="I20" s="174">
        <f t="shared" si="2"/>
        <v>1</v>
      </c>
      <c r="J20" s="175" t="s">
        <v>259</v>
      </c>
      <c r="K20" s="175">
        <v>1</v>
      </c>
      <c r="L20" s="176">
        <f t="shared" si="3"/>
        <v>1</v>
      </c>
      <c r="M20" s="177">
        <f>H20*[2]InfraDensité!infra_d_f+I20*[2]InfraDensité!infra_d_r</f>
        <v>0.37466999999999995</v>
      </c>
      <c r="N20" s="183">
        <f t="shared" si="4"/>
        <v>0.53524285714285713</v>
      </c>
      <c r="O20" s="178">
        <f t="shared" si="5"/>
        <v>3.29</v>
      </c>
      <c r="P20" s="179">
        <f t="shared" si="1"/>
        <v>1.7609489999999999</v>
      </c>
      <c r="Q20" s="179"/>
      <c r="R20" s="179">
        <f>IF(OR(D20&gt;0.3,D20="&gt; saturation"),1,1-(0.3-D20)*(H20*[2]Retrait!retrait_v_f+I20*[2]Retrait!retrait_v_r))</f>
        <v>1</v>
      </c>
      <c r="S20" s="179">
        <f t="shared" si="6"/>
        <v>2.5</v>
      </c>
      <c r="T20" s="180">
        <f t="shared" si="7"/>
        <v>1.5</v>
      </c>
      <c r="U20" s="270"/>
      <c r="V20" s="270"/>
      <c r="W20" s="270"/>
      <c r="X20" s="270"/>
      <c r="Y20" s="270"/>
      <c r="Z20" s="270"/>
      <c r="AA20" s="270"/>
      <c r="AB20" s="270"/>
      <c r="AC20" s="270"/>
      <c r="AD20" s="270"/>
      <c r="AE20" s="270"/>
      <c r="AF20" s="270"/>
      <c r="AG20" s="270"/>
      <c r="AH20" s="270"/>
      <c r="AI20" s="270"/>
    </row>
    <row r="21" spans="1:35" x14ac:dyDescent="0.3">
      <c r="A21" s="168" t="s">
        <v>221</v>
      </c>
      <c r="B21" s="169" t="s">
        <v>23</v>
      </c>
      <c r="C21" s="170"/>
      <c r="D21" s="271" t="str">
        <f t="shared" si="0"/>
        <v>&gt; saturation</v>
      </c>
      <c r="E21" s="171" t="str">
        <f>[2]Pilotage!C37</f>
        <v>&gt; saturation</v>
      </c>
      <c r="F21" s="181"/>
      <c r="G21" s="181"/>
      <c r="H21" s="174">
        <v>0</v>
      </c>
      <c r="I21" s="174">
        <f t="shared" si="2"/>
        <v>1</v>
      </c>
      <c r="J21" s="175" t="s">
        <v>257</v>
      </c>
      <c r="K21" s="175">
        <v>1</v>
      </c>
      <c r="L21" s="176">
        <f t="shared" si="3"/>
        <v>1</v>
      </c>
      <c r="M21" s="177">
        <f>H21*[2]InfraDensité!infra_d_f+I21*[2]InfraDensité!infra_d_r</f>
        <v>0.37466999999999995</v>
      </c>
      <c r="N21" s="183">
        <f t="shared" si="4"/>
        <v>0.53524285714285713</v>
      </c>
      <c r="O21" s="178">
        <f t="shared" si="5"/>
        <v>3.29</v>
      </c>
      <c r="P21" s="179">
        <f t="shared" si="1"/>
        <v>1.7609489999999999</v>
      </c>
      <c r="Q21" s="179"/>
      <c r="R21" s="179">
        <f>IF(OR(D21&gt;0.3,D21="&gt; saturation"),1,1-(0.3-D21)*(H21*[2]Retrait!retrait_v_f+I21*[2]Retrait!retrait_v_r))</f>
        <v>1</v>
      </c>
      <c r="S21" s="179">
        <f t="shared" si="6"/>
        <v>2.5</v>
      </c>
      <c r="T21" s="180">
        <f t="shared" si="7"/>
        <v>1.5</v>
      </c>
      <c r="U21" s="270"/>
      <c r="V21" s="270"/>
      <c r="W21" s="270"/>
      <c r="X21" s="270"/>
      <c r="Y21" s="270"/>
      <c r="Z21" s="270"/>
      <c r="AA21" s="270"/>
      <c r="AB21" s="270"/>
      <c r="AC21" s="270"/>
      <c r="AD21" s="270"/>
      <c r="AE21" s="270"/>
      <c r="AF21" s="270"/>
      <c r="AG21" s="270"/>
      <c r="AH21" s="270"/>
      <c r="AI21" s="270"/>
    </row>
    <row r="22" spans="1:35" x14ac:dyDescent="0.3">
      <c r="A22" s="168" t="s">
        <v>221</v>
      </c>
      <c r="B22" s="169" t="s">
        <v>23</v>
      </c>
      <c r="C22" s="170"/>
      <c r="D22" s="271" t="str">
        <f t="shared" si="0"/>
        <v>&gt; saturation</v>
      </c>
      <c r="E22" s="171" t="str">
        <f>[2]Pilotage!C37</f>
        <v>&gt; saturation</v>
      </c>
      <c r="F22" s="181"/>
      <c r="G22" s="181"/>
      <c r="H22" s="174">
        <v>0</v>
      </c>
      <c r="I22" s="174">
        <f t="shared" si="2"/>
        <v>1</v>
      </c>
      <c r="J22" s="175" t="s">
        <v>258</v>
      </c>
      <c r="K22" s="175">
        <v>1.8683107801532015</v>
      </c>
      <c r="L22" s="176">
        <f>N22</f>
        <v>0.53524285714285713</v>
      </c>
      <c r="M22" s="177">
        <f>H22*[2]InfraDensité!infra_d_f+I22*[2]InfraDensité!infra_d_r</f>
        <v>0.37466999999999995</v>
      </c>
      <c r="N22" s="183">
        <f t="shared" si="4"/>
        <v>0.53524285714285713</v>
      </c>
      <c r="O22" s="178">
        <f t="shared" si="5"/>
        <v>3.29</v>
      </c>
      <c r="P22" s="179">
        <f t="shared" si="1"/>
        <v>1.7609489999999999</v>
      </c>
      <c r="Q22" s="179"/>
      <c r="R22" s="179">
        <f>IF(OR(D22&gt;0.3,D22="&gt; saturation"),1,1-(0.3-D22)*(H22*[2]Retrait!retrait_v_f+I22*[2]Retrait!retrait_v_r))</f>
        <v>1</v>
      </c>
      <c r="S22" s="179">
        <f t="shared" si="6"/>
        <v>2.5</v>
      </c>
      <c r="T22" s="180">
        <f t="shared" si="7"/>
        <v>1.5</v>
      </c>
      <c r="U22" s="270"/>
      <c r="V22" s="270"/>
      <c r="W22" s="270"/>
      <c r="X22" s="270"/>
      <c r="Y22" s="270"/>
      <c r="Z22" s="270"/>
      <c r="AA22" s="270"/>
      <c r="AB22" s="270"/>
      <c r="AC22" s="270"/>
      <c r="AD22" s="270"/>
      <c r="AE22" s="270"/>
      <c r="AF22" s="270"/>
      <c r="AG22" s="270"/>
      <c r="AH22" s="270"/>
      <c r="AI22" s="270"/>
    </row>
    <row r="23" spans="1:35" s="272" customFormat="1" x14ac:dyDescent="0.3">
      <c r="A23" s="168" t="s">
        <v>221</v>
      </c>
      <c r="B23" s="169" t="s">
        <v>158</v>
      </c>
      <c r="C23" s="170"/>
      <c r="D23" s="271">
        <f t="shared" si="0"/>
        <v>0.29870129870129869</v>
      </c>
      <c r="E23" s="171">
        <f>[2]Pilotage!C38</f>
        <v>0.23</v>
      </c>
      <c r="F23" s="181"/>
      <c r="G23" s="181"/>
      <c r="H23" s="173">
        <v>0.2</v>
      </c>
      <c r="I23" s="174">
        <f t="shared" si="2"/>
        <v>0.8</v>
      </c>
      <c r="J23" s="175" t="s">
        <v>257</v>
      </c>
      <c r="K23" s="175">
        <v>1.0005612238864892</v>
      </c>
      <c r="L23" s="176">
        <f>R23</f>
        <v>0.99943909090909089</v>
      </c>
      <c r="M23" s="177">
        <f>H23*[2]InfraDensité!infra_d_f+I23*[2]InfraDensité!infra_d_r</f>
        <v>0.40197743999999996</v>
      </c>
      <c r="N23" s="184">
        <f t="shared" si="4"/>
        <v>0.52204862337662328</v>
      </c>
      <c r="O23" s="182">
        <f t="shared" si="5"/>
        <v>3.6890000000000001</v>
      </c>
      <c r="P23" s="179">
        <f t="shared" si="1"/>
        <v>1.9258373716363633</v>
      </c>
      <c r="Q23" s="179"/>
      <c r="R23" s="179">
        <f>IF(OR(D23&gt;0.3,D23="&gt; saturation"),1,1-(0.3-D23)*(H23*[2]Retrait!retrait_v_f+I23*[2]Retrait!retrait_v_r))</f>
        <v>0.99943909090909089</v>
      </c>
      <c r="S23" s="179">
        <f t="shared" si="6"/>
        <v>2.4985977272727271</v>
      </c>
      <c r="T23" s="180">
        <f t="shared" si="7"/>
        <v>1.4991586363636364</v>
      </c>
      <c r="U23" s="270"/>
      <c r="V23" s="270"/>
      <c r="W23" s="270"/>
      <c r="X23" s="270"/>
      <c r="Y23" s="270"/>
      <c r="Z23" s="270"/>
      <c r="AA23" s="270"/>
      <c r="AB23" s="270"/>
      <c r="AC23" s="270"/>
      <c r="AD23" s="270"/>
      <c r="AE23" s="270"/>
      <c r="AF23" s="270"/>
      <c r="AG23" s="270"/>
      <c r="AH23" s="270"/>
      <c r="AI23" s="270"/>
    </row>
    <row r="24" spans="1:35" s="272" customFormat="1" x14ac:dyDescent="0.3">
      <c r="A24" s="168" t="s">
        <v>221</v>
      </c>
      <c r="B24" s="169" t="s">
        <v>158</v>
      </c>
      <c r="C24" s="170"/>
      <c r="D24" s="271">
        <f t="shared" si="0"/>
        <v>0.29870129870129869</v>
      </c>
      <c r="E24" s="171">
        <f>[2]Pilotage!C38</f>
        <v>0.23</v>
      </c>
      <c r="F24" s="181"/>
      <c r="G24" s="181"/>
      <c r="H24" s="173">
        <v>0.2</v>
      </c>
      <c r="I24" s="174">
        <f t="shared" si="2"/>
        <v>0.8</v>
      </c>
      <c r="J24" s="175" t="s">
        <v>258</v>
      </c>
      <c r="K24" s="175">
        <v>1.9155303839936892</v>
      </c>
      <c r="L24" s="176">
        <f>N24</f>
        <v>0.52204862337662328</v>
      </c>
      <c r="M24" s="177">
        <f>H24*[2]InfraDensité!infra_d_f+I24*[2]InfraDensité!infra_d_r</f>
        <v>0.40197743999999996</v>
      </c>
      <c r="N24" s="184">
        <f t="shared" si="4"/>
        <v>0.52204862337662328</v>
      </c>
      <c r="O24" s="182">
        <f t="shared" si="5"/>
        <v>3.6890000000000001</v>
      </c>
      <c r="P24" s="179">
        <f t="shared" si="1"/>
        <v>1.9258373716363633</v>
      </c>
      <c r="Q24" s="179"/>
      <c r="R24" s="179">
        <f>IF(OR(D24&gt;0.3,D24="&gt; saturation"),1,1-(0.3-D24)*(H24*[2]Retrait!retrait_v_f+I24*[2]Retrait!retrait_v_r))</f>
        <v>0.99943909090909089</v>
      </c>
      <c r="S24" s="179">
        <f t="shared" si="6"/>
        <v>2.4985977272727271</v>
      </c>
      <c r="T24" s="180">
        <f t="shared" si="7"/>
        <v>1.4991586363636364</v>
      </c>
      <c r="U24" s="270"/>
      <c r="V24" s="270"/>
      <c r="W24" s="270"/>
      <c r="X24" s="270"/>
      <c r="Y24" s="270"/>
      <c r="Z24" s="270"/>
      <c r="AA24" s="270"/>
      <c r="AB24" s="270"/>
      <c r="AC24" s="270"/>
      <c r="AD24" s="270"/>
      <c r="AE24" s="270"/>
      <c r="AF24" s="270"/>
      <c r="AG24" s="270"/>
      <c r="AH24" s="270"/>
      <c r="AI24" s="270"/>
    </row>
    <row r="25" spans="1:35" s="272" customFormat="1" x14ac:dyDescent="0.3">
      <c r="A25" s="168" t="s">
        <v>221</v>
      </c>
      <c r="B25" s="169" t="s">
        <v>158</v>
      </c>
      <c r="C25" s="170"/>
      <c r="D25" s="271">
        <f>IF(E25="&gt; saturation",E25,E25/(1-E25))</f>
        <v>0.29870129870129869</v>
      </c>
      <c r="E25" s="171">
        <f>[2]Pilotage!C38</f>
        <v>0.23</v>
      </c>
      <c r="F25" s="181"/>
      <c r="G25" s="181"/>
      <c r="H25" s="173">
        <v>0.2</v>
      </c>
      <c r="I25" s="174">
        <f>1-H25</f>
        <v>0.8</v>
      </c>
      <c r="J25" s="175" t="s">
        <v>261</v>
      </c>
      <c r="K25" s="175">
        <v>0.66666666666666663</v>
      </c>
      <c r="L25" s="176">
        <f>T25</f>
        <v>1.4991586363636364</v>
      </c>
      <c r="M25" s="177">
        <f>H25*[2]InfraDensité!infra_d_f+I25*[2]InfraDensité!infra_d_r</f>
        <v>0.40197743999999996</v>
      </c>
      <c r="N25" s="184">
        <f>IF(D25="&gt; saturation",M25/(1-0.3)/(1-F25),M25/(1-E25)/(1-F25))</f>
        <v>0.52204862337662328</v>
      </c>
      <c r="O25" s="182">
        <f>IF(D25="&gt; saturation",5*(1-0.3)-0.7*0.3, 5*(1-E25)-0.7*E25)</f>
        <v>3.6890000000000001</v>
      </c>
      <c r="P25" s="179">
        <f>O25*N25</f>
        <v>1.9258373716363633</v>
      </c>
      <c r="Q25" s="179"/>
      <c r="R25" s="179">
        <f>IF(OR(D25&gt;0.3,D25="&gt; saturation"),1,1-(0.3-D25)*(H25*[2]Retrait!retrait_v_f+I25*[2]Retrait!retrait_v_r))</f>
        <v>0.99943909090909089</v>
      </c>
      <c r="S25" s="179">
        <f t="shared" si="6"/>
        <v>2.4985977272727271</v>
      </c>
      <c r="T25" s="180">
        <f t="shared" si="7"/>
        <v>1.4991586363636364</v>
      </c>
      <c r="U25" s="270"/>
      <c r="V25" s="270"/>
      <c r="W25" s="270"/>
      <c r="X25" s="270"/>
      <c r="Y25" s="270"/>
      <c r="Z25" s="270"/>
      <c r="AA25" s="270"/>
      <c r="AB25" s="270"/>
      <c r="AC25" s="270"/>
      <c r="AD25" s="270"/>
      <c r="AE25" s="270"/>
      <c r="AF25" s="270"/>
      <c r="AG25" s="270"/>
      <c r="AH25" s="270"/>
      <c r="AI25" s="270"/>
    </row>
    <row r="26" spans="1:35" x14ac:dyDescent="0.3">
      <c r="A26" s="168" t="s">
        <v>221</v>
      </c>
      <c r="B26" s="169" t="s">
        <v>157</v>
      </c>
      <c r="C26" s="170"/>
      <c r="D26" s="271">
        <f t="shared" si="0"/>
        <v>0.29870129870129869</v>
      </c>
      <c r="E26" s="171">
        <f>[2]Pilotage!C39</f>
        <v>0.23</v>
      </c>
      <c r="F26" s="172"/>
      <c r="G26" s="181"/>
      <c r="H26" s="173">
        <v>0.2</v>
      </c>
      <c r="I26" s="174">
        <f t="shared" si="2"/>
        <v>0.8</v>
      </c>
      <c r="J26" s="175" t="s">
        <v>258</v>
      </c>
      <c r="K26" s="175">
        <v>1.9155303839936892</v>
      </c>
      <c r="L26" s="176">
        <f>N26</f>
        <v>0.52204862337662328</v>
      </c>
      <c r="M26" s="177">
        <f>H26*[2]InfraDensité!infra_d_f+I26*[2]InfraDensité!infra_d_r</f>
        <v>0.40197743999999996</v>
      </c>
      <c r="N26" s="184">
        <f t="shared" si="4"/>
        <v>0.52204862337662328</v>
      </c>
      <c r="O26" s="182">
        <f t="shared" si="5"/>
        <v>3.6890000000000001</v>
      </c>
      <c r="P26" s="179">
        <f t="shared" si="1"/>
        <v>1.9258373716363633</v>
      </c>
      <c r="Q26" s="179"/>
      <c r="R26" s="179">
        <f>IF(OR(D26&gt;0.3,D26="&gt; saturation"),1,1-(0.3-D26)*(H26*[2]Retrait!retrait_v_f+I26*[2]Retrait!retrait_v_r))</f>
        <v>0.99943909090909089</v>
      </c>
      <c r="S26" s="179">
        <f t="shared" si="6"/>
        <v>2.4985977272727271</v>
      </c>
      <c r="T26" s="180">
        <f t="shared" si="7"/>
        <v>1.4991586363636364</v>
      </c>
      <c r="U26" s="270"/>
      <c r="V26" s="270"/>
      <c r="W26" s="270"/>
      <c r="X26" s="270"/>
      <c r="Y26" s="270"/>
      <c r="Z26" s="270"/>
      <c r="AA26" s="270"/>
      <c r="AB26" s="270"/>
      <c r="AC26" s="270"/>
      <c r="AD26" s="270"/>
      <c r="AE26" s="270"/>
      <c r="AF26" s="270"/>
      <c r="AG26" s="270"/>
      <c r="AH26" s="270"/>
      <c r="AI26" s="270"/>
    </row>
    <row r="27" spans="1:35" x14ac:dyDescent="0.3">
      <c r="A27" s="168" t="s">
        <v>221</v>
      </c>
      <c r="B27" s="169" t="s">
        <v>157</v>
      </c>
      <c r="C27" s="170"/>
      <c r="D27" s="271">
        <f t="shared" si="0"/>
        <v>0.29870129870129869</v>
      </c>
      <c r="E27" s="171">
        <f>[2]Pilotage!C39</f>
        <v>0.23</v>
      </c>
      <c r="F27" s="172"/>
      <c r="G27" s="173"/>
      <c r="H27" s="173">
        <v>0.2</v>
      </c>
      <c r="I27" s="174">
        <f t="shared" si="2"/>
        <v>0.8</v>
      </c>
      <c r="J27" s="175" t="s">
        <v>257</v>
      </c>
      <c r="K27" s="175">
        <v>1.0005612238864892</v>
      </c>
      <c r="L27" s="176">
        <f>R27</f>
        <v>0.99943909090909089</v>
      </c>
      <c r="M27" s="177">
        <f>H27*[2]InfraDensité!infra_d_f+I27*[2]InfraDensité!infra_d_r</f>
        <v>0.40197743999999996</v>
      </c>
      <c r="N27" s="184">
        <f t="shared" si="4"/>
        <v>0.52204862337662328</v>
      </c>
      <c r="O27" s="182">
        <f t="shared" si="5"/>
        <v>3.6890000000000001</v>
      </c>
      <c r="P27" s="179">
        <f t="shared" si="1"/>
        <v>1.9258373716363633</v>
      </c>
      <c r="Q27" s="179"/>
      <c r="R27" s="179">
        <f>IF(OR(D27&gt;0.3,D27="&gt; saturation"),1,1-(0.3-D27)*(H27*[2]Retrait!retrait_v_f+I27*[2]Retrait!retrait_v_r))</f>
        <v>0.99943909090909089</v>
      </c>
      <c r="S27" s="179">
        <f t="shared" si="6"/>
        <v>2.4985977272727271</v>
      </c>
      <c r="T27" s="180">
        <f t="shared" si="7"/>
        <v>1.4991586363636364</v>
      </c>
      <c r="U27" s="270"/>
      <c r="V27" s="270"/>
      <c r="W27" s="270"/>
      <c r="X27" s="270"/>
      <c r="Y27" s="270"/>
      <c r="Z27" s="270"/>
      <c r="AA27" s="270"/>
      <c r="AB27" s="270"/>
      <c r="AC27" s="270"/>
      <c r="AD27" s="270"/>
      <c r="AE27" s="270"/>
      <c r="AF27" s="270"/>
      <c r="AG27" s="270"/>
      <c r="AH27" s="270"/>
      <c r="AI27" s="270"/>
    </row>
    <row r="28" spans="1:35" x14ac:dyDescent="0.3">
      <c r="A28" s="168" t="s">
        <v>221</v>
      </c>
      <c r="B28" s="169" t="s">
        <v>157</v>
      </c>
      <c r="C28" s="170"/>
      <c r="D28" s="271">
        <f t="shared" si="0"/>
        <v>0.29870129870129869</v>
      </c>
      <c r="E28" s="171">
        <f>[2]Pilotage!C41</f>
        <v>0.23</v>
      </c>
      <c r="F28" s="172"/>
      <c r="G28" s="173"/>
      <c r="H28" s="173">
        <v>0.2</v>
      </c>
      <c r="I28" s="174">
        <f t="shared" si="2"/>
        <v>0.8</v>
      </c>
      <c r="J28" s="175" t="s">
        <v>259</v>
      </c>
      <c r="K28" s="175">
        <v>1.0005612238864892</v>
      </c>
      <c r="L28" s="176">
        <f>R28</f>
        <v>0.99943909090909089</v>
      </c>
      <c r="M28" s="177">
        <f>H28*[2]InfraDensité!infra_d_f+I28*[2]InfraDensité!infra_d_r</f>
        <v>0.40197743999999996</v>
      </c>
      <c r="N28" s="184">
        <f t="shared" si="4"/>
        <v>0.52204862337662328</v>
      </c>
      <c r="O28" s="182">
        <f t="shared" si="5"/>
        <v>3.6890000000000001</v>
      </c>
      <c r="P28" s="179">
        <f t="shared" si="1"/>
        <v>1.9258373716363633</v>
      </c>
      <c r="Q28" s="179"/>
      <c r="R28" s="179">
        <f>IF(OR(D28&gt;0.3,D28="&gt; saturation"),1,1-(0.3-D28)*(H28*[2]Retrait!retrait_v_f+I28*[2]Retrait!retrait_v_r))</f>
        <v>0.99943909090909089</v>
      </c>
      <c r="S28" s="179">
        <f t="shared" si="6"/>
        <v>2.4985977272727271</v>
      </c>
      <c r="T28" s="180">
        <f t="shared" si="7"/>
        <v>1.4991586363636364</v>
      </c>
      <c r="U28" s="270"/>
      <c r="V28" s="270"/>
      <c r="W28" s="270"/>
      <c r="X28" s="270"/>
      <c r="Y28" s="270"/>
      <c r="Z28" s="270"/>
      <c r="AA28" s="270"/>
      <c r="AB28" s="270"/>
      <c r="AC28" s="270"/>
      <c r="AD28" s="270"/>
      <c r="AE28" s="270"/>
      <c r="AF28" s="270"/>
      <c r="AG28" s="270"/>
      <c r="AH28" s="270"/>
      <c r="AI28" s="270"/>
    </row>
    <row r="29" spans="1:35" x14ac:dyDescent="0.3">
      <c r="A29" s="168" t="s">
        <v>221</v>
      </c>
      <c r="B29" s="169" t="s">
        <v>157</v>
      </c>
      <c r="C29" s="170"/>
      <c r="D29" s="271">
        <f t="shared" si="0"/>
        <v>0.29870129870129869</v>
      </c>
      <c r="E29" s="171">
        <f>[2]Pilotage!C39</f>
        <v>0.23</v>
      </c>
      <c r="F29" s="172"/>
      <c r="G29" s="181"/>
      <c r="H29" s="173">
        <v>0.2</v>
      </c>
      <c r="I29" s="174">
        <f t="shared" si="2"/>
        <v>0.8</v>
      </c>
      <c r="J29" s="175" t="s">
        <v>261</v>
      </c>
      <c r="K29" s="175">
        <v>0.66666666666666663</v>
      </c>
      <c r="L29" s="176">
        <f>T29</f>
        <v>1.4991586363636364</v>
      </c>
      <c r="M29" s="177">
        <f>H29*[2]InfraDensité!infra_d_f+I29*[2]InfraDensité!infra_d_r</f>
        <v>0.40197743999999996</v>
      </c>
      <c r="N29" s="184">
        <f>IF(D29="&gt; saturation",M29/(1-0.3)/(1-F29),M29/(1-E29)/(1-F29))</f>
        <v>0.52204862337662328</v>
      </c>
      <c r="O29" s="182">
        <f t="shared" si="5"/>
        <v>3.6890000000000001</v>
      </c>
      <c r="P29" s="179">
        <f t="shared" si="1"/>
        <v>1.9258373716363633</v>
      </c>
      <c r="Q29" s="179"/>
      <c r="R29" s="179">
        <f>IF(OR(D29&gt;0.3,D29="&gt; saturation"),1,1-(0.3-D29)*(H29*[2]Retrait!retrait_v_f+I29*[2]Retrait!retrait_v_r))</f>
        <v>0.99943909090909089</v>
      </c>
      <c r="S29" s="179">
        <f t="shared" si="6"/>
        <v>2.4985977272727271</v>
      </c>
      <c r="T29" s="180">
        <f t="shared" si="7"/>
        <v>1.4991586363636364</v>
      </c>
      <c r="U29" s="270"/>
      <c r="V29" s="270"/>
      <c r="W29" s="270"/>
      <c r="X29" s="270"/>
      <c r="Y29" s="270"/>
      <c r="Z29" s="270"/>
      <c r="AA29" s="270"/>
      <c r="AB29" s="270"/>
      <c r="AC29" s="270"/>
      <c r="AD29" s="270"/>
      <c r="AE29" s="270"/>
      <c r="AF29" s="270"/>
      <c r="AG29" s="270"/>
      <c r="AH29" s="270"/>
      <c r="AI29" s="270"/>
    </row>
    <row r="30" spans="1:35" x14ac:dyDescent="0.3">
      <c r="A30" s="168" t="s">
        <v>221</v>
      </c>
      <c r="B30" s="169" t="s">
        <v>61</v>
      </c>
      <c r="C30" s="185"/>
      <c r="D30" s="271">
        <f t="shared" si="0"/>
        <v>0.29870129870129869</v>
      </c>
      <c r="E30" s="171">
        <f>[2]Pilotage!C43</f>
        <v>0.23</v>
      </c>
      <c r="F30" s="172"/>
      <c r="G30" s="173"/>
      <c r="H30" s="173">
        <v>0.2</v>
      </c>
      <c r="I30" s="174">
        <f t="shared" si="2"/>
        <v>0.8</v>
      </c>
      <c r="J30" s="175" t="s">
        <v>257</v>
      </c>
      <c r="K30" s="175">
        <v>1.0005612238864892</v>
      </c>
      <c r="L30" s="176">
        <f>R30</f>
        <v>0.99943909090909089</v>
      </c>
      <c r="M30" s="177">
        <f>H30*[2]InfraDensité!infra_d_f+I30*[2]InfraDensité!infra_d_r</f>
        <v>0.40197743999999996</v>
      </c>
      <c r="N30" s="184">
        <f t="shared" si="4"/>
        <v>0.52204862337662328</v>
      </c>
      <c r="O30" s="182">
        <f t="shared" si="5"/>
        <v>3.6890000000000001</v>
      </c>
      <c r="P30" s="179">
        <f t="shared" si="1"/>
        <v>1.9258373716363633</v>
      </c>
      <c r="Q30" s="179"/>
      <c r="R30" s="179">
        <f>IF(OR(D30&gt;0.3,D30="&gt; saturation"),1,1-(0.3-D30)*(H30*[2]Retrait!retrait_v_f+I30*[2]Retrait!retrait_v_r))</f>
        <v>0.99943909090909089</v>
      </c>
      <c r="S30" s="179">
        <f t="shared" si="6"/>
        <v>2.4985977272727271</v>
      </c>
      <c r="T30" s="180">
        <f t="shared" si="7"/>
        <v>1.4991586363636364</v>
      </c>
      <c r="U30" s="270"/>
      <c r="V30" s="270"/>
      <c r="W30" s="270"/>
      <c r="X30" s="270"/>
      <c r="Y30" s="270"/>
      <c r="Z30" s="270"/>
      <c r="AA30" s="270"/>
      <c r="AB30" s="270"/>
      <c r="AC30" s="270"/>
      <c r="AD30" s="270"/>
      <c r="AE30" s="270"/>
      <c r="AF30" s="270"/>
      <c r="AG30" s="270"/>
      <c r="AH30" s="270"/>
      <c r="AI30" s="270"/>
    </row>
    <row r="31" spans="1:35" x14ac:dyDescent="0.3">
      <c r="A31" s="168" t="s">
        <v>221</v>
      </c>
      <c r="B31" s="169" t="s">
        <v>61</v>
      </c>
      <c r="C31" s="185"/>
      <c r="D31" s="271">
        <f>IF(E31="&gt; saturation",E31,E31/(1-E31))</f>
        <v>0.29870129870129869</v>
      </c>
      <c r="E31" s="171">
        <f>[2]Pilotage!C42</f>
        <v>0.23</v>
      </c>
      <c r="F31" s="172"/>
      <c r="G31" s="173"/>
      <c r="H31" s="173">
        <v>0.2</v>
      </c>
      <c r="I31" s="174">
        <f>1-H31</f>
        <v>0.8</v>
      </c>
      <c r="J31" s="175" t="s">
        <v>261</v>
      </c>
      <c r="K31" s="175">
        <v>0.66666666666666663</v>
      </c>
      <c r="L31" s="176">
        <f>T31</f>
        <v>1.4991586363636364</v>
      </c>
      <c r="M31" s="177">
        <f>H31*[2]InfraDensité!infra_d_f+I31*[2]InfraDensité!infra_d_r</f>
        <v>0.40197743999999996</v>
      </c>
      <c r="N31" s="184">
        <f>IF(D31="&gt; saturation",M31/(1-0.3)/(1-F31),M31/(1-E31)/(1-F31))</f>
        <v>0.52204862337662328</v>
      </c>
      <c r="O31" s="182">
        <f>IF(D31="&gt; saturation",5*(1-0.3)-0.7*0.3, 5*(1-E31)-0.7*E31)</f>
        <v>3.6890000000000001</v>
      </c>
      <c r="P31" s="179">
        <f>O31*N31</f>
        <v>1.9258373716363633</v>
      </c>
      <c r="Q31" s="179"/>
      <c r="R31" s="179">
        <f>IF(OR(D31&gt;0.3,D31="&gt; saturation"),1,1-(0.3-D31)*(H31*[2]Retrait!retrait_v_f+I31*[2]Retrait!retrait_v_r))</f>
        <v>0.99943909090909089</v>
      </c>
      <c r="S31" s="179">
        <f t="shared" si="6"/>
        <v>2.4985977272727271</v>
      </c>
      <c r="T31" s="180">
        <f t="shared" si="7"/>
        <v>1.4991586363636364</v>
      </c>
      <c r="U31" s="270"/>
      <c r="V31" s="270"/>
      <c r="W31" s="270"/>
      <c r="X31" s="270"/>
      <c r="Y31" s="270"/>
      <c r="Z31" s="270"/>
      <c r="AA31" s="270"/>
      <c r="AB31" s="270"/>
      <c r="AC31" s="270"/>
      <c r="AD31" s="270"/>
      <c r="AE31" s="270"/>
      <c r="AF31" s="270"/>
      <c r="AG31" s="270"/>
      <c r="AH31" s="270"/>
      <c r="AI31" s="270"/>
    </row>
    <row r="32" spans="1:35" x14ac:dyDescent="0.3">
      <c r="A32" s="168" t="s">
        <v>221</v>
      </c>
      <c r="B32" s="169" t="s">
        <v>156</v>
      </c>
      <c r="C32" s="185" t="s">
        <v>262</v>
      </c>
      <c r="D32" s="271">
        <f t="shared" si="0"/>
        <v>0.53846153846153844</v>
      </c>
      <c r="E32" s="171">
        <f>[2]Pilotage!C45</f>
        <v>0.35</v>
      </c>
      <c r="F32" s="172"/>
      <c r="G32" s="173"/>
      <c r="H32" s="173">
        <v>0.2</v>
      </c>
      <c r="I32" s="174">
        <f t="shared" si="2"/>
        <v>0.8</v>
      </c>
      <c r="J32" s="175" t="s">
        <v>257</v>
      </c>
      <c r="K32" s="175">
        <v>1</v>
      </c>
      <c r="L32" s="176">
        <f>R32</f>
        <v>1</v>
      </c>
      <c r="M32" s="177">
        <f>H32*[2]InfraDensité!infra_d_f+I32*[2]InfraDensité!infra_d_r</f>
        <v>0.40197743999999996</v>
      </c>
      <c r="N32" s="186">
        <f t="shared" si="4"/>
        <v>0.61842683076923066</v>
      </c>
      <c r="O32" s="179">
        <f t="shared" si="5"/>
        <v>3.0049999999999999</v>
      </c>
      <c r="P32" s="179">
        <f t="shared" si="1"/>
        <v>1.8583726264615381</v>
      </c>
      <c r="Q32" s="179"/>
      <c r="R32" s="179">
        <f>IF(OR(D32&gt;0.3,D32="&gt; saturation"),1,1-(0.3-D32)*(H32*[2]Retrait!retrait_v_f+I32*[2]Retrait!retrait_v_r))</f>
        <v>1</v>
      </c>
      <c r="S32" s="179">
        <f t="shared" si="6"/>
        <v>2.5</v>
      </c>
      <c r="T32" s="180">
        <f t="shared" si="7"/>
        <v>1.5</v>
      </c>
      <c r="U32" s="270"/>
      <c r="V32" s="270"/>
      <c r="W32" s="270"/>
      <c r="X32" s="270"/>
      <c r="Y32" s="270"/>
      <c r="Z32" s="270"/>
      <c r="AA32" s="270"/>
      <c r="AB32" s="270"/>
      <c r="AC32" s="270"/>
      <c r="AD32" s="270"/>
      <c r="AE32" s="270"/>
      <c r="AF32" s="270"/>
      <c r="AG32" s="270"/>
      <c r="AH32" s="270"/>
      <c r="AI32" s="270"/>
    </row>
    <row r="33" spans="1:35" x14ac:dyDescent="0.3">
      <c r="A33" s="168" t="s">
        <v>221</v>
      </c>
      <c r="B33" s="169" t="s">
        <v>156</v>
      </c>
      <c r="C33" s="185" t="s">
        <v>262</v>
      </c>
      <c r="D33" s="271">
        <f>IF(E33="&gt; saturation",E33,E33/(1-E33))</f>
        <v>0.53846153846153844</v>
      </c>
      <c r="E33" s="171">
        <f>[2]Pilotage!C44</f>
        <v>0.35</v>
      </c>
      <c r="F33" s="172"/>
      <c r="G33" s="173"/>
      <c r="H33" s="173">
        <v>0.2</v>
      </c>
      <c r="I33" s="174">
        <f>1-H33</f>
        <v>0.8</v>
      </c>
      <c r="J33" s="175" t="s">
        <v>263</v>
      </c>
      <c r="K33" s="175">
        <f>1/L33</f>
        <v>0.4</v>
      </c>
      <c r="L33" s="176">
        <f>S33</f>
        <v>2.5</v>
      </c>
      <c r="M33" s="177">
        <f>H33*[2]InfraDensité!infra_d_f+I33*[2]InfraDensité!infra_d_r</f>
        <v>0.40197743999999996</v>
      </c>
      <c r="N33" s="186">
        <f>IF(D33="&gt; saturation",M33/(1-0.3)/(1-F33),M33/(1-E33)/(1-F33))</f>
        <v>0.61842683076923066</v>
      </c>
      <c r="O33" s="179">
        <f>IF(D33="&gt; saturation",5*(1-0.3)-0.7*0.3, 5*(1-E33)-0.7*E33)</f>
        <v>3.0049999999999999</v>
      </c>
      <c r="P33" s="179">
        <f>O33*N33</f>
        <v>1.8583726264615381</v>
      </c>
      <c r="Q33" s="179"/>
      <c r="R33" s="179">
        <f>IF(OR(D33&gt;0.3,D33="&gt; saturation"),1,1-(0.3-D33)*(H33*[2]Retrait!retrait_v_f+I33*[2]Retrait!retrait_v_r))</f>
        <v>1</v>
      </c>
      <c r="S33" s="179">
        <f t="shared" si="6"/>
        <v>2.5</v>
      </c>
      <c r="T33" s="180">
        <f t="shared" si="7"/>
        <v>1.5</v>
      </c>
      <c r="U33" s="270"/>
      <c r="V33" s="270"/>
      <c r="W33" s="270"/>
      <c r="X33" s="270"/>
      <c r="Y33" s="270"/>
      <c r="Z33" s="270"/>
      <c r="AA33" s="270"/>
      <c r="AB33" s="270"/>
      <c r="AC33" s="270"/>
      <c r="AD33" s="270"/>
      <c r="AE33" s="270"/>
      <c r="AF33" s="270"/>
      <c r="AG33" s="270"/>
      <c r="AH33" s="270"/>
      <c r="AI33" s="270"/>
    </row>
    <row r="34" spans="1:35" x14ac:dyDescent="0.3">
      <c r="A34" s="168" t="s">
        <v>221</v>
      </c>
      <c r="B34" s="169" t="s">
        <v>36</v>
      </c>
      <c r="C34" s="170"/>
      <c r="D34" s="271">
        <f t="shared" ref="D34" si="10">IF(E34="&gt; saturation",E34,E34/(1-E34))</f>
        <v>0.66666666666666674</v>
      </c>
      <c r="E34" s="171">
        <f>[2]Pilotage!C46</f>
        <v>0.4</v>
      </c>
      <c r="F34" s="172"/>
      <c r="G34" s="173"/>
      <c r="H34" s="173">
        <v>0.2</v>
      </c>
      <c r="I34" s="174">
        <f t="shared" ref="I34" si="11">1-H34</f>
        <v>0.8</v>
      </c>
      <c r="J34" s="175" t="s">
        <v>258</v>
      </c>
      <c r="K34" s="175">
        <v>1.4926210784366407</v>
      </c>
      <c r="L34" s="176">
        <f>N34</f>
        <v>0.66996239999999996</v>
      </c>
      <c r="M34" s="177">
        <f>H34*[2]InfraDensité!infra_d_f+I34*[2]InfraDensité!infra_d_r</f>
        <v>0.40197743999999996</v>
      </c>
      <c r="N34" s="187">
        <f t="shared" si="4"/>
        <v>0.66996239999999996</v>
      </c>
      <c r="O34" s="179">
        <f t="shared" ref="O34" si="12">IF(D34="&gt; saturation",5*(1-0.3)-0.7*0.3, 5*(1-E34)-0.7*E34)</f>
        <v>2.72</v>
      </c>
      <c r="P34" s="179">
        <f t="shared" ref="P34" si="13">O34*N34</f>
        <v>1.8222977280000001</v>
      </c>
      <c r="Q34" s="179"/>
      <c r="R34" s="179">
        <f>IF(OR(D34&gt;0.3,D34="&gt; saturation"),1,1-(0.3-D34)*(H34*[2]Retrait!retrait_v_f+I34*[2]Retrait!retrait_v_r))</f>
        <v>1</v>
      </c>
      <c r="S34" s="179">
        <f t="shared" si="6"/>
        <v>2.5</v>
      </c>
      <c r="T34" s="180">
        <f t="shared" si="7"/>
        <v>1.5</v>
      </c>
      <c r="U34" s="270"/>
      <c r="V34" s="270"/>
      <c r="W34" s="270"/>
      <c r="X34" s="270"/>
      <c r="Y34" s="270"/>
      <c r="Z34" s="270"/>
      <c r="AA34" s="270"/>
      <c r="AB34" s="270"/>
      <c r="AC34" s="270"/>
      <c r="AD34" s="270"/>
      <c r="AE34" s="270"/>
      <c r="AF34" s="270"/>
      <c r="AG34" s="270"/>
      <c r="AH34" s="270"/>
      <c r="AI34" s="270"/>
    </row>
    <row r="35" spans="1:35" x14ac:dyDescent="0.3">
      <c r="A35" s="168" t="s">
        <v>221</v>
      </c>
      <c r="B35" s="169" t="s">
        <v>36</v>
      </c>
      <c r="C35" s="170"/>
      <c r="D35" s="271">
        <f t="shared" si="0"/>
        <v>0.66666666666666674</v>
      </c>
      <c r="E35" s="171">
        <f>[2]Pilotage!C47</f>
        <v>0.4</v>
      </c>
      <c r="F35" s="172"/>
      <c r="G35" s="173"/>
      <c r="H35" s="173">
        <v>0.2</v>
      </c>
      <c r="I35" s="174">
        <f t="shared" si="2"/>
        <v>0.8</v>
      </c>
      <c r="J35" s="175" t="s">
        <v>259</v>
      </c>
      <c r="K35" s="175">
        <v>1</v>
      </c>
      <c r="L35" s="176">
        <f>R35</f>
        <v>1</v>
      </c>
      <c r="M35" s="177">
        <f>H35*[2]InfraDensité!infra_d_f+I35*[2]InfraDensité!infra_d_r</f>
        <v>0.40197743999999996</v>
      </c>
      <c r="N35" s="187">
        <f t="shared" si="4"/>
        <v>0.66996239999999996</v>
      </c>
      <c r="O35" s="179">
        <f t="shared" si="5"/>
        <v>2.72</v>
      </c>
      <c r="P35" s="179">
        <f t="shared" si="1"/>
        <v>1.8222977280000001</v>
      </c>
      <c r="Q35" s="179"/>
      <c r="R35" s="179">
        <f>IF(OR(D35&gt;0.3,D35="&gt; saturation"),1,1-(0.3-D35)*(H35*[2]Retrait!retrait_v_f+I35*[2]Retrait!retrait_v_r))</f>
        <v>1</v>
      </c>
      <c r="S35" s="179">
        <f t="shared" si="6"/>
        <v>2.5</v>
      </c>
      <c r="T35" s="180">
        <f t="shared" si="7"/>
        <v>1.5</v>
      </c>
      <c r="U35" s="270"/>
      <c r="V35" s="270"/>
      <c r="W35" s="270"/>
      <c r="X35" s="270"/>
      <c r="Y35" s="270"/>
      <c r="Z35" s="270"/>
      <c r="AA35" s="270"/>
      <c r="AB35" s="270"/>
      <c r="AC35" s="270"/>
      <c r="AD35" s="270"/>
      <c r="AE35" s="270"/>
      <c r="AF35" s="270"/>
      <c r="AG35" s="270"/>
      <c r="AH35" s="270"/>
      <c r="AI35" s="270"/>
    </row>
    <row r="36" spans="1:35" x14ac:dyDescent="0.3">
      <c r="A36" s="168" t="s">
        <v>221</v>
      </c>
      <c r="B36" s="169" t="s">
        <v>36</v>
      </c>
      <c r="C36" s="170"/>
      <c r="D36" s="271">
        <f>IF(E36="&gt; saturation",E36,E36/(1-E36))</f>
        <v>0.66666666666666674</v>
      </c>
      <c r="E36" s="171">
        <f>[2]Pilotage!C46</f>
        <v>0.4</v>
      </c>
      <c r="F36" s="172"/>
      <c r="G36" s="173"/>
      <c r="H36" s="173">
        <v>0.2</v>
      </c>
      <c r="I36" s="174">
        <f>1-H36</f>
        <v>0.8</v>
      </c>
      <c r="J36" s="175" t="s">
        <v>263</v>
      </c>
      <c r="K36" s="175">
        <f>1/L36</f>
        <v>0.4</v>
      </c>
      <c r="L36" s="176">
        <f>S36</f>
        <v>2.5</v>
      </c>
      <c r="M36" s="177">
        <f>H36*[2]InfraDensité!infra_d_f+I36*[2]InfraDensité!infra_d_r</f>
        <v>0.40197743999999996</v>
      </c>
      <c r="N36" s="187">
        <f>IF(D36="&gt; saturation",M36/(1-0.3)/(1-F36),M36/(1-E36)/(1-F36))</f>
        <v>0.66996239999999996</v>
      </c>
      <c r="O36" s="179">
        <f>IF(D36="&gt; saturation",5*(1-0.3)-0.7*0.3, 5*(1-E36)-0.7*E36)</f>
        <v>2.72</v>
      </c>
      <c r="P36" s="179">
        <f>O36*N36</f>
        <v>1.8222977280000001</v>
      </c>
      <c r="Q36" s="179"/>
      <c r="R36" s="179">
        <f>IF(OR(D36&gt;0.3,D36="&gt; saturation"),1,1-(0.3-D36)*(H36*[2]Retrait!retrait_v_f+I36*[2]Retrait!retrait_v_r))</f>
        <v>1</v>
      </c>
      <c r="S36" s="179">
        <f t="shared" si="6"/>
        <v>2.5</v>
      </c>
      <c r="T36" s="180">
        <f t="shared" si="7"/>
        <v>1.5</v>
      </c>
      <c r="U36" s="270"/>
      <c r="V36" s="270"/>
      <c r="W36" s="270"/>
      <c r="X36" s="270"/>
      <c r="Y36" s="270"/>
      <c r="Z36" s="270"/>
      <c r="AA36" s="270"/>
      <c r="AB36" s="270"/>
      <c r="AC36" s="270"/>
      <c r="AD36" s="270"/>
      <c r="AE36" s="270"/>
      <c r="AF36" s="270"/>
      <c r="AG36" s="270"/>
      <c r="AH36" s="270"/>
      <c r="AI36" s="270"/>
    </row>
    <row r="37" spans="1:35" x14ac:dyDescent="0.3">
      <c r="A37" s="168" t="s">
        <v>221</v>
      </c>
      <c r="B37" s="169" t="s">
        <v>42</v>
      </c>
      <c r="C37" s="170"/>
      <c r="D37" s="271">
        <f t="shared" si="0"/>
        <v>0.29870129870129869</v>
      </c>
      <c r="E37" s="171">
        <f>[2]Pilotage!C48</f>
        <v>0.23</v>
      </c>
      <c r="F37" s="172"/>
      <c r="G37" s="173"/>
      <c r="H37" s="174">
        <v>1</v>
      </c>
      <c r="I37" s="174">
        <f t="shared" si="2"/>
        <v>0</v>
      </c>
      <c r="J37" s="175" t="s">
        <v>257</v>
      </c>
      <c r="K37" s="175">
        <v>1.0006439208607618</v>
      </c>
      <c r="L37" s="176">
        <f t="shared" ref="L37:L46" si="14">R37</f>
        <v>0.99935649350649347</v>
      </c>
      <c r="M37" s="177">
        <f>H37*[2]InfraDensité!infra_d_f+I37*[2]InfraDensité!infra_d_r</f>
        <v>0.51120719999999997</v>
      </c>
      <c r="N37" s="188">
        <f t="shared" si="4"/>
        <v>0.66390545454545447</v>
      </c>
      <c r="O37" s="179">
        <f t="shared" si="5"/>
        <v>3.6890000000000001</v>
      </c>
      <c r="P37" s="179">
        <f t="shared" si="1"/>
        <v>2.4491472218181816</v>
      </c>
      <c r="Q37" s="179"/>
      <c r="R37" s="179">
        <f>IF(OR(D37&gt;0.3,D37="&gt; saturation"),1,1-(0.3-D37)*(H37*[2]Retrait!retrait_v_f+I37*[2]Retrait!retrait_v_r))</f>
        <v>0.99935649350649347</v>
      </c>
      <c r="S37" s="179">
        <f t="shared" si="6"/>
        <v>2.4983912337662337</v>
      </c>
      <c r="T37" s="180">
        <f t="shared" si="7"/>
        <v>1.4990347402597402</v>
      </c>
      <c r="U37" s="270"/>
      <c r="V37" s="270"/>
      <c r="W37" s="270"/>
      <c r="X37" s="270"/>
      <c r="Y37" s="270"/>
      <c r="Z37" s="270"/>
      <c r="AA37" s="270"/>
      <c r="AB37" s="270"/>
      <c r="AC37" s="270"/>
      <c r="AD37" s="270"/>
      <c r="AE37" s="270"/>
      <c r="AF37" s="270"/>
      <c r="AG37" s="270"/>
      <c r="AH37" s="270"/>
      <c r="AI37" s="270"/>
    </row>
    <row r="38" spans="1:35" x14ac:dyDescent="0.3">
      <c r="A38" s="168" t="s">
        <v>221</v>
      </c>
      <c r="B38" s="169" t="s">
        <v>43</v>
      </c>
      <c r="C38" s="170"/>
      <c r="D38" s="271">
        <f t="shared" si="0"/>
        <v>0.29870129870129869</v>
      </c>
      <c r="E38" s="171">
        <f>[2]Pilotage!C49</f>
        <v>0.23</v>
      </c>
      <c r="F38" s="172"/>
      <c r="G38" s="173"/>
      <c r="H38" s="174">
        <v>1</v>
      </c>
      <c r="I38" s="174">
        <f t="shared" si="2"/>
        <v>0</v>
      </c>
      <c r="J38" s="175" t="s">
        <v>257</v>
      </c>
      <c r="K38" s="175">
        <v>1.0006439208607618</v>
      </c>
      <c r="L38" s="176">
        <f t="shared" si="14"/>
        <v>0.99935649350649347</v>
      </c>
      <c r="M38" s="177">
        <f>H38*[2]InfraDensité!infra_d_f+I38*[2]InfraDensité!infra_d_r</f>
        <v>0.51120719999999997</v>
      </c>
      <c r="N38" s="188">
        <f t="shared" si="4"/>
        <v>0.66390545454545447</v>
      </c>
      <c r="O38" s="179">
        <f t="shared" si="5"/>
        <v>3.6890000000000001</v>
      </c>
      <c r="P38" s="179">
        <f t="shared" si="1"/>
        <v>2.4491472218181816</v>
      </c>
      <c r="Q38" s="179"/>
      <c r="R38" s="179">
        <f>IF(OR(D38&gt;0.3,D38="&gt; saturation"),1,1-(0.3-D38)*(H38*[2]Retrait!retrait_v_f+I38*[2]Retrait!retrait_v_r))</f>
        <v>0.99935649350649347</v>
      </c>
      <c r="S38" s="179">
        <f t="shared" si="6"/>
        <v>2.4983912337662337</v>
      </c>
      <c r="T38" s="180">
        <f t="shared" si="7"/>
        <v>1.4990347402597402</v>
      </c>
      <c r="U38" s="270"/>
      <c r="V38" s="270"/>
      <c r="W38" s="270"/>
      <c r="X38" s="270"/>
      <c r="Y38" s="270"/>
      <c r="Z38" s="270"/>
      <c r="AA38" s="270"/>
      <c r="AB38" s="270"/>
      <c r="AC38" s="270"/>
      <c r="AD38" s="270"/>
      <c r="AE38" s="270"/>
      <c r="AF38" s="270"/>
      <c r="AG38" s="270"/>
      <c r="AH38" s="270"/>
      <c r="AI38" s="270"/>
    </row>
    <row r="39" spans="1:35" s="272" customFormat="1" x14ac:dyDescent="0.3">
      <c r="A39" s="168" t="s">
        <v>221</v>
      </c>
      <c r="B39" s="169" t="s">
        <v>39</v>
      </c>
      <c r="C39" s="189"/>
      <c r="D39" s="271">
        <f t="shared" si="0"/>
        <v>0.29870129870129869</v>
      </c>
      <c r="E39" s="171">
        <f>[2]Pilotage!C49</f>
        <v>0.23</v>
      </c>
      <c r="F39" s="171"/>
      <c r="G39" s="171"/>
      <c r="H39" s="173">
        <v>0.2</v>
      </c>
      <c r="I39" s="174">
        <f t="shared" si="2"/>
        <v>0.8</v>
      </c>
      <c r="J39" s="175" t="s">
        <v>257</v>
      </c>
      <c r="K39" s="175">
        <v>1.0005612238864892</v>
      </c>
      <c r="L39" s="176">
        <f t="shared" si="14"/>
        <v>0.99943909090909089</v>
      </c>
      <c r="M39" s="177">
        <f>H39*[2]InfraDensité!infra_d_f+I39*[2]InfraDensité!infra_d_r</f>
        <v>0.40197743999999996</v>
      </c>
      <c r="N39" s="183">
        <f t="shared" si="4"/>
        <v>0.52204862337662328</v>
      </c>
      <c r="O39" s="179">
        <f t="shared" si="5"/>
        <v>3.6890000000000001</v>
      </c>
      <c r="P39" s="179">
        <f t="shared" si="1"/>
        <v>1.9258373716363633</v>
      </c>
      <c r="Q39" s="179"/>
      <c r="R39" s="179">
        <f>IF(OR(D39&gt;0.3,D39="&gt; saturation"),1,1-(0.3-D39)*(H39*[2]Retrait!retrait_v_f+I39*[2]Retrait!retrait_v_r))</f>
        <v>0.99943909090909089</v>
      </c>
      <c r="S39" s="179">
        <f t="shared" si="6"/>
        <v>2.4985977272727271</v>
      </c>
      <c r="T39" s="180">
        <f t="shared" si="7"/>
        <v>1.4991586363636364</v>
      </c>
      <c r="U39" s="270"/>
      <c r="V39" s="270"/>
      <c r="W39" s="270"/>
      <c r="X39" s="270"/>
      <c r="Y39" s="270"/>
      <c r="Z39" s="270"/>
      <c r="AA39" s="270"/>
      <c r="AB39" s="270"/>
      <c r="AC39" s="270"/>
      <c r="AD39" s="270"/>
      <c r="AE39" s="270"/>
      <c r="AF39" s="270"/>
      <c r="AG39" s="270"/>
      <c r="AH39" s="270"/>
      <c r="AI39" s="270"/>
    </row>
    <row r="40" spans="1:35" s="272" customFormat="1" x14ac:dyDescent="0.3">
      <c r="A40" s="168" t="s">
        <v>221</v>
      </c>
      <c r="B40" s="169" t="s">
        <v>39</v>
      </c>
      <c r="C40" s="189"/>
      <c r="D40" s="271">
        <f t="shared" si="0"/>
        <v>0.29870129870129869</v>
      </c>
      <c r="E40" s="171">
        <f>[2]Pilotage!C49</f>
        <v>0.23</v>
      </c>
      <c r="F40" s="171"/>
      <c r="G40" s="171"/>
      <c r="H40" s="173">
        <v>0.2</v>
      </c>
      <c r="I40" s="174">
        <f t="shared" si="2"/>
        <v>0.8</v>
      </c>
      <c r="J40" s="175" t="s">
        <v>264</v>
      </c>
      <c r="K40" s="175">
        <v>1.0005612238864892</v>
      </c>
      <c r="L40" s="176">
        <f t="shared" si="14"/>
        <v>0.99943909090909089</v>
      </c>
      <c r="M40" s="177">
        <f>H40*[2]InfraDensité!infra_d_f+I40*[2]InfraDensité!infra_d_r</f>
        <v>0.40197743999999996</v>
      </c>
      <c r="N40" s="183">
        <f t="shared" si="4"/>
        <v>0.52204862337662328</v>
      </c>
      <c r="O40" s="179">
        <f t="shared" si="5"/>
        <v>3.6890000000000001</v>
      </c>
      <c r="P40" s="179">
        <f t="shared" si="1"/>
        <v>1.9258373716363633</v>
      </c>
      <c r="Q40" s="179"/>
      <c r="R40" s="179">
        <f>IF(OR(D40&gt;0.3,D40="&gt; saturation"),1,1-(0.3-D40)*(H40*[2]Retrait!retrait_v_f+I40*[2]Retrait!retrait_v_r))</f>
        <v>0.99943909090909089</v>
      </c>
      <c r="S40" s="179">
        <f t="shared" si="6"/>
        <v>2.4985977272727271</v>
      </c>
      <c r="T40" s="180">
        <f t="shared" si="7"/>
        <v>1.4991586363636364</v>
      </c>
      <c r="U40" s="270"/>
      <c r="V40" s="270"/>
      <c r="W40" s="270"/>
      <c r="X40" s="270"/>
      <c r="Y40" s="270"/>
      <c r="Z40" s="270"/>
      <c r="AA40" s="270"/>
      <c r="AB40" s="270"/>
      <c r="AC40" s="270"/>
      <c r="AD40" s="270"/>
      <c r="AE40" s="270"/>
      <c r="AF40" s="270"/>
      <c r="AG40" s="270"/>
      <c r="AH40" s="270"/>
      <c r="AI40" s="270"/>
    </row>
    <row r="41" spans="1:35" s="272" customFormat="1" x14ac:dyDescent="0.3">
      <c r="A41" s="168" t="s">
        <v>221</v>
      </c>
      <c r="B41" s="169" t="s">
        <v>39</v>
      </c>
      <c r="C41" s="189"/>
      <c r="D41" s="271">
        <f t="shared" si="0"/>
        <v>0.29870129870129869</v>
      </c>
      <c r="E41" s="171">
        <f>[2]Pilotage!C50</f>
        <v>0.23</v>
      </c>
      <c r="F41" s="171"/>
      <c r="G41" s="171"/>
      <c r="H41" s="173">
        <v>0.2</v>
      </c>
      <c r="I41" s="174">
        <f t="shared" si="2"/>
        <v>0.8</v>
      </c>
      <c r="J41" s="175" t="s">
        <v>257</v>
      </c>
      <c r="K41" s="175">
        <v>1.0005612238864892</v>
      </c>
      <c r="L41" s="176">
        <f t="shared" si="14"/>
        <v>0.99943909090909089</v>
      </c>
      <c r="M41" s="177">
        <f>H41*[2]InfraDensité!infra_d_f+I41*[2]InfraDensité!infra_d_r</f>
        <v>0.40197743999999996</v>
      </c>
      <c r="N41" s="183">
        <f t="shared" si="4"/>
        <v>0.52204862337662328</v>
      </c>
      <c r="O41" s="179">
        <f t="shared" si="5"/>
        <v>3.6890000000000001</v>
      </c>
      <c r="P41" s="179">
        <f t="shared" si="1"/>
        <v>1.9258373716363633</v>
      </c>
      <c r="Q41" s="179"/>
      <c r="R41" s="179">
        <f>IF(OR(D41&gt;0.3,D41="&gt; saturation"),1,1-(0.3-D41)*(H41*[2]Retrait!retrait_v_f+I41*[2]Retrait!retrait_v_r))</f>
        <v>0.99943909090909089</v>
      </c>
      <c r="S41" s="179">
        <f t="shared" si="6"/>
        <v>2.4985977272727271</v>
      </c>
      <c r="T41" s="180">
        <f t="shared" si="7"/>
        <v>1.4991586363636364</v>
      </c>
      <c r="U41" s="270"/>
      <c r="V41" s="270"/>
      <c r="W41" s="270"/>
      <c r="X41" s="270"/>
      <c r="Y41" s="270"/>
      <c r="Z41" s="270"/>
      <c r="AA41" s="270"/>
      <c r="AB41" s="270"/>
      <c r="AC41" s="270"/>
      <c r="AD41" s="270"/>
      <c r="AE41" s="270"/>
      <c r="AF41" s="270"/>
      <c r="AG41" s="270"/>
      <c r="AH41" s="270"/>
      <c r="AI41" s="270"/>
    </row>
    <row r="42" spans="1:35" x14ac:dyDescent="0.3">
      <c r="A42" s="168" t="s">
        <v>221</v>
      </c>
      <c r="B42" s="169" t="s">
        <v>40</v>
      </c>
      <c r="C42" s="170"/>
      <c r="D42" s="271">
        <f t="shared" si="0"/>
        <v>0.29870129870129869</v>
      </c>
      <c r="E42" s="171">
        <f>[2]Pilotage!C50</f>
        <v>0.23</v>
      </c>
      <c r="F42" s="172"/>
      <c r="G42" s="173"/>
      <c r="H42" s="174">
        <v>1</v>
      </c>
      <c r="I42" s="174">
        <f t="shared" si="2"/>
        <v>0</v>
      </c>
      <c r="J42" s="175" t="s">
        <v>264</v>
      </c>
      <c r="K42" s="175">
        <v>1.0006439208607618</v>
      </c>
      <c r="L42" s="176">
        <f t="shared" si="14"/>
        <v>0.99935649350649347</v>
      </c>
      <c r="M42" s="177">
        <f>H42*[2]InfraDensité!infra_d_f+I42*[2]InfraDensité!infra_d_r</f>
        <v>0.51120719999999997</v>
      </c>
      <c r="N42" s="190">
        <f t="shared" si="4"/>
        <v>0.66390545454545447</v>
      </c>
      <c r="O42" s="179">
        <f t="shared" si="5"/>
        <v>3.6890000000000001</v>
      </c>
      <c r="P42" s="179">
        <f t="shared" si="1"/>
        <v>2.4491472218181816</v>
      </c>
      <c r="Q42" s="179"/>
      <c r="R42" s="179">
        <f>IF(OR(D42&gt;0.3,D42="&gt; saturation"),1,1-(0.3-D42)*(H42*[2]Retrait!retrait_v_f+I42*[2]Retrait!retrait_v_r))</f>
        <v>0.99935649350649347</v>
      </c>
      <c r="S42" s="179">
        <f t="shared" si="6"/>
        <v>2.4983912337662337</v>
      </c>
      <c r="T42" s="180">
        <f t="shared" si="7"/>
        <v>1.4990347402597402</v>
      </c>
      <c r="U42" s="270"/>
      <c r="V42" s="270"/>
      <c r="W42" s="270"/>
      <c r="X42" s="270"/>
      <c r="Y42" s="270"/>
      <c r="Z42" s="270"/>
      <c r="AA42" s="270"/>
      <c r="AB42" s="270"/>
      <c r="AC42" s="270"/>
      <c r="AD42" s="270"/>
      <c r="AE42" s="270"/>
      <c r="AF42" s="270"/>
      <c r="AG42" s="270"/>
      <c r="AH42" s="270"/>
      <c r="AI42" s="270"/>
    </row>
    <row r="43" spans="1:35" x14ac:dyDescent="0.3">
      <c r="A43" s="168" t="s">
        <v>221</v>
      </c>
      <c r="B43" s="169" t="s">
        <v>40</v>
      </c>
      <c r="C43" s="170"/>
      <c r="D43" s="271">
        <f t="shared" si="0"/>
        <v>0.29870129870129869</v>
      </c>
      <c r="E43" s="171">
        <f>[2]Pilotage!C51</f>
        <v>0.23</v>
      </c>
      <c r="F43" s="172"/>
      <c r="G43" s="173"/>
      <c r="H43" s="174">
        <v>1</v>
      </c>
      <c r="I43" s="174">
        <f t="shared" si="2"/>
        <v>0</v>
      </c>
      <c r="J43" s="175" t="s">
        <v>257</v>
      </c>
      <c r="K43" s="175">
        <v>1.0006439208607618</v>
      </c>
      <c r="L43" s="176">
        <f t="shared" si="14"/>
        <v>0.99935649350649347</v>
      </c>
      <c r="M43" s="177">
        <f>H43*[2]InfraDensité!infra_d_f+I43*[2]InfraDensité!infra_d_r</f>
        <v>0.51120719999999997</v>
      </c>
      <c r="N43" s="190">
        <f t="shared" si="4"/>
        <v>0.66390545454545447</v>
      </c>
      <c r="O43" s="179">
        <f t="shared" si="5"/>
        <v>3.6890000000000001</v>
      </c>
      <c r="P43" s="179">
        <f t="shared" si="1"/>
        <v>2.4491472218181816</v>
      </c>
      <c r="Q43" s="179"/>
      <c r="R43" s="179">
        <f>IF(OR(D43&gt;0.3,D43="&gt; saturation"),1,1-(0.3-D43)*(H43*[2]Retrait!retrait_v_f+I43*[2]Retrait!retrait_v_r))</f>
        <v>0.99935649350649347</v>
      </c>
      <c r="S43" s="179">
        <f t="shared" si="6"/>
        <v>2.4983912337662337</v>
      </c>
      <c r="T43" s="180">
        <f t="shared" si="7"/>
        <v>1.4990347402597402</v>
      </c>
      <c r="U43" s="270"/>
      <c r="V43" s="270"/>
      <c r="W43" s="270"/>
      <c r="X43" s="270"/>
      <c r="Y43" s="270"/>
      <c r="Z43" s="270"/>
      <c r="AA43" s="270"/>
      <c r="AB43" s="270"/>
      <c r="AC43" s="270"/>
      <c r="AD43" s="270"/>
      <c r="AE43" s="270"/>
      <c r="AF43" s="270"/>
      <c r="AG43" s="270"/>
      <c r="AH43" s="270"/>
      <c r="AI43" s="270"/>
    </row>
    <row r="44" spans="1:35" x14ac:dyDescent="0.3">
      <c r="A44" s="168" t="s">
        <v>221</v>
      </c>
      <c r="B44" s="169" t="s">
        <v>41</v>
      </c>
      <c r="C44" s="170"/>
      <c r="D44" s="271">
        <f t="shared" si="0"/>
        <v>0.29870129870129869</v>
      </c>
      <c r="E44" s="171">
        <f>[2]Pilotage!C51</f>
        <v>0.23</v>
      </c>
      <c r="F44" s="172"/>
      <c r="G44" s="173"/>
      <c r="H44" s="174">
        <v>0</v>
      </c>
      <c r="I44" s="174">
        <f t="shared" si="2"/>
        <v>1</v>
      </c>
      <c r="J44" s="175" t="s">
        <v>264</v>
      </c>
      <c r="K44" s="175">
        <v>1.0005405517786232</v>
      </c>
      <c r="L44" s="176">
        <f t="shared" si="14"/>
        <v>0.99945974025974027</v>
      </c>
      <c r="M44" s="177">
        <f>H44*[2]InfraDensité!infra_d_f+I44*[2]InfraDensité!infra_d_r</f>
        <v>0.37466999999999995</v>
      </c>
      <c r="N44" s="191">
        <f t="shared" si="4"/>
        <v>0.48658441558441551</v>
      </c>
      <c r="O44" s="179">
        <f t="shared" si="5"/>
        <v>3.6890000000000001</v>
      </c>
      <c r="P44" s="179">
        <f t="shared" si="1"/>
        <v>1.7950099090909089</v>
      </c>
      <c r="Q44" s="179"/>
      <c r="R44" s="179">
        <f>IF(OR(D44&gt;0.3,D44="&gt; saturation"),1,1-(0.3-D44)*(H44*[2]Retrait!retrait_v_f+I44*[2]Retrait!retrait_v_r))</f>
        <v>0.99945974025974027</v>
      </c>
      <c r="S44" s="179">
        <f t="shared" si="6"/>
        <v>2.4986493506493503</v>
      </c>
      <c r="T44" s="180">
        <f t="shared" si="7"/>
        <v>1.4991896103896103</v>
      </c>
      <c r="U44" s="270"/>
      <c r="V44" s="270"/>
      <c r="W44" s="270"/>
      <c r="X44" s="270"/>
      <c r="Y44" s="270"/>
      <c r="Z44" s="270"/>
      <c r="AA44" s="270"/>
      <c r="AB44" s="270"/>
      <c r="AC44" s="270"/>
      <c r="AD44" s="270"/>
      <c r="AE44" s="270"/>
      <c r="AF44" s="270"/>
      <c r="AG44" s="270"/>
      <c r="AH44" s="270"/>
      <c r="AI44" s="270"/>
    </row>
    <row r="45" spans="1:35" x14ac:dyDescent="0.3">
      <c r="A45" s="168" t="s">
        <v>221</v>
      </c>
      <c r="B45" s="169" t="s">
        <v>41</v>
      </c>
      <c r="C45" s="170"/>
      <c r="D45" s="271">
        <f t="shared" si="0"/>
        <v>0.29870129870129869</v>
      </c>
      <c r="E45" s="171">
        <f>[2]Pilotage!C52</f>
        <v>0.23</v>
      </c>
      <c r="F45" s="172"/>
      <c r="G45" s="173"/>
      <c r="H45" s="174">
        <v>0</v>
      </c>
      <c r="I45" s="174">
        <f t="shared" si="2"/>
        <v>1</v>
      </c>
      <c r="J45" s="175" t="s">
        <v>257</v>
      </c>
      <c r="K45" s="175">
        <v>1.0005405517786232</v>
      </c>
      <c r="L45" s="176">
        <f t="shared" si="14"/>
        <v>0.99945974025974027</v>
      </c>
      <c r="M45" s="177">
        <f>H45*[2]InfraDensité!infra_d_f+I45*[2]InfraDensité!infra_d_r</f>
        <v>0.37466999999999995</v>
      </c>
      <c r="N45" s="191">
        <f t="shared" si="4"/>
        <v>0.48658441558441551</v>
      </c>
      <c r="O45" s="179">
        <f t="shared" si="5"/>
        <v>3.6890000000000001</v>
      </c>
      <c r="P45" s="179">
        <f t="shared" si="1"/>
        <v>1.7950099090909089</v>
      </c>
      <c r="Q45" s="179"/>
      <c r="R45" s="179">
        <f>IF(OR(D45&gt;0.3,D45="&gt; saturation"),1,1-(0.3-D45)*(H45*[2]Retrait!retrait_v_f+I45*[2]Retrait!retrait_v_r))</f>
        <v>0.99945974025974027</v>
      </c>
      <c r="S45" s="179">
        <f t="shared" si="6"/>
        <v>2.4986493506493503</v>
      </c>
      <c r="T45" s="180">
        <f t="shared" si="7"/>
        <v>1.4991896103896103</v>
      </c>
      <c r="U45" s="270"/>
      <c r="V45" s="270"/>
      <c r="W45" s="270"/>
      <c r="X45" s="270"/>
      <c r="Y45" s="270"/>
      <c r="Z45" s="270"/>
      <c r="AA45" s="270"/>
      <c r="AB45" s="270"/>
      <c r="AC45" s="270"/>
      <c r="AD45" s="270"/>
      <c r="AE45" s="270"/>
      <c r="AF45" s="270"/>
      <c r="AG45" s="270"/>
      <c r="AH45" s="270"/>
      <c r="AI45" s="270"/>
    </row>
    <row r="46" spans="1:35" x14ac:dyDescent="0.3">
      <c r="A46" s="168" t="s">
        <v>221</v>
      </c>
      <c r="B46" s="169" t="s">
        <v>38</v>
      </c>
      <c r="C46" s="170"/>
      <c r="D46" s="271">
        <f t="shared" si="0"/>
        <v>0.29870129870129869</v>
      </c>
      <c r="E46" s="171">
        <f>[2]Pilotage!C53</f>
        <v>0.23</v>
      </c>
      <c r="F46" s="172"/>
      <c r="G46" s="173"/>
      <c r="H46" s="173">
        <v>0.2</v>
      </c>
      <c r="I46" s="174">
        <f t="shared" si="2"/>
        <v>0.8</v>
      </c>
      <c r="J46" s="175" t="s">
        <v>257</v>
      </c>
      <c r="K46" s="175">
        <v>1.0005612238864892</v>
      </c>
      <c r="L46" s="176">
        <f t="shared" si="14"/>
        <v>0.99943909090909089</v>
      </c>
      <c r="M46" s="177">
        <f>H46*[2]InfraDensité!infra_d_f+I46*[2]InfraDensité!infra_d_r</f>
        <v>0.40197743999999996</v>
      </c>
      <c r="N46" s="184">
        <f t="shared" si="4"/>
        <v>0.52204862337662328</v>
      </c>
      <c r="O46" s="179">
        <f t="shared" si="5"/>
        <v>3.6890000000000001</v>
      </c>
      <c r="P46" s="179">
        <f t="shared" si="1"/>
        <v>1.9258373716363633</v>
      </c>
      <c r="Q46" s="179"/>
      <c r="R46" s="179">
        <f>IF(OR(D46&gt;0.3,D46="&gt; saturation"),1,1-(0.3-D46)*(H46*[2]Retrait!retrait_v_f+I46*[2]Retrait!retrait_v_r))</f>
        <v>0.99943909090909089</v>
      </c>
      <c r="S46" s="179">
        <f t="shared" si="6"/>
        <v>2.4985977272727271</v>
      </c>
      <c r="T46" s="180">
        <f t="shared" si="7"/>
        <v>1.4991586363636364</v>
      </c>
    </row>
    <row r="47" spans="1:35" x14ac:dyDescent="0.3">
      <c r="A47" s="168" t="s">
        <v>221</v>
      </c>
      <c r="B47" s="169" t="s">
        <v>25</v>
      </c>
      <c r="C47" s="170"/>
      <c r="D47" s="271">
        <f t="shared" si="0"/>
        <v>0.4285714285714286</v>
      </c>
      <c r="E47" s="171">
        <f>[2]Pilotage!C54</f>
        <v>0.3</v>
      </c>
      <c r="F47" s="172"/>
      <c r="G47" s="173"/>
      <c r="H47" s="173">
        <v>0.2</v>
      </c>
      <c r="I47" s="174">
        <f t="shared" si="2"/>
        <v>0.8</v>
      </c>
      <c r="J47" s="192" t="s">
        <v>258</v>
      </c>
      <c r="K47" s="175">
        <v>1.7413912581760809</v>
      </c>
      <c r="L47" s="176">
        <f t="shared" ref="L47:L53" si="15">N47</f>
        <v>0.57425348571428569</v>
      </c>
      <c r="M47" s="177">
        <f>H47*[2]InfraDensité!infra_d_f+I47*[2]InfraDensité!infra_d_r</f>
        <v>0.40197743999999996</v>
      </c>
      <c r="N47" s="178">
        <f t="shared" si="4"/>
        <v>0.57425348571428569</v>
      </c>
      <c r="O47" s="179">
        <f t="shared" si="5"/>
        <v>3.29</v>
      </c>
      <c r="P47" s="179">
        <f t="shared" si="1"/>
        <v>1.889293968</v>
      </c>
      <c r="Q47" s="179"/>
      <c r="R47" s="179">
        <f>IF(OR(D47&gt;0.3,D47="&gt; saturation"),1,1-(0.3-D47)*(H47*[2]Retrait!retrait_v_f+I47*[2]Retrait!retrait_v_r))</f>
        <v>1</v>
      </c>
      <c r="S47" s="179">
        <f t="shared" si="6"/>
        <v>2.5</v>
      </c>
      <c r="T47" s="180">
        <f t="shared" si="7"/>
        <v>1.5</v>
      </c>
    </row>
    <row r="48" spans="1:35" x14ac:dyDescent="0.3">
      <c r="A48" s="168" t="s">
        <v>221</v>
      </c>
      <c r="B48" s="169" t="s">
        <v>33</v>
      </c>
      <c r="C48" s="170"/>
      <c r="D48" s="271">
        <f t="shared" si="0"/>
        <v>0.4285714285714286</v>
      </c>
      <c r="E48" s="171">
        <f>[2]Pilotage!C55</f>
        <v>0.3</v>
      </c>
      <c r="F48" s="172"/>
      <c r="G48" s="173"/>
      <c r="H48" s="173">
        <v>0.2</v>
      </c>
      <c r="I48" s="174">
        <f t="shared" si="2"/>
        <v>0.8</v>
      </c>
      <c r="J48" s="192" t="s">
        <v>258</v>
      </c>
      <c r="K48" s="175">
        <v>1.7413912581760809</v>
      </c>
      <c r="L48" s="176">
        <f t="shared" si="15"/>
        <v>0.57425348571428569</v>
      </c>
      <c r="M48" s="177">
        <f>H48*[2]InfraDensité!infra_d_f+I48*[2]InfraDensité!infra_d_r</f>
        <v>0.40197743999999996</v>
      </c>
      <c r="N48" s="178">
        <f t="shared" si="4"/>
        <v>0.57425348571428569</v>
      </c>
      <c r="O48" s="179">
        <f t="shared" si="5"/>
        <v>3.29</v>
      </c>
      <c r="P48" s="179">
        <f t="shared" si="1"/>
        <v>1.889293968</v>
      </c>
      <c r="Q48" s="179"/>
      <c r="R48" s="179">
        <f>IF(OR(D48&gt;0.3,D48="&gt; saturation"),1,1-(0.3-D48)*(H48*[2]Retrait!retrait_v_f+I48*[2]Retrait!retrait_v_r))</f>
        <v>1</v>
      </c>
      <c r="S48" s="179">
        <f t="shared" si="6"/>
        <v>2.5</v>
      </c>
      <c r="T48" s="180">
        <f t="shared" si="7"/>
        <v>1.5</v>
      </c>
    </row>
    <row r="49" spans="1:20" x14ac:dyDescent="0.3">
      <c r="A49" s="168" t="s">
        <v>221</v>
      </c>
      <c r="B49" s="169" t="s">
        <v>44</v>
      </c>
      <c r="C49" s="170"/>
      <c r="D49" s="271">
        <f t="shared" si="0"/>
        <v>7.0000000288900008E-2</v>
      </c>
      <c r="E49" s="171">
        <f>[2]Pilotage!C56</f>
        <v>6.5420561000000002E-2</v>
      </c>
      <c r="F49" s="172"/>
      <c r="G49" s="173"/>
      <c r="H49" s="173">
        <v>0.2</v>
      </c>
      <c r="I49" s="174">
        <f t="shared" si="2"/>
        <v>0.8</v>
      </c>
      <c r="J49" s="192" t="s">
        <v>258</v>
      </c>
      <c r="K49" s="175">
        <v>2.3249549502081512</v>
      </c>
      <c r="L49" s="176">
        <f t="shared" si="15"/>
        <v>0.43011586091613124</v>
      </c>
      <c r="M49" s="177">
        <f>H49*[2]InfraDensité!infra_d_f+I49*[2]InfraDensité!infra_d_r</f>
        <v>0.40197743999999996</v>
      </c>
      <c r="N49" s="193">
        <f t="shared" si="4"/>
        <v>0.43011586091613124</v>
      </c>
      <c r="O49" s="179">
        <f t="shared" si="5"/>
        <v>4.6271028022999996</v>
      </c>
      <c r="P49" s="179">
        <f t="shared" si="1"/>
        <v>1.9901903053587078</v>
      </c>
      <c r="Q49" s="179"/>
      <c r="R49" s="179">
        <f>IF(OR(D49&gt;0.3,D49="&gt; saturation"),1,1-(0.3-D49)*(H49*[2]Retrait!retrait_v_f+I49*[2]Retrait!retrait_v_r))</f>
        <v>0.90066300012477596</v>
      </c>
      <c r="S49" s="179">
        <f t="shared" si="6"/>
        <v>2.2516575003119397</v>
      </c>
      <c r="T49" s="180">
        <f t="shared" si="7"/>
        <v>1.3509945001871639</v>
      </c>
    </row>
    <row r="50" spans="1:20" x14ac:dyDescent="0.3">
      <c r="A50" s="168" t="s">
        <v>221</v>
      </c>
      <c r="B50" s="169" t="s">
        <v>60</v>
      </c>
      <c r="C50" s="170"/>
      <c r="D50" s="271">
        <f t="shared" si="0"/>
        <v>0.53846153846153844</v>
      </c>
      <c r="E50" s="171">
        <f>[2]Pilotage!C57</f>
        <v>0.35</v>
      </c>
      <c r="F50" s="172"/>
      <c r="G50" s="173"/>
      <c r="H50" s="173">
        <v>0.2</v>
      </c>
      <c r="I50" s="174">
        <f t="shared" si="2"/>
        <v>0.8</v>
      </c>
      <c r="J50" s="192" t="s">
        <v>258</v>
      </c>
      <c r="K50" s="175">
        <v>1.617006168306361</v>
      </c>
      <c r="L50" s="176">
        <f t="shared" si="15"/>
        <v>0.61842683076923066</v>
      </c>
      <c r="M50" s="177">
        <f>H50*[2]InfraDensité!infra_d_f+I50*[2]InfraDensité!infra_d_r</f>
        <v>0.40197743999999996</v>
      </c>
      <c r="N50" s="186">
        <f t="shared" si="4"/>
        <v>0.61842683076923066</v>
      </c>
      <c r="O50" s="179">
        <f t="shared" si="5"/>
        <v>3.0049999999999999</v>
      </c>
      <c r="P50" s="179">
        <f t="shared" si="1"/>
        <v>1.8583726264615381</v>
      </c>
      <c r="Q50" s="179"/>
      <c r="R50" s="179">
        <f>IF(OR(D50&gt;0.3,D50="&gt; saturation"),1,1-(0.3-D50)*(H50*[2]Retrait!retrait_v_f+I50*[2]Retrait!retrait_v_r))</f>
        <v>1</v>
      </c>
      <c r="S50" s="179">
        <f t="shared" si="6"/>
        <v>2.5</v>
      </c>
      <c r="T50" s="180">
        <f t="shared" si="7"/>
        <v>1.5</v>
      </c>
    </row>
    <row r="51" spans="1:20" x14ac:dyDescent="0.3">
      <c r="A51" s="168" t="s">
        <v>221</v>
      </c>
      <c r="B51" s="169" t="s">
        <v>24</v>
      </c>
      <c r="C51" s="170"/>
      <c r="D51" s="271">
        <f t="shared" si="0"/>
        <v>0.53846153846153844</v>
      </c>
      <c r="E51" s="171">
        <f>[2]Pilotage!C58</f>
        <v>0.35</v>
      </c>
      <c r="F51" s="172"/>
      <c r="G51" s="173"/>
      <c r="H51" s="173">
        <v>0.2</v>
      </c>
      <c r="I51" s="174">
        <f t="shared" si="2"/>
        <v>0.8</v>
      </c>
      <c r="J51" s="192" t="s">
        <v>258</v>
      </c>
      <c r="K51" s="175">
        <v>1.617006168306361</v>
      </c>
      <c r="L51" s="176">
        <f t="shared" si="15"/>
        <v>0.61842683076923066</v>
      </c>
      <c r="M51" s="177">
        <f>H51*[2]InfraDensité!infra_d_f+I51*[2]InfraDensité!infra_d_r</f>
        <v>0.40197743999999996</v>
      </c>
      <c r="N51" s="186">
        <f t="shared" si="4"/>
        <v>0.61842683076923066</v>
      </c>
      <c r="O51" s="179">
        <f t="shared" si="5"/>
        <v>3.0049999999999999</v>
      </c>
      <c r="P51" s="179">
        <f t="shared" si="1"/>
        <v>1.8583726264615381</v>
      </c>
      <c r="Q51" s="179"/>
      <c r="R51" s="179">
        <f>IF(OR(D51&gt;0.3,D51="&gt; saturation"),1,1-(0.3-D51)*(H51*[2]Retrait!retrait_v_f+I51*[2]Retrait!retrait_v_r))</f>
        <v>1</v>
      </c>
      <c r="S51" s="179">
        <f t="shared" si="6"/>
        <v>2.5</v>
      </c>
      <c r="T51" s="180">
        <f t="shared" si="7"/>
        <v>1.5</v>
      </c>
    </row>
    <row r="52" spans="1:20" x14ac:dyDescent="0.3">
      <c r="A52" s="168" t="s">
        <v>221</v>
      </c>
      <c r="B52" s="169" t="s">
        <v>265</v>
      </c>
      <c r="C52" s="170" t="s">
        <v>266</v>
      </c>
      <c r="D52" s="271">
        <f t="shared" si="0"/>
        <v>0.4285714285714286</v>
      </c>
      <c r="E52" s="171">
        <f>[2]Pilotage!C59</f>
        <v>0.3</v>
      </c>
      <c r="F52" s="172"/>
      <c r="G52" s="173"/>
      <c r="H52" s="173">
        <v>0.2</v>
      </c>
      <c r="I52" s="174">
        <f t="shared" si="2"/>
        <v>0.8</v>
      </c>
      <c r="J52" s="192" t="s">
        <v>258</v>
      </c>
      <c r="K52" s="175">
        <v>1.7413912581760809</v>
      </c>
      <c r="L52" s="176">
        <f t="shared" si="15"/>
        <v>0.57425348571428569</v>
      </c>
      <c r="M52" s="177">
        <f>H52*[2]InfraDensité!infra_d_f+I52*[2]InfraDensité!infra_d_r</f>
        <v>0.40197743999999996</v>
      </c>
      <c r="N52" s="178">
        <f t="shared" si="4"/>
        <v>0.57425348571428569</v>
      </c>
      <c r="O52" s="179">
        <f t="shared" si="5"/>
        <v>3.29</v>
      </c>
      <c r="P52" s="179">
        <f t="shared" si="1"/>
        <v>1.889293968</v>
      </c>
      <c r="Q52" s="179"/>
      <c r="R52" s="179">
        <f>IF(OR(D52&gt;0.3,D52="&gt; saturation"),1,1-(0.3-D52)*(H52*[2]Retrait!retrait_v_f+I52*[2]Retrait!retrait_v_r))</f>
        <v>1</v>
      </c>
      <c r="S52" s="179">
        <f t="shared" si="6"/>
        <v>2.5</v>
      </c>
      <c r="T52" s="180">
        <f t="shared" si="7"/>
        <v>1.5</v>
      </c>
    </row>
    <row r="53" spans="1:20" x14ac:dyDescent="0.3">
      <c r="A53" s="168" t="s">
        <v>221</v>
      </c>
      <c r="B53" s="169" t="s">
        <v>45</v>
      </c>
      <c r="C53" s="170"/>
      <c r="D53" s="271">
        <f t="shared" si="0"/>
        <v>0.4285714285714286</v>
      </c>
      <c r="E53" s="171">
        <f>[2]Pilotage!C59</f>
        <v>0.3</v>
      </c>
      <c r="F53" s="172"/>
      <c r="G53" s="173"/>
      <c r="H53" s="173">
        <v>0.2</v>
      </c>
      <c r="I53" s="174">
        <f t="shared" si="2"/>
        <v>0.8</v>
      </c>
      <c r="J53" s="192" t="s">
        <v>258</v>
      </c>
      <c r="K53" s="175">
        <v>1.7413912581760809</v>
      </c>
      <c r="L53" s="176">
        <f t="shared" si="15"/>
        <v>0.57425348571428569</v>
      </c>
      <c r="M53" s="177">
        <f>H53*[2]InfraDensité!infra_d_f+I53*[2]InfraDensité!infra_d_r</f>
        <v>0.40197743999999996</v>
      </c>
      <c r="N53" s="178">
        <f t="shared" si="4"/>
        <v>0.57425348571428569</v>
      </c>
      <c r="O53" s="179">
        <f t="shared" si="5"/>
        <v>3.29</v>
      </c>
      <c r="P53" s="179">
        <f t="shared" si="1"/>
        <v>1.889293968</v>
      </c>
      <c r="Q53" s="179"/>
      <c r="R53" s="179">
        <f>IF(OR(D53&gt;0.3,D53="&gt; saturation"),1,1-(0.3-D53)*(H53*[2]Retrait!retrait_v_f+I53*[2]Retrait!retrait_v_r))</f>
        <v>1</v>
      </c>
      <c r="S53" s="179">
        <f t="shared" si="6"/>
        <v>2.5</v>
      </c>
      <c r="T53" s="180">
        <f t="shared" si="7"/>
        <v>1.5</v>
      </c>
    </row>
    <row r="54" spans="1:20" x14ac:dyDescent="0.3">
      <c r="A54" s="168" t="s">
        <v>221</v>
      </c>
      <c r="B54" s="169" t="s">
        <v>45</v>
      </c>
      <c r="C54" s="170"/>
      <c r="D54" s="271">
        <f t="shared" si="0"/>
        <v>0.25</v>
      </c>
      <c r="E54" s="171">
        <f>[2]Pilotage!C60</f>
        <v>0.2</v>
      </c>
      <c r="F54" s="172"/>
      <c r="G54" s="173"/>
      <c r="H54" s="173">
        <v>0.2</v>
      </c>
      <c r="I54" s="174">
        <f t="shared" si="2"/>
        <v>0.8</v>
      </c>
      <c r="J54" s="192" t="s">
        <v>257</v>
      </c>
      <c r="K54" s="175">
        <v>1.0220716370010374</v>
      </c>
      <c r="L54" s="176">
        <f>R54</f>
        <v>0.97840499999999997</v>
      </c>
      <c r="M54" s="177">
        <f>H54*[2]InfraDensité!infra_d_f+I54*[2]InfraDensité!infra_d_r</f>
        <v>0.40197743999999996</v>
      </c>
      <c r="N54" s="182">
        <f t="shared" si="4"/>
        <v>0.50247179999999991</v>
      </c>
      <c r="O54" s="179">
        <f t="shared" si="5"/>
        <v>3.86</v>
      </c>
      <c r="P54" s="179">
        <f t="shared" si="1"/>
        <v>1.9395411479999995</v>
      </c>
      <c r="Q54" s="179"/>
      <c r="R54" s="179">
        <f>IF(OR(D54&gt;0.3,D54="&gt; saturation"),1,1-(0.3-D54)*(H54*[2]Retrait!retrait_v_f+I54*[2]Retrait!retrait_v_r))</f>
        <v>0.97840499999999997</v>
      </c>
      <c r="S54" s="179">
        <f t="shared" si="6"/>
        <v>2.4460124999999997</v>
      </c>
      <c r="T54" s="180">
        <f t="shared" si="7"/>
        <v>1.4676075</v>
      </c>
    </row>
    <row r="55" spans="1:20" x14ac:dyDescent="0.3">
      <c r="A55" s="168" t="s">
        <v>221</v>
      </c>
      <c r="B55" s="169" t="s">
        <v>47</v>
      </c>
      <c r="C55" s="170"/>
      <c r="D55" s="271">
        <f t="shared" si="0"/>
        <v>7.0000000288900008E-2</v>
      </c>
      <c r="E55" s="171">
        <f>[2]Pilotage!C61</f>
        <v>6.5420561000000002E-2</v>
      </c>
      <c r="F55" s="172"/>
      <c r="G55" s="173"/>
      <c r="H55" s="173">
        <v>0.2</v>
      </c>
      <c r="I55" s="174">
        <f t="shared" si="2"/>
        <v>0.8</v>
      </c>
      <c r="J55" s="175" t="s">
        <v>257</v>
      </c>
      <c r="K55" s="175">
        <v>1.1102931949702186</v>
      </c>
      <c r="L55" s="176">
        <f>R55</f>
        <v>0.90066300012477596</v>
      </c>
      <c r="M55" s="177">
        <f>H55*[2]InfraDensité!infra_d_f+I55*[2]InfraDensité!infra_d_r</f>
        <v>0.40197743999999996</v>
      </c>
      <c r="N55" s="182">
        <f t="shared" si="4"/>
        <v>0.43011586091613124</v>
      </c>
      <c r="O55" s="179">
        <f t="shared" si="5"/>
        <v>4.6271028022999996</v>
      </c>
      <c r="P55" s="179">
        <f t="shared" si="1"/>
        <v>1.9901903053587078</v>
      </c>
      <c r="Q55" s="179"/>
      <c r="R55" s="179">
        <f>1-(0.3-D55)*(H55*[2]Retrait!retrait_v_f+I55*[2]Retrait!retrait_v_r)</f>
        <v>0.90066300012477596</v>
      </c>
      <c r="S55" s="179">
        <f t="shared" si="6"/>
        <v>2.2516575003119397</v>
      </c>
      <c r="T55" s="180">
        <f t="shared" si="7"/>
        <v>1.3509945001871639</v>
      </c>
    </row>
    <row r="56" spans="1:20" x14ac:dyDescent="0.3">
      <c r="A56" s="168" t="s">
        <v>221</v>
      </c>
      <c r="B56" s="169" t="s">
        <v>48</v>
      </c>
      <c r="C56" s="170"/>
      <c r="D56" s="271">
        <f t="shared" si="0"/>
        <v>7.0000000288900008E-2</v>
      </c>
      <c r="E56" s="171">
        <f>[2]Pilotage!C62</f>
        <v>6.5420561000000002E-2</v>
      </c>
      <c r="F56" s="194">
        <v>7.6999999999999999E-2</v>
      </c>
      <c r="G56" s="194"/>
      <c r="H56" s="173">
        <v>0.2</v>
      </c>
      <c r="I56" s="174">
        <f t="shared" si="2"/>
        <v>0.8</v>
      </c>
      <c r="J56" s="175" t="s">
        <v>257</v>
      </c>
      <c r="K56" s="175">
        <v>1.0248006189575118</v>
      </c>
      <c r="L56" s="176">
        <f t="shared" ref="L56:L61" si="16">R56</f>
        <v>0.97579956676573776</v>
      </c>
      <c r="M56" s="177">
        <f>H56*[2]InfraDensité!infra_d_f+I56*[2]InfraDensité!infra_d_r</f>
        <v>0.40197743999999996</v>
      </c>
      <c r="N56" s="182">
        <f t="shared" si="4"/>
        <v>0.46599768246601431</v>
      </c>
      <c r="O56" s="179">
        <f t="shared" si="5"/>
        <v>4.6271028022999996</v>
      </c>
      <c r="P56" s="179">
        <f t="shared" si="1"/>
        <v>2.1562191824038002</v>
      </c>
      <c r="Q56" s="179"/>
      <c r="R56" s="179">
        <f>(1-(0.3-D56)*(H56*[2]Retrait!retrait_v_f+I56*[2]Retrait!retrait_v_r))/(1-F56)</f>
        <v>0.97579956676573776</v>
      </c>
      <c r="S56" s="179">
        <f t="shared" si="6"/>
        <v>2.4394989169143444</v>
      </c>
      <c r="T56" s="180">
        <f t="shared" si="7"/>
        <v>1.4636993501486066</v>
      </c>
    </row>
    <row r="57" spans="1:20" x14ac:dyDescent="0.3">
      <c r="A57" s="168" t="s">
        <v>221</v>
      </c>
      <c r="B57" s="169" t="s">
        <v>49</v>
      </c>
      <c r="C57" s="170"/>
      <c r="D57" s="271">
        <f t="shared" si="0"/>
        <v>7.0000000288900008E-2</v>
      </c>
      <c r="E57" s="171">
        <f>[2]Pilotage!C63</f>
        <v>6.5420561000000002E-2</v>
      </c>
      <c r="F57" s="195">
        <f>0.65*F58+0.2*F61+0.1*F59+0.05*F60</f>
        <v>3.9E-2</v>
      </c>
      <c r="G57" s="187">
        <f>0.65*G58+0.2*G61+0.1*G59+0.05*G60</f>
        <v>0.71350000000000002</v>
      </c>
      <c r="H57" s="173">
        <v>0.2</v>
      </c>
      <c r="I57" s="174">
        <f t="shared" si="2"/>
        <v>0.8</v>
      </c>
      <c r="J57" s="175" t="s">
        <v>257</v>
      </c>
      <c r="K57" s="175">
        <v>1.5625882812963106</v>
      </c>
      <c r="L57" s="176">
        <f t="shared" si="16"/>
        <v>0.63996384202395795</v>
      </c>
      <c r="M57" s="177">
        <f>H57*[2]InfraDensité!infra_d_f+I57*[2]InfraDensité!infra_d_r</f>
        <v>0.40197743999999996</v>
      </c>
      <c r="N57" s="182">
        <f t="shared" si="4"/>
        <v>0.44757113518848207</v>
      </c>
      <c r="O57" s="179">
        <f t="shared" si="5"/>
        <v>4.6271028022999996</v>
      </c>
      <c r="P57" s="179">
        <f t="shared" si="1"/>
        <v>2.0709576538592174</v>
      </c>
      <c r="Q57" s="179"/>
      <c r="R57" s="179">
        <f>0.65*R58+0.2*R61+0.1*R59+0.05*R60</f>
        <v>0.63996384202395795</v>
      </c>
      <c r="S57" s="179">
        <f t="shared" si="6"/>
        <v>1.5999096050598949</v>
      </c>
      <c r="T57" s="180">
        <f t="shared" si="7"/>
        <v>0.95994576303593693</v>
      </c>
    </row>
    <row r="58" spans="1:20" x14ac:dyDescent="0.3">
      <c r="A58" s="168" t="s">
        <v>221</v>
      </c>
      <c r="B58" s="196" t="s">
        <v>50</v>
      </c>
      <c r="C58" s="170"/>
      <c r="D58" s="271">
        <f t="shared" si="0"/>
        <v>7.0000000288900008E-2</v>
      </c>
      <c r="E58" s="171">
        <f>[2]Pilotage!C64</f>
        <v>6.5420561000000002E-2</v>
      </c>
      <c r="F58" s="194">
        <v>0.06</v>
      </c>
      <c r="G58" s="197">
        <v>0.65</v>
      </c>
      <c r="H58" s="173">
        <v>0.2</v>
      </c>
      <c r="I58" s="174">
        <f t="shared" si="2"/>
        <v>0.8</v>
      </c>
      <c r="J58" s="175" t="s">
        <v>257</v>
      </c>
      <c r="K58" s="175">
        <v>1.4205474745771804</v>
      </c>
      <c r="L58" s="176">
        <f t="shared" si="16"/>
        <v>0.70395394585291526</v>
      </c>
      <c r="M58" s="177">
        <f>H58*[2]InfraDensité!infra_d_f+I58*[2]InfraDensité!infra_d_r</f>
        <v>0.40197743999999996</v>
      </c>
      <c r="N58" s="182">
        <f t="shared" si="4"/>
        <v>0.45757006480439494</v>
      </c>
      <c r="O58" s="179">
        <f t="shared" si="5"/>
        <v>4.6271028022999996</v>
      </c>
      <c r="P58" s="179">
        <f t="shared" si="1"/>
        <v>2.1172237291050084</v>
      </c>
      <c r="Q58" s="179"/>
      <c r="R58" s="179">
        <f>N58/G58</f>
        <v>0.70395394585291526</v>
      </c>
      <c r="S58" s="179">
        <f t="shared" si="6"/>
        <v>1.759884864632288</v>
      </c>
      <c r="T58" s="180">
        <f t="shared" si="7"/>
        <v>1.0559309187793728</v>
      </c>
    </row>
    <row r="59" spans="1:20" x14ac:dyDescent="0.3">
      <c r="A59" s="168" t="s">
        <v>221</v>
      </c>
      <c r="B59" s="196" t="s">
        <v>53</v>
      </c>
      <c r="C59" s="170"/>
      <c r="D59" s="271">
        <f t="shared" si="0"/>
        <v>7.0000000288900008E-2</v>
      </c>
      <c r="E59" s="171">
        <f>[2]Pilotage!C65</f>
        <v>6.5420561000000002E-2</v>
      </c>
      <c r="F59" s="194"/>
      <c r="G59" s="197">
        <v>0.85</v>
      </c>
      <c r="H59" s="173">
        <v>0.2</v>
      </c>
      <c r="I59" s="174">
        <f t="shared" si="2"/>
        <v>0.8</v>
      </c>
      <c r="J59" s="175" t="s">
        <v>257</v>
      </c>
      <c r="K59" s="175">
        <v>1.9762117076769286</v>
      </c>
      <c r="L59" s="176">
        <f t="shared" si="16"/>
        <v>0.50601865990133088</v>
      </c>
      <c r="M59" s="177">
        <f>H59*[2]InfraDensité!infra_d_f+I59*[2]InfraDensité!infra_d_r</f>
        <v>0.40197743999999996</v>
      </c>
      <c r="N59" s="193">
        <f t="shared" si="4"/>
        <v>0.43011586091613124</v>
      </c>
      <c r="O59" s="179">
        <f t="shared" si="5"/>
        <v>4.6271028022999996</v>
      </c>
      <c r="P59" s="179">
        <f t="shared" si="1"/>
        <v>1.9901903053587078</v>
      </c>
      <c r="Q59" s="179"/>
      <c r="R59" s="179">
        <f>N59/G59</f>
        <v>0.50601865990133088</v>
      </c>
      <c r="S59" s="179">
        <f t="shared" si="6"/>
        <v>1.265046649753327</v>
      </c>
      <c r="T59" s="180">
        <f t="shared" si="7"/>
        <v>0.75902798985199627</v>
      </c>
    </row>
    <row r="60" spans="1:20" x14ac:dyDescent="0.3">
      <c r="A60" s="168" t="s">
        <v>221</v>
      </c>
      <c r="B60" s="196" t="s">
        <v>51</v>
      </c>
      <c r="C60" s="170"/>
      <c r="D60" s="271">
        <f t="shared" si="0"/>
        <v>7.0000000288900008E-2</v>
      </c>
      <c r="E60" s="171">
        <f>[2]Pilotage!C66</f>
        <v>6.5420561000000002E-2</v>
      </c>
      <c r="F60" s="194"/>
      <c r="G60" s="197">
        <v>1</v>
      </c>
      <c r="H60" s="173">
        <v>0.2</v>
      </c>
      <c r="I60" s="174">
        <f t="shared" si="2"/>
        <v>0.8</v>
      </c>
      <c r="J60" s="175" t="s">
        <v>257</v>
      </c>
      <c r="K60" s="175">
        <v>2.3249549502081512</v>
      </c>
      <c r="L60" s="176">
        <f t="shared" si="16"/>
        <v>0.43011586091613124</v>
      </c>
      <c r="M60" s="177">
        <f>H60*[2]InfraDensité!infra_d_f+I60*[2]InfraDensité!infra_d_r</f>
        <v>0.40197743999999996</v>
      </c>
      <c r="N60" s="193">
        <f t="shared" si="4"/>
        <v>0.43011586091613124</v>
      </c>
      <c r="O60" s="179">
        <f t="shared" si="5"/>
        <v>4.6271028022999996</v>
      </c>
      <c r="P60" s="179">
        <f t="shared" si="1"/>
        <v>1.9901903053587078</v>
      </c>
      <c r="Q60" s="179"/>
      <c r="R60" s="179">
        <f>N60/G60</f>
        <v>0.43011586091613124</v>
      </c>
      <c r="S60" s="179">
        <f t="shared" si="6"/>
        <v>1.0752896522903281</v>
      </c>
      <c r="T60" s="180">
        <f t="shared" si="7"/>
        <v>0.64517379137419684</v>
      </c>
    </row>
    <row r="61" spans="1:20" x14ac:dyDescent="0.3">
      <c r="A61" s="168" t="s">
        <v>221</v>
      </c>
      <c r="B61" s="196" t="s">
        <v>52</v>
      </c>
      <c r="C61" s="170"/>
      <c r="D61" s="271">
        <f t="shared" si="0"/>
        <v>7.0000000288900008E-2</v>
      </c>
      <c r="E61" s="171">
        <f>[2]Pilotage!C67</f>
        <v>6.5420561000000002E-2</v>
      </c>
      <c r="F61" s="194"/>
      <c r="G61" s="197">
        <v>0.78</v>
      </c>
      <c r="H61" s="173">
        <v>0.2</v>
      </c>
      <c r="I61" s="174">
        <f t="shared" si="2"/>
        <v>0.8</v>
      </c>
      <c r="J61" s="175" t="s">
        <v>257</v>
      </c>
      <c r="K61" s="175">
        <v>1.8134648611623581</v>
      </c>
      <c r="L61" s="176">
        <f t="shared" si="16"/>
        <v>0.55143059091811697</v>
      </c>
      <c r="M61" s="177">
        <f>H61*[2]InfraDensité!infra_d_f+I61*[2]InfraDensité!infra_d_r</f>
        <v>0.40197743999999996</v>
      </c>
      <c r="N61" s="193">
        <f t="shared" si="4"/>
        <v>0.43011586091613124</v>
      </c>
      <c r="O61" s="179">
        <f t="shared" si="5"/>
        <v>4.6271028022999996</v>
      </c>
      <c r="P61" s="179">
        <f t="shared" si="1"/>
        <v>1.9901903053587078</v>
      </c>
      <c r="Q61" s="179"/>
      <c r="R61" s="179">
        <f>N61/G61</f>
        <v>0.55143059091811697</v>
      </c>
      <c r="S61" s="179">
        <f t="shared" si="6"/>
        <v>1.3785764772952924</v>
      </c>
      <c r="T61" s="180">
        <f t="shared" si="7"/>
        <v>0.82714588637717545</v>
      </c>
    </row>
    <row r="62" spans="1:20" x14ac:dyDescent="0.3">
      <c r="A62" s="168" t="s">
        <v>221</v>
      </c>
      <c r="B62" s="196" t="s">
        <v>46</v>
      </c>
      <c r="C62" s="170"/>
      <c r="D62" s="271">
        <f t="shared" si="0"/>
        <v>7.0000000288900008E-2</v>
      </c>
      <c r="E62" s="171">
        <f>[2]Pilotage!C68</f>
        <v>6.5420561000000002E-2</v>
      </c>
      <c r="F62" s="195">
        <f>F57</f>
        <v>3.9E-2</v>
      </c>
      <c r="G62" s="198">
        <f>G57</f>
        <v>0.71350000000000002</v>
      </c>
      <c r="H62" s="173">
        <v>0.2</v>
      </c>
      <c r="I62" s="174">
        <f t="shared" si="2"/>
        <v>0.8</v>
      </c>
      <c r="J62" s="192" t="s">
        <v>258</v>
      </c>
      <c r="K62" s="175">
        <v>2.2342817071500329</v>
      </c>
      <c r="L62" s="176">
        <f>N62</f>
        <v>0.44757113518848207</v>
      </c>
      <c r="M62" s="177">
        <f>H62*[2]InfraDensité!infra_d_f+I62*[2]InfraDensité!infra_d_r</f>
        <v>0.40197743999999996</v>
      </c>
      <c r="N62" s="182">
        <f t="shared" si="4"/>
        <v>0.44757113518848207</v>
      </c>
      <c r="O62" s="179">
        <f t="shared" si="5"/>
        <v>4.6271028022999996</v>
      </c>
      <c r="P62" s="179">
        <f t="shared" si="1"/>
        <v>2.0709576538592174</v>
      </c>
      <c r="Q62" s="179"/>
      <c r="R62" s="179">
        <f>R57</f>
        <v>0.63996384202395795</v>
      </c>
      <c r="S62" s="179">
        <f t="shared" si="6"/>
        <v>1.5999096050598949</v>
      </c>
      <c r="T62" s="180">
        <f t="shared" si="7"/>
        <v>0.95994576303593693</v>
      </c>
    </row>
    <row r="63" spans="1:20" x14ac:dyDescent="0.3">
      <c r="A63" s="168" t="s">
        <v>221</v>
      </c>
      <c r="B63" s="196" t="s">
        <v>54</v>
      </c>
      <c r="C63" s="170"/>
      <c r="D63" s="271">
        <f t="shared" si="0"/>
        <v>0.11111111111111112</v>
      </c>
      <c r="E63" s="171">
        <f>[2]Pilotage!C69</f>
        <v>0.1</v>
      </c>
      <c r="F63" s="194"/>
      <c r="G63" s="197"/>
      <c r="H63" s="173">
        <v>0.2</v>
      </c>
      <c r="I63" s="174">
        <f t="shared" si="2"/>
        <v>0.8</v>
      </c>
      <c r="J63" s="192" t="s">
        <v>258</v>
      </c>
      <c r="K63" s="175">
        <v>2.238931617654961</v>
      </c>
      <c r="L63" s="176">
        <f t="shared" ref="L63:L69" si="17">N63</f>
        <v>0.44664159999999997</v>
      </c>
      <c r="M63" s="177">
        <f>H63*[2]InfraDensité!infra_d_f+I63*[2]InfraDensité!infra_d_r</f>
        <v>0.40197743999999996</v>
      </c>
      <c r="N63" s="182">
        <f t="shared" si="4"/>
        <v>0.44664159999999997</v>
      </c>
      <c r="O63" s="179">
        <f t="shared" si="5"/>
        <v>4.43</v>
      </c>
      <c r="P63" s="179">
        <f t="shared" si="1"/>
        <v>1.9786222879999997</v>
      </c>
      <c r="Q63" s="179"/>
      <c r="R63" s="179">
        <f>1/N63*[2]Pilotage!B$86</f>
        <v>0.62690085294338915</v>
      </c>
      <c r="S63" s="179">
        <f t="shared" si="6"/>
        <v>1.5672521323584727</v>
      </c>
      <c r="T63" s="180">
        <f t="shared" si="7"/>
        <v>0.94035127941508367</v>
      </c>
    </row>
    <row r="64" spans="1:20" x14ac:dyDescent="0.3">
      <c r="A64" s="168" t="s">
        <v>221</v>
      </c>
      <c r="B64" s="169" t="s">
        <v>56</v>
      </c>
      <c r="C64" s="170"/>
      <c r="D64" s="271">
        <f t="shared" si="0"/>
        <v>0.11111111111111112</v>
      </c>
      <c r="E64" s="171">
        <f>[2]Pilotage!C70</f>
        <v>0.1</v>
      </c>
      <c r="F64" s="172"/>
      <c r="G64" s="173"/>
      <c r="H64" s="173">
        <v>0.2</v>
      </c>
      <c r="I64" s="174">
        <f t="shared" si="2"/>
        <v>0.8</v>
      </c>
      <c r="J64" s="192" t="s">
        <v>258</v>
      </c>
      <c r="K64" s="175">
        <v>2.238931617654961</v>
      </c>
      <c r="L64" s="176">
        <f t="shared" si="17"/>
        <v>0.44664159999999997</v>
      </c>
      <c r="M64" s="177">
        <f>H64*[2]InfraDensité!infra_d_f+I64*[2]InfraDensité!infra_d_r</f>
        <v>0.40197743999999996</v>
      </c>
      <c r="N64" s="182">
        <f t="shared" si="4"/>
        <v>0.44664159999999997</v>
      </c>
      <c r="O64" s="179">
        <f t="shared" si="5"/>
        <v>4.43</v>
      </c>
      <c r="P64" s="179">
        <f t="shared" si="1"/>
        <v>1.9786222879999997</v>
      </c>
      <c r="Q64" s="179"/>
      <c r="R64" s="179">
        <f>1/N64*[2]Pilotage!B$86</f>
        <v>0.62690085294338915</v>
      </c>
      <c r="S64" s="179">
        <f t="shared" si="6"/>
        <v>1.5672521323584727</v>
      </c>
      <c r="T64" s="180">
        <f t="shared" si="7"/>
        <v>0.94035127941508367</v>
      </c>
    </row>
    <row r="65" spans="1:20" x14ac:dyDescent="0.3">
      <c r="A65" s="168" t="s">
        <v>221</v>
      </c>
      <c r="B65" s="169" t="s">
        <v>55</v>
      </c>
      <c r="C65" s="170"/>
      <c r="D65" s="271">
        <f t="shared" si="0"/>
        <v>0.11111111111111112</v>
      </c>
      <c r="E65" s="171">
        <f>[2]Pilotage!C71</f>
        <v>0.1</v>
      </c>
      <c r="F65" s="172"/>
      <c r="G65" s="173"/>
      <c r="H65" s="173">
        <v>0.2</v>
      </c>
      <c r="I65" s="174">
        <f t="shared" si="2"/>
        <v>0.8</v>
      </c>
      <c r="J65" s="192" t="s">
        <v>258</v>
      </c>
      <c r="K65" s="175">
        <v>2.238931617654961</v>
      </c>
      <c r="L65" s="176">
        <f t="shared" si="17"/>
        <v>0.44664159999999997</v>
      </c>
      <c r="M65" s="177">
        <f>H65*[2]InfraDensité!infra_d_f+I65*[2]InfraDensité!infra_d_r</f>
        <v>0.40197743999999996</v>
      </c>
      <c r="N65" s="182">
        <f t="shared" si="4"/>
        <v>0.44664159999999997</v>
      </c>
      <c r="O65" s="179">
        <f t="shared" si="5"/>
        <v>4.43</v>
      </c>
      <c r="P65" s="179">
        <f t="shared" si="1"/>
        <v>1.9786222879999997</v>
      </c>
      <c r="Q65" s="179"/>
      <c r="R65" s="179">
        <f>1/N65*[2]Pilotage!B$86</f>
        <v>0.62690085294338915</v>
      </c>
      <c r="S65" s="179">
        <f t="shared" si="6"/>
        <v>1.5672521323584727</v>
      </c>
      <c r="T65" s="180">
        <f t="shared" si="7"/>
        <v>0.94035127941508367</v>
      </c>
    </row>
    <row r="66" spans="1:20" x14ac:dyDescent="0.3">
      <c r="A66" s="168" t="s">
        <v>221</v>
      </c>
      <c r="B66" s="169" t="s">
        <v>57</v>
      </c>
      <c r="C66" s="170"/>
      <c r="D66" s="271">
        <f t="shared" si="0"/>
        <v>0.11111111111111112</v>
      </c>
      <c r="E66" s="171">
        <f>[2]Pilotage!C72</f>
        <v>0.1</v>
      </c>
      <c r="F66" s="172"/>
      <c r="G66" s="173"/>
      <c r="H66" s="173">
        <v>0.2</v>
      </c>
      <c r="I66" s="174">
        <f t="shared" si="2"/>
        <v>0.8</v>
      </c>
      <c r="J66" s="192" t="s">
        <v>258</v>
      </c>
      <c r="K66" s="175">
        <v>2.238931617654961</v>
      </c>
      <c r="L66" s="176">
        <f t="shared" si="17"/>
        <v>0.44664159999999997</v>
      </c>
      <c r="M66" s="177">
        <f>H66*[2]InfraDensité!infra_d_f+I66*[2]InfraDensité!infra_d_r</f>
        <v>0.40197743999999996</v>
      </c>
      <c r="N66" s="182">
        <f t="shared" si="4"/>
        <v>0.44664159999999997</v>
      </c>
      <c r="O66" s="179">
        <f t="shared" si="5"/>
        <v>4.43</v>
      </c>
      <c r="P66" s="179">
        <f t="shared" si="1"/>
        <v>1.9786222879999997</v>
      </c>
      <c r="Q66" s="179"/>
      <c r="R66" s="179">
        <f>1/N66*[2]Pilotage!B$86</f>
        <v>0.62690085294338915</v>
      </c>
      <c r="S66" s="179">
        <f t="shared" si="6"/>
        <v>1.5672521323584727</v>
      </c>
      <c r="T66" s="180">
        <f t="shared" si="7"/>
        <v>0.94035127941508367</v>
      </c>
    </row>
    <row r="67" spans="1:20" x14ac:dyDescent="0.3">
      <c r="A67" s="168" t="s">
        <v>221</v>
      </c>
      <c r="B67" s="169" t="s">
        <v>58</v>
      </c>
      <c r="C67" s="170"/>
      <c r="D67" s="271">
        <f t="shared" si="0"/>
        <v>7.0000000288900008E-2</v>
      </c>
      <c r="E67" s="171">
        <f>[2]Pilotage!C73</f>
        <v>6.5420561000000002E-2</v>
      </c>
      <c r="F67" s="171">
        <v>0.1</v>
      </c>
      <c r="G67" s="171"/>
      <c r="H67" s="173">
        <v>0.2</v>
      </c>
      <c r="I67" s="174">
        <f t="shared" si="2"/>
        <v>0.8</v>
      </c>
      <c r="J67" s="192" t="s">
        <v>258</v>
      </c>
      <c r="K67" s="175">
        <v>2.0924594551873361</v>
      </c>
      <c r="L67" s="176">
        <f t="shared" si="17"/>
        <v>0.47790651212903468</v>
      </c>
      <c r="M67" s="177">
        <f>H67*[2]InfraDensité!infra_d_f+I67*[2]InfraDensité!infra_d_r</f>
        <v>0.40197743999999996</v>
      </c>
      <c r="N67" s="182">
        <f t="shared" si="4"/>
        <v>0.47790651212903468</v>
      </c>
      <c r="O67" s="179">
        <f t="shared" si="5"/>
        <v>4.6271028022999996</v>
      </c>
      <c r="P67" s="179">
        <f t="shared" si="1"/>
        <v>2.2113225615096752</v>
      </c>
      <c r="Q67" s="179"/>
      <c r="R67" s="179">
        <f>1/N67*[2]Pilotage!B$86</f>
        <v>0.58588864745245417</v>
      </c>
      <c r="S67" s="179">
        <f t="shared" si="6"/>
        <v>1.4647216186311354</v>
      </c>
      <c r="T67" s="180">
        <f t="shared" si="7"/>
        <v>0.87883297117868131</v>
      </c>
    </row>
    <row r="68" spans="1:20" x14ac:dyDescent="0.3">
      <c r="A68" s="168" t="s">
        <v>221</v>
      </c>
      <c r="B68" s="169" t="s">
        <v>59</v>
      </c>
      <c r="C68" s="170"/>
      <c r="D68" s="271">
        <f t="shared" si="0"/>
        <v>7.0000000288900008E-2</v>
      </c>
      <c r="E68" s="171">
        <f>[2]Pilotage!C74</f>
        <v>6.5420561000000002E-2</v>
      </c>
      <c r="F68" s="171">
        <v>0.1</v>
      </c>
      <c r="G68" s="171"/>
      <c r="H68" s="173">
        <v>0.2</v>
      </c>
      <c r="I68" s="174">
        <f t="shared" si="2"/>
        <v>0.8</v>
      </c>
      <c r="J68" s="192" t="s">
        <v>258</v>
      </c>
      <c r="K68" s="175">
        <v>2.0924594551873361</v>
      </c>
      <c r="L68" s="176">
        <f t="shared" si="17"/>
        <v>0.47790651212903468</v>
      </c>
      <c r="M68" s="177">
        <f>H68*[2]InfraDensité!infra_d_f+I68*[2]InfraDensité!infra_d_r</f>
        <v>0.40197743999999996</v>
      </c>
      <c r="N68" s="182">
        <f t="shared" ref="N68:N69" si="18">IF(D68="&gt; saturation",M68/(1-0.3)/(1-F68),M68/(1-E68)/(1-F68))</f>
        <v>0.47790651212903468</v>
      </c>
      <c r="O68" s="179">
        <f t="shared" si="5"/>
        <v>4.6271028022999996</v>
      </c>
      <c r="P68" s="179">
        <f t="shared" si="1"/>
        <v>2.2113225615096752</v>
      </c>
      <c r="Q68" s="179"/>
      <c r="R68" s="179">
        <f>1/N68*[2]Pilotage!B$86</f>
        <v>0.58588864745245417</v>
      </c>
      <c r="S68" s="179">
        <f t="shared" ref="S68:S77" si="19">R68/0.4</f>
        <v>1.4647216186311354</v>
      </c>
      <c r="T68" s="180">
        <f t="shared" ref="T68:T77" si="20">R68*1.5</f>
        <v>0.87883297117868131</v>
      </c>
    </row>
    <row r="69" spans="1:20" x14ac:dyDescent="0.3">
      <c r="A69" s="168" t="s">
        <v>221</v>
      </c>
      <c r="B69" s="169" t="s">
        <v>37</v>
      </c>
      <c r="C69" s="199"/>
      <c r="D69" s="273">
        <f t="shared" si="0"/>
        <v>0.25</v>
      </c>
      <c r="E69" s="200">
        <f>[2]Pilotage!C75</f>
        <v>0.2</v>
      </c>
      <c r="F69" s="201"/>
      <c r="G69" s="202"/>
      <c r="H69" s="202">
        <v>0.2</v>
      </c>
      <c r="I69" s="203">
        <f t="shared" si="2"/>
        <v>0.8</v>
      </c>
      <c r="J69" s="204" t="s">
        <v>258</v>
      </c>
      <c r="K69" s="205">
        <v>1.9901614379155212</v>
      </c>
      <c r="L69" s="206">
        <f t="shared" si="17"/>
        <v>0.50247179999999991</v>
      </c>
      <c r="M69" s="207">
        <f>H69*[2]InfraDensité!infra_d_f+I69*[2]InfraDensité!infra_d_r</f>
        <v>0.40197743999999996</v>
      </c>
      <c r="N69" s="182">
        <f t="shared" si="18"/>
        <v>0.50247179999999991</v>
      </c>
      <c r="O69" s="179">
        <f t="shared" si="5"/>
        <v>3.86</v>
      </c>
      <c r="P69" s="179">
        <f t="shared" si="1"/>
        <v>1.9395411479999995</v>
      </c>
      <c r="Q69" s="179"/>
      <c r="R69" s="179">
        <f>1-(0.3-D69)*(H69*[2]Retrait!retrait_v_f+I69*[2]Retrait!retrait_v_r)</f>
        <v>0.97840499999999997</v>
      </c>
      <c r="S69" s="179">
        <f t="shared" si="19"/>
        <v>2.4460124999999997</v>
      </c>
      <c r="T69" s="180">
        <f t="shared" si="20"/>
        <v>1.4676075</v>
      </c>
    </row>
    <row r="70" spans="1:20" ht="14.1" customHeight="1" x14ac:dyDescent="0.3">
      <c r="A70" s="208" t="s">
        <v>267</v>
      </c>
      <c r="B70" s="209" t="s">
        <v>17</v>
      </c>
      <c r="C70" s="170" t="s">
        <v>268</v>
      </c>
      <c r="D70" s="210">
        <v>0.66700000000000004</v>
      </c>
      <c r="E70" s="171">
        <f>[2]Pilotage!C76</f>
        <v>0.4</v>
      </c>
      <c r="F70" s="172"/>
      <c r="G70" s="172"/>
      <c r="H70" s="174">
        <v>0.2</v>
      </c>
      <c r="I70" s="174">
        <v>0.8</v>
      </c>
      <c r="J70" s="192" t="s">
        <v>258</v>
      </c>
      <c r="K70" s="175">
        <v>1.4926210784366407</v>
      </c>
      <c r="L70" s="176">
        <f>N70</f>
        <v>0.66996239999999996</v>
      </c>
      <c r="M70" s="177">
        <f>H70*[2]InfraDensité!infra_d_f+I70*[2]InfraDensité!infra_d_r</f>
        <v>0.40197743999999996</v>
      </c>
      <c r="N70" s="179">
        <f>IF(D70="&gt; saturation",M70/(1-0.4)/(1-F70),M70/(1-E70)/(1-F70))</f>
        <v>0.66996239999999996</v>
      </c>
      <c r="O70" s="211">
        <f t="shared" ref="O70:O73" si="21">5*(1-E70)-0.7*E70</f>
        <v>2.72</v>
      </c>
      <c r="P70" s="211">
        <f t="shared" ref="P70:P73" si="22">O70*N70</f>
        <v>1.8222977280000001</v>
      </c>
      <c r="Q70" s="212"/>
      <c r="R70" s="211">
        <v>1</v>
      </c>
      <c r="S70" s="179">
        <f t="shared" si="19"/>
        <v>2.5</v>
      </c>
      <c r="T70" s="180">
        <f t="shared" si="20"/>
        <v>1.5</v>
      </c>
    </row>
    <row r="71" spans="1:20" x14ac:dyDescent="0.3">
      <c r="A71" s="168" t="s">
        <v>267</v>
      </c>
      <c r="B71" s="169" t="s">
        <v>38</v>
      </c>
      <c r="C71" s="170" t="s">
        <v>268</v>
      </c>
      <c r="D71" s="189">
        <f>E71/(1-E71)</f>
        <v>0.17647058823529413</v>
      </c>
      <c r="E71" s="171">
        <f>[2]Pilotage!C77</f>
        <v>0.15</v>
      </c>
      <c r="F71" s="172"/>
      <c r="G71" s="173"/>
      <c r="H71" s="174">
        <v>0.2</v>
      </c>
      <c r="I71" s="173">
        <v>0.8</v>
      </c>
      <c r="J71" s="192" t="s">
        <v>258</v>
      </c>
      <c r="K71" s="175">
        <v>2.1145465277852411</v>
      </c>
      <c r="L71" s="176">
        <f t="shared" ref="L71:L77" si="23">N71</f>
        <v>0.47291463529411759</v>
      </c>
      <c r="M71" s="177">
        <f>H71*[2]InfraDensité!infra_d_f+I71*[2]InfraDensité!infra_d_r</f>
        <v>0.40197743999999996</v>
      </c>
      <c r="N71" s="179">
        <f t="shared" ref="N71:N77" si="24">IF(D71="&gt; saturation",M71/(1-0.4)/(1-F71),M71/(1-E71)/(1-F71))</f>
        <v>0.47291463529411759</v>
      </c>
      <c r="O71" s="179">
        <f t="shared" si="21"/>
        <v>4.1449999999999996</v>
      </c>
      <c r="P71" s="179">
        <f t="shared" si="22"/>
        <v>1.9602311632941172</v>
      </c>
      <c r="Q71" s="213"/>
      <c r="R71" s="179">
        <f>1-(0.3-D71)*(H71*[2]Retrait!retrait_v_f+I71*[2]Retrait!retrait_v_r)</f>
        <v>0.94664764705882354</v>
      </c>
      <c r="S71" s="179">
        <f t="shared" si="19"/>
        <v>2.3666191176470588</v>
      </c>
      <c r="T71" s="180">
        <f t="shared" si="20"/>
        <v>1.4199714705882354</v>
      </c>
    </row>
    <row r="72" spans="1:20" x14ac:dyDescent="0.3">
      <c r="A72" s="168" t="s">
        <v>267</v>
      </c>
      <c r="B72" s="169" t="s">
        <v>45</v>
      </c>
      <c r="C72" s="170" t="s">
        <v>268</v>
      </c>
      <c r="D72" s="189">
        <v>0.25</v>
      </c>
      <c r="E72" s="171">
        <f>[2]Pilotage!C78</f>
        <v>0.2</v>
      </c>
      <c r="F72" s="172"/>
      <c r="G72" s="173"/>
      <c r="H72" s="173">
        <v>0.2</v>
      </c>
      <c r="I72" s="173">
        <v>0.8</v>
      </c>
      <c r="J72" s="192" t="s">
        <v>258</v>
      </c>
      <c r="K72" s="175">
        <v>1.9901614379155212</v>
      </c>
      <c r="L72" s="176">
        <f t="shared" si="23"/>
        <v>0.50247179999999991</v>
      </c>
      <c r="M72" s="177">
        <f>H72*[2]InfraDensité!infra_d_f+I72*[2]InfraDensité!infra_d_r</f>
        <v>0.40197743999999996</v>
      </c>
      <c r="N72" s="179">
        <f t="shared" si="24"/>
        <v>0.50247179999999991</v>
      </c>
      <c r="O72" s="179">
        <f t="shared" si="21"/>
        <v>3.86</v>
      </c>
      <c r="P72" s="179">
        <f t="shared" si="22"/>
        <v>1.9395411479999995</v>
      </c>
      <c r="Q72" s="214"/>
      <c r="R72" s="179">
        <f>1-(0.3-D72)*(H72*[2]Retrait!retrait_v_f+I72*[2]Retrait!retrait_v_r)</f>
        <v>0.97840499999999997</v>
      </c>
      <c r="S72" s="179">
        <f t="shared" si="19"/>
        <v>2.4460124999999997</v>
      </c>
      <c r="T72" s="180">
        <f t="shared" si="20"/>
        <v>1.4676075</v>
      </c>
    </row>
    <row r="73" spans="1:20" x14ac:dyDescent="0.3">
      <c r="A73" s="168" t="s">
        <v>267</v>
      </c>
      <c r="B73" s="169" t="s">
        <v>24</v>
      </c>
      <c r="C73" s="170" t="s">
        <v>268</v>
      </c>
      <c r="D73" s="189">
        <v>0.55000000000000004</v>
      </c>
      <c r="E73" s="171">
        <f>[2]Pilotage!C79</f>
        <v>0.35</v>
      </c>
      <c r="F73" s="172"/>
      <c r="G73" s="173"/>
      <c r="H73" s="173">
        <v>0.2</v>
      </c>
      <c r="I73" s="173">
        <v>0.8</v>
      </c>
      <c r="J73" s="192" t="s">
        <v>258</v>
      </c>
      <c r="K73" s="175">
        <v>1.617006168306361</v>
      </c>
      <c r="L73" s="176">
        <f t="shared" si="23"/>
        <v>0.61842683076923066</v>
      </c>
      <c r="M73" s="177">
        <f>H73*[2]InfraDensité!infra_d_f+I73*[2]InfraDensité!infra_d_r</f>
        <v>0.40197743999999996</v>
      </c>
      <c r="N73" s="179">
        <f t="shared" si="24"/>
        <v>0.61842683076923066</v>
      </c>
      <c r="O73" s="179">
        <f t="shared" si="21"/>
        <v>3.0049999999999999</v>
      </c>
      <c r="P73" s="179">
        <f t="shared" si="22"/>
        <v>1.8583726264615381</v>
      </c>
      <c r="Q73" s="214"/>
      <c r="R73" s="215"/>
      <c r="S73" s="179">
        <f t="shared" si="19"/>
        <v>0</v>
      </c>
      <c r="T73" s="180">
        <f t="shared" si="20"/>
        <v>0</v>
      </c>
    </row>
    <row r="74" spans="1:20" x14ac:dyDescent="0.3">
      <c r="A74" s="168" t="s">
        <v>267</v>
      </c>
      <c r="B74" s="196" t="s">
        <v>46</v>
      </c>
      <c r="C74" s="170" t="s">
        <v>268</v>
      </c>
      <c r="D74" s="189">
        <v>7.0000000000000007E-2</v>
      </c>
      <c r="E74" s="171">
        <f>[2]Pilotage!C80</f>
        <v>6.5420561000000002E-2</v>
      </c>
      <c r="F74" s="195">
        <f>F57</f>
        <v>3.9E-2</v>
      </c>
      <c r="G74" s="198">
        <f>G57</f>
        <v>0.71350000000000002</v>
      </c>
      <c r="H74" s="173">
        <v>0.2</v>
      </c>
      <c r="I74" s="173">
        <v>0.8</v>
      </c>
      <c r="J74" s="192" t="s">
        <v>258</v>
      </c>
      <c r="K74" s="175">
        <v>1.5625882812963106</v>
      </c>
      <c r="L74" s="176">
        <f t="shared" si="23"/>
        <v>0.44757113518848207</v>
      </c>
      <c r="M74" s="177">
        <f>H74*[2]InfraDensité!infra_d_f+I74*[2]InfraDensité!infra_d_r</f>
        <v>0.40197743999999996</v>
      </c>
      <c r="N74" s="179">
        <f t="shared" si="24"/>
        <v>0.44757113518848207</v>
      </c>
      <c r="O74" s="179">
        <f>O57</f>
        <v>4.6271028022999996</v>
      </c>
      <c r="P74" s="179">
        <f>P57</f>
        <v>2.0709576538592174</v>
      </c>
      <c r="Q74" s="214"/>
      <c r="R74" s="179">
        <f>R57</f>
        <v>0.63996384202395795</v>
      </c>
      <c r="S74" s="179">
        <f t="shared" si="19"/>
        <v>1.5999096050598949</v>
      </c>
      <c r="T74" s="180">
        <f t="shared" si="20"/>
        <v>0.95994576303593693</v>
      </c>
    </row>
    <row r="75" spans="1:20" x14ac:dyDescent="0.3">
      <c r="A75" s="168" t="s">
        <v>267</v>
      </c>
      <c r="B75" s="196" t="s">
        <v>54</v>
      </c>
      <c r="C75" s="170" t="s">
        <v>268</v>
      </c>
      <c r="D75" s="189">
        <v>0.111</v>
      </c>
      <c r="E75" s="171">
        <f>[2]Pilotage!C81</f>
        <v>0.1</v>
      </c>
      <c r="F75" s="194"/>
      <c r="G75" s="197"/>
      <c r="H75" s="173">
        <v>0.2</v>
      </c>
      <c r="I75" s="173">
        <v>0.8</v>
      </c>
      <c r="J75" s="192" t="s">
        <v>258</v>
      </c>
      <c r="K75" s="175">
        <v>2.238931617654961</v>
      </c>
      <c r="L75" s="176">
        <f t="shared" si="23"/>
        <v>0.44664159999999997</v>
      </c>
      <c r="M75" s="177">
        <f>H75*[2]InfraDensité!infra_d_f+I75*[2]InfraDensité!infra_d_r</f>
        <v>0.40197743999999996</v>
      </c>
      <c r="N75" s="179">
        <f t="shared" si="24"/>
        <v>0.44664159999999997</v>
      </c>
      <c r="O75" s="179">
        <f>5*(1-E75)-0.7*E75</f>
        <v>4.43</v>
      </c>
      <c r="P75" s="179">
        <f>O75*N75</f>
        <v>1.9786222879999997</v>
      </c>
      <c r="Q75" s="214"/>
      <c r="R75" s="216"/>
      <c r="S75" s="179">
        <f t="shared" si="19"/>
        <v>0</v>
      </c>
      <c r="T75" s="180">
        <f t="shared" si="20"/>
        <v>0</v>
      </c>
    </row>
    <row r="76" spans="1:20" x14ac:dyDescent="0.3">
      <c r="A76" s="168" t="s">
        <v>267</v>
      </c>
      <c r="B76" s="169" t="s">
        <v>58</v>
      </c>
      <c r="C76" s="170" t="s">
        <v>268</v>
      </c>
      <c r="D76" s="189">
        <v>7.0000000000000007E-2</v>
      </c>
      <c r="E76" s="171">
        <f>[2]Pilotage!C82</f>
        <v>6.5420561000000002E-2</v>
      </c>
      <c r="F76" s="171">
        <v>0.1</v>
      </c>
      <c r="G76" s="171"/>
      <c r="H76" s="173">
        <v>0.2</v>
      </c>
      <c r="I76" s="173">
        <v>0.8</v>
      </c>
      <c r="J76" s="192" t="s">
        <v>258</v>
      </c>
      <c r="K76" s="175">
        <v>2.0924594551873361</v>
      </c>
      <c r="L76" s="176">
        <f t="shared" si="23"/>
        <v>0.47790651212903468</v>
      </c>
      <c r="M76" s="177">
        <f>H76*[2]InfraDensité!infra_d_f+I76*[2]InfraDensité!infra_d_r</f>
        <v>0.40197743999999996</v>
      </c>
      <c r="N76" s="179">
        <f t="shared" si="24"/>
        <v>0.47790651212903468</v>
      </c>
      <c r="O76" s="179">
        <f>5*(1-E76)-0.7*E76</f>
        <v>4.6271028022999996</v>
      </c>
      <c r="P76" s="179">
        <f>O76*N76</f>
        <v>2.2113225615096752</v>
      </c>
      <c r="Q76" s="214"/>
      <c r="R76" s="216"/>
      <c r="S76" s="179">
        <f t="shared" si="19"/>
        <v>0</v>
      </c>
      <c r="T76" s="180">
        <f t="shared" si="20"/>
        <v>0</v>
      </c>
    </row>
    <row r="77" spans="1:20" x14ac:dyDescent="0.3">
      <c r="A77" s="217" t="s">
        <v>267</v>
      </c>
      <c r="B77" s="218" t="s">
        <v>59</v>
      </c>
      <c r="C77" s="199" t="s">
        <v>268</v>
      </c>
      <c r="D77" s="219">
        <v>7.0000000000000007E-2</v>
      </c>
      <c r="E77" s="171">
        <f>[2]Pilotage!C83</f>
        <v>6.5420561000000002E-2</v>
      </c>
      <c r="F77" s="200">
        <v>0.1</v>
      </c>
      <c r="G77" s="200"/>
      <c r="H77" s="202">
        <v>0.2</v>
      </c>
      <c r="I77" s="202">
        <v>0.8</v>
      </c>
      <c r="J77" s="192" t="s">
        <v>258</v>
      </c>
      <c r="K77" s="205">
        <v>2.0924594551873361</v>
      </c>
      <c r="L77" s="176">
        <f t="shared" si="23"/>
        <v>0.47790651212903468</v>
      </c>
      <c r="M77" s="207">
        <f>H77*[2]InfraDensité!infra_d_f+I77*[2]InfraDensité!infra_d_r</f>
        <v>0.40197743999999996</v>
      </c>
      <c r="N77" s="179">
        <f t="shared" si="24"/>
        <v>0.47790651212903468</v>
      </c>
      <c r="O77" s="220">
        <f>5*(1-E77)-0.7*E77</f>
        <v>4.6271028022999996</v>
      </c>
      <c r="P77" s="220">
        <f>O77*N77</f>
        <v>2.2113225615096752</v>
      </c>
      <c r="Q77" s="221"/>
      <c r="R77" s="222"/>
      <c r="S77" s="179">
        <f t="shared" si="19"/>
        <v>0</v>
      </c>
      <c r="T77" s="180">
        <f t="shared" si="20"/>
        <v>0</v>
      </c>
    </row>
    <row r="78" spans="1:20" x14ac:dyDescent="0.3">
      <c r="A78" s="189" t="s">
        <v>267</v>
      </c>
      <c r="B78" s="169" t="s">
        <v>36</v>
      </c>
      <c r="C78" s="189"/>
      <c r="D78" s="189"/>
      <c r="E78" s="189"/>
      <c r="F78" s="189"/>
      <c r="G78" s="189"/>
      <c r="H78" s="189"/>
      <c r="I78" s="189"/>
      <c r="J78" s="189"/>
      <c r="K78" s="189"/>
      <c r="L78" s="189"/>
      <c r="M78" s="189"/>
      <c r="N78" s="189"/>
      <c r="O78" s="189"/>
      <c r="P78" s="189"/>
      <c r="Q78" s="189"/>
      <c r="R78" s="189"/>
      <c r="S78" s="189"/>
      <c r="T78" s="179"/>
    </row>
    <row r="79" spans="1:20" x14ac:dyDescent="0.3">
      <c r="A79" s="189"/>
      <c r="B79" s="189"/>
      <c r="C79" s="189"/>
      <c r="D79" s="189"/>
      <c r="E79" s="189"/>
      <c r="F79" s="189"/>
      <c r="G79" s="189"/>
      <c r="H79" s="189"/>
      <c r="I79" s="189"/>
      <c r="J79" s="189"/>
      <c r="K79" s="189"/>
      <c r="L79" s="189"/>
      <c r="M79" s="189"/>
      <c r="N79" s="189"/>
      <c r="O79" s="189"/>
      <c r="P79" s="189"/>
      <c r="Q79" s="189"/>
      <c r="R79" s="189"/>
      <c r="S79" s="189"/>
      <c r="T79" s="179"/>
    </row>
    <row r="80" spans="1:20" x14ac:dyDescent="0.3">
      <c r="A80" s="189"/>
      <c r="B80" s="189"/>
      <c r="C80" s="189"/>
      <c r="D80" s="189"/>
      <c r="E80" s="189"/>
      <c r="F80" s="189"/>
      <c r="G80" s="189"/>
      <c r="H80" s="189"/>
      <c r="I80" s="189"/>
      <c r="J80" s="189"/>
      <c r="K80" s="189"/>
      <c r="L80" s="189"/>
      <c r="M80" s="189"/>
      <c r="N80" s="189"/>
      <c r="O80" s="189"/>
      <c r="P80" s="189"/>
      <c r="Q80" s="189"/>
      <c r="R80" s="189"/>
      <c r="S80" s="189"/>
      <c r="T80" s="179"/>
    </row>
    <row r="81" spans="1:20" ht="24.75" x14ac:dyDescent="0.3">
      <c r="A81" s="223" t="s">
        <v>269</v>
      </c>
      <c r="B81" s="224" t="s">
        <v>26</v>
      </c>
      <c r="H81" s="226">
        <v>0.28000000000000003</v>
      </c>
      <c r="I81" s="189">
        <v>0.72</v>
      </c>
      <c r="J81" s="192" t="s">
        <v>270</v>
      </c>
      <c r="L81" s="177">
        <v>0.43740590400000001</v>
      </c>
      <c r="M81" s="177">
        <f>H81*[2]InfraDensité!infra_d_f+I81*[2]InfraDensité!infra_d_r</f>
        <v>0.41290041599999994</v>
      </c>
      <c r="R81" s="185"/>
      <c r="T81" s="179"/>
    </row>
    <row r="82" spans="1:20" ht="24.75" x14ac:dyDescent="0.35">
      <c r="A82" s="223" t="s">
        <v>269</v>
      </c>
      <c r="B82" s="228" t="s">
        <v>27</v>
      </c>
      <c r="H82" s="226">
        <v>1</v>
      </c>
      <c r="J82" s="192" t="s">
        <v>270</v>
      </c>
      <c r="L82" s="177">
        <v>0.57488039999999996</v>
      </c>
      <c r="M82" s="177">
        <f>H82*[2]InfraDensité!infra_d_f+I82*[2]InfraDensité!infra_d_r</f>
        <v>0.51120719999999997</v>
      </c>
      <c r="R82" s="185"/>
      <c r="T82" s="179"/>
    </row>
    <row r="83" spans="1:20" ht="24.75" x14ac:dyDescent="0.35">
      <c r="A83" s="223" t="s">
        <v>269</v>
      </c>
      <c r="B83" s="228" t="s">
        <v>28</v>
      </c>
      <c r="I83" s="189">
        <v>1</v>
      </c>
      <c r="J83" s="192" t="s">
        <v>270</v>
      </c>
      <c r="L83" s="177">
        <v>0.3839436</v>
      </c>
      <c r="M83" s="177">
        <f>H83*[2]InfraDensité!infra_d_f+I83*[2]InfraDensité!infra_d_r</f>
        <v>0.37466999999999995</v>
      </c>
      <c r="R83" s="185"/>
      <c r="T83" s="179"/>
    </row>
    <row r="84" spans="1:20" ht="24.75" x14ac:dyDescent="0.3">
      <c r="A84" s="223" t="s">
        <v>269</v>
      </c>
      <c r="B84" s="224" t="s">
        <v>29</v>
      </c>
      <c r="H84" s="226">
        <v>0.1</v>
      </c>
      <c r="I84" s="189">
        <v>0.9</v>
      </c>
      <c r="J84" s="192" t="s">
        <v>270</v>
      </c>
      <c r="L84" s="177">
        <v>0.45840895199999998</v>
      </c>
      <c r="M84" s="177">
        <f>H84*[2]InfraDensité!infra_d_f+I84*[2]InfraDensité!infra_d_r</f>
        <v>0.38832371999999998</v>
      </c>
      <c r="R84" s="185"/>
      <c r="T84" s="179"/>
    </row>
    <row r="85" spans="1:20" ht="24.75" x14ac:dyDescent="0.35">
      <c r="A85" s="223" t="s">
        <v>269</v>
      </c>
      <c r="B85" s="228" t="s">
        <v>30</v>
      </c>
      <c r="H85" s="226">
        <v>0.1</v>
      </c>
      <c r="I85" s="189">
        <v>0.9</v>
      </c>
      <c r="J85" s="192" t="s">
        <v>270</v>
      </c>
      <c r="L85" s="177">
        <v>0.45840895199999998</v>
      </c>
      <c r="M85" s="177">
        <f>H85*[2]InfraDensité!infra_d_f+I85*[2]InfraDensité!infra_d_r</f>
        <v>0.38832371999999998</v>
      </c>
      <c r="R85" s="185"/>
      <c r="T85" s="179"/>
    </row>
    <row r="86" spans="1:20" ht="24.75" x14ac:dyDescent="0.3">
      <c r="A86" s="223" t="s">
        <v>269</v>
      </c>
      <c r="B86" s="224" t="s">
        <v>31</v>
      </c>
      <c r="H86" s="226">
        <v>1</v>
      </c>
      <c r="J86" s="192" t="s">
        <v>270</v>
      </c>
      <c r="L86" s="177">
        <v>0.57488039999999996</v>
      </c>
      <c r="M86" s="177">
        <f>H86*[2]InfraDensité!infra_d_f+I86*[2]InfraDensité!infra_d_r</f>
        <v>0.51120719999999997</v>
      </c>
      <c r="R86" s="185"/>
      <c r="T86" s="179"/>
    </row>
    <row r="87" spans="1:20" ht="24.75" x14ac:dyDescent="0.3">
      <c r="A87" s="223" t="s">
        <v>269</v>
      </c>
      <c r="B87" s="224" t="s">
        <v>32</v>
      </c>
      <c r="I87" s="189">
        <v>1</v>
      </c>
      <c r="J87" s="192" t="s">
        <v>270</v>
      </c>
      <c r="L87" s="177">
        <v>0.3839436</v>
      </c>
      <c r="M87" s="177">
        <f>H87*[2]InfraDensité!infra_d_f+I87*[2]InfraDensité!infra_d_r</f>
        <v>0.37466999999999995</v>
      </c>
      <c r="R87" s="185"/>
      <c r="T87" s="179"/>
    </row>
    <row r="88" spans="1:20" ht="24.75" x14ac:dyDescent="0.3">
      <c r="A88" s="223" t="s">
        <v>269</v>
      </c>
      <c r="B88" s="224" t="s">
        <v>34</v>
      </c>
      <c r="H88" s="226">
        <v>1</v>
      </c>
      <c r="J88" s="192" t="s">
        <v>270</v>
      </c>
      <c r="L88" s="177">
        <v>0.57488039999999996</v>
      </c>
      <c r="M88" s="177">
        <f>H88*[2]InfraDensité!infra_d_f+I88*[2]InfraDensité!infra_d_r</f>
        <v>0.51120719999999997</v>
      </c>
      <c r="R88" s="185"/>
    </row>
    <row r="89" spans="1:20" ht="24.75" x14ac:dyDescent="0.3">
      <c r="A89" s="223" t="s">
        <v>269</v>
      </c>
      <c r="B89" s="224" t="s">
        <v>35</v>
      </c>
      <c r="I89" s="189">
        <v>1</v>
      </c>
      <c r="J89" s="192" t="s">
        <v>270</v>
      </c>
      <c r="L89" s="177">
        <v>0.3839436</v>
      </c>
      <c r="M89" s="177">
        <f>H89*[2]InfraDensité!infra_d_f+I89*[2]InfraDensité!infra_d_r</f>
        <v>0.37466999999999995</v>
      </c>
      <c r="R89" s="185"/>
    </row>
    <row r="90" spans="1:20" ht="24.75" x14ac:dyDescent="0.3">
      <c r="A90" s="223" t="s">
        <v>269</v>
      </c>
      <c r="B90" s="224" t="s">
        <v>39</v>
      </c>
      <c r="H90" s="226">
        <v>0.1</v>
      </c>
      <c r="I90" s="189">
        <v>0.9</v>
      </c>
      <c r="J90" s="192" t="s">
        <v>270</v>
      </c>
      <c r="L90" s="177">
        <v>0.43549653599999999</v>
      </c>
      <c r="M90" s="177">
        <f>H90*[2]InfraDensité!infra_d_f+I90*[2]InfraDensité!infra_d_r</f>
        <v>0.38832371999999998</v>
      </c>
      <c r="R90" s="185"/>
    </row>
    <row r="91" spans="1:20" ht="24.75" x14ac:dyDescent="0.3">
      <c r="A91" s="223" t="s">
        <v>269</v>
      </c>
      <c r="B91" s="229" t="s">
        <v>271</v>
      </c>
      <c r="H91" s="226">
        <v>1</v>
      </c>
      <c r="J91" s="192" t="s">
        <v>270</v>
      </c>
      <c r="L91" s="177">
        <v>0.57488039999999996</v>
      </c>
      <c r="M91" s="177">
        <f>H91*[2]InfraDensité!infra_d_f+I91*[2]InfraDensité!infra_d_r</f>
        <v>0.51120719999999997</v>
      </c>
      <c r="R91" s="185"/>
    </row>
    <row r="92" spans="1:20" ht="24.75" x14ac:dyDescent="0.3">
      <c r="A92" s="223" t="s">
        <v>269</v>
      </c>
      <c r="B92" s="229" t="s">
        <v>272</v>
      </c>
      <c r="I92" s="189">
        <v>1</v>
      </c>
      <c r="J92" s="192" t="s">
        <v>270</v>
      </c>
      <c r="L92" s="177">
        <v>0.3839436</v>
      </c>
      <c r="M92" s="177">
        <f>H92*[2]InfraDensité!infra_d_f+I92*[2]InfraDensité!infra_d_r</f>
        <v>0.37466999999999995</v>
      </c>
      <c r="R92" s="185"/>
    </row>
    <row r="93" spans="1:20" ht="24.75" x14ac:dyDescent="0.3">
      <c r="A93" s="223" t="s">
        <v>269</v>
      </c>
      <c r="B93" s="229" t="s">
        <v>158</v>
      </c>
      <c r="H93" s="226">
        <v>0.8</v>
      </c>
      <c r="I93" s="189">
        <v>0.2</v>
      </c>
      <c r="J93" s="192" t="s">
        <v>270</v>
      </c>
      <c r="L93" s="177">
        <v>0.52332746399999996</v>
      </c>
      <c r="M93" s="177">
        <f>H93*[2]InfraDensité!infra_d_f+I93*[2]InfraDensité!infra_d_r</f>
        <v>0.48389976000000001</v>
      </c>
      <c r="R93" s="185"/>
    </row>
    <row r="94" spans="1:20" ht="24.75" x14ac:dyDescent="0.3">
      <c r="A94" s="223" t="s">
        <v>269</v>
      </c>
      <c r="B94" s="229" t="s">
        <v>159</v>
      </c>
      <c r="H94" s="226">
        <v>0.8</v>
      </c>
      <c r="I94" s="189">
        <v>0.2</v>
      </c>
      <c r="J94" s="192" t="s">
        <v>270</v>
      </c>
      <c r="L94" s="177">
        <v>0.52332746399999996</v>
      </c>
      <c r="M94" s="177">
        <f>H94*[2]InfraDensité!infra_d_f+I94*[2]InfraDensité!infra_d_r</f>
        <v>0.48389976000000001</v>
      </c>
      <c r="R94" s="185"/>
    </row>
    <row r="95" spans="1:20" ht="24.75" x14ac:dyDescent="0.35">
      <c r="A95" s="223" t="s">
        <v>269</v>
      </c>
      <c r="B95" s="230" t="s">
        <v>62</v>
      </c>
      <c r="H95" s="226">
        <v>1</v>
      </c>
      <c r="J95" s="192" t="s">
        <v>270</v>
      </c>
      <c r="L95" s="177">
        <v>0.57488039999999996</v>
      </c>
      <c r="M95" s="177">
        <f>H95*[2]InfraDensité!infra_d_f+I95*[2]InfraDensité!infra_d_r</f>
        <v>0.51120719999999997</v>
      </c>
      <c r="R95" s="185"/>
    </row>
    <row r="96" spans="1:20" ht="24.75" x14ac:dyDescent="0.3">
      <c r="A96" s="223" t="s">
        <v>269</v>
      </c>
      <c r="B96" s="229" t="s">
        <v>63</v>
      </c>
      <c r="H96" s="226">
        <v>1</v>
      </c>
      <c r="J96" s="192" t="s">
        <v>270</v>
      </c>
      <c r="L96" s="177">
        <v>0.57488039999999996</v>
      </c>
      <c r="M96" s="177">
        <f>H96*[2]InfraDensité!infra_d_f+I96*[2]InfraDensité!infra_d_r</f>
        <v>0.51120719999999997</v>
      </c>
      <c r="R96" s="185"/>
    </row>
    <row r="97" spans="1:18" ht="24.75" x14ac:dyDescent="0.35">
      <c r="A97" s="223" t="s">
        <v>269</v>
      </c>
      <c r="B97" s="230" t="s">
        <v>64</v>
      </c>
      <c r="I97" s="189">
        <v>1</v>
      </c>
      <c r="J97" s="192" t="s">
        <v>270</v>
      </c>
      <c r="L97" s="177">
        <v>0.3839436</v>
      </c>
      <c r="M97" s="177">
        <f>H97*[2]InfraDensité!infra_d_f+I97*[2]InfraDensité!infra_d_r</f>
        <v>0.37466999999999995</v>
      </c>
      <c r="R97" s="185"/>
    </row>
    <row r="98" spans="1:18" ht="24.75" x14ac:dyDescent="0.3">
      <c r="A98" s="223" t="s">
        <v>269</v>
      </c>
      <c r="B98" s="231" t="s">
        <v>65</v>
      </c>
      <c r="C98" s="232"/>
      <c r="D98" s="232"/>
      <c r="E98" s="232"/>
      <c r="F98" s="232"/>
      <c r="G98" s="233"/>
      <c r="H98" s="233"/>
      <c r="I98" s="219">
        <v>1</v>
      </c>
      <c r="J98" s="192" t="s">
        <v>270</v>
      </c>
      <c r="K98" s="232"/>
      <c r="L98" s="207">
        <v>0.3839436</v>
      </c>
      <c r="M98" s="177">
        <f>H98*[2]InfraDensité!infra_d_f+I98*[2]InfraDensité!infra_d_r</f>
        <v>0.37466999999999995</v>
      </c>
      <c r="N98" s="232"/>
      <c r="O98" s="234"/>
      <c r="P98" s="234"/>
      <c r="Q98" s="234"/>
      <c r="R98" s="235"/>
    </row>
  </sheetData>
  <mergeCells count="1">
    <mergeCell ref="A2:B2"/>
  </mergeCells>
  <conditionalFormatting sqref="B3:C38 F4:G25 G26 G29 B39:B41">
    <cfRule type="cellIs" dxfId="1" priority="2" stopIfTrue="1" operator="equal">
      <formula>"NULL"</formula>
    </cfRule>
  </conditionalFormatting>
  <conditionalFormatting sqref="B42:C80">
    <cfRule type="cellIs" dxfId="0" priority="1" stopIfTrue="1" operator="equal">
      <formula>"NULL"</formula>
    </cfRule>
  </conditionalFormatting>
  <pageMargins left="0.75" right="0.75" top="1" bottom="1" header="0.5" footer="0.5"/>
  <pageSetup paperSize="9" scale="45" fitToWidth="0" fitToHeight="0" orientation="portrait" horizontalDpi="300" verticalDpi="30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4F81BD"/>
  </sheetPr>
  <dimension ref="A1:J139"/>
  <sheetViews>
    <sheetView tabSelected="1" workbookViewId="0">
      <pane ySplit="1" topLeftCell="A102" activePane="bottomLeft" state="frozen"/>
      <selection pane="bottomLeft" activeCell="J127" sqref="J127"/>
    </sheetView>
  </sheetViews>
  <sheetFormatPr baseColWidth="10" defaultColWidth="9" defaultRowHeight="12.4" outlineLevelRow="4" x14ac:dyDescent="0.3"/>
  <cols>
    <col min="1" max="1" width="28" customWidth="1"/>
    <col min="2" max="2" width="59.234375" bestFit="1" customWidth="1"/>
    <col min="3" max="3" width="7.87890625" bestFit="1" customWidth="1"/>
    <col min="4" max="5" width="8.76171875" bestFit="1" customWidth="1"/>
    <col min="6" max="6" width="35" bestFit="1" customWidth="1"/>
    <col min="7" max="7" width="14.3515625" bestFit="1" customWidth="1"/>
    <col min="9" max="9" width="14.3515625" bestFit="1" customWidth="1"/>
    <col min="10" max="10" width="23.64453125" bestFit="1" customWidth="1"/>
  </cols>
  <sheetData>
    <row r="1" spans="1:10" ht="37.15" x14ac:dyDescent="0.3">
      <c r="A1" s="39" t="s">
        <v>9</v>
      </c>
      <c r="B1" s="39" t="s">
        <v>10</v>
      </c>
      <c r="C1" s="39" t="s">
        <v>114</v>
      </c>
      <c r="D1" s="39" t="s">
        <v>117</v>
      </c>
      <c r="E1" s="39" t="s">
        <v>118</v>
      </c>
      <c r="F1" s="39" t="s">
        <v>108</v>
      </c>
      <c r="G1" s="39" t="s">
        <v>111</v>
      </c>
      <c r="H1" s="74" t="s">
        <v>196</v>
      </c>
    </row>
    <row r="2" spans="1:10" x14ac:dyDescent="0.3">
      <c r="A2" s="24">
        <v>1</v>
      </c>
      <c r="B2" s="25" t="s">
        <v>11</v>
      </c>
      <c r="C2" s="25" t="s">
        <v>119</v>
      </c>
      <c r="D2" s="25"/>
      <c r="E2" s="25"/>
      <c r="F2" s="25" t="s">
        <v>124</v>
      </c>
      <c r="G2" s="25" t="s">
        <v>120</v>
      </c>
      <c r="H2" s="40">
        <v>1</v>
      </c>
    </row>
    <row r="3" spans="1:10" x14ac:dyDescent="0.3">
      <c r="A3" s="32">
        <v>1</v>
      </c>
      <c r="B3" s="32" t="s">
        <v>12</v>
      </c>
      <c r="C3" s="32">
        <v>1</v>
      </c>
      <c r="D3" s="32"/>
      <c r="E3" s="32"/>
      <c r="F3" s="32" t="s">
        <v>124</v>
      </c>
      <c r="G3" s="32" t="s">
        <v>120</v>
      </c>
      <c r="H3" s="40">
        <v>1</v>
      </c>
      <c r="I3" t="s">
        <v>120</v>
      </c>
      <c r="J3" s="15" t="s">
        <v>123</v>
      </c>
    </row>
    <row r="4" spans="1:10" outlineLevel="1" x14ac:dyDescent="0.3">
      <c r="A4" s="33">
        <v>2</v>
      </c>
      <c r="B4" s="5" t="s">
        <v>13</v>
      </c>
      <c r="C4" s="5">
        <v>2</v>
      </c>
      <c r="D4" s="5"/>
      <c r="E4" s="5"/>
      <c r="F4" s="5" t="s">
        <v>124</v>
      </c>
      <c r="G4" s="5" t="s">
        <v>121</v>
      </c>
      <c r="H4" s="40">
        <v>1</v>
      </c>
      <c r="I4" t="s">
        <v>121</v>
      </c>
      <c r="J4" s="16" t="s">
        <v>21</v>
      </c>
    </row>
    <row r="5" spans="1:10" outlineLevel="2" x14ac:dyDescent="0.3">
      <c r="A5" s="26">
        <v>3</v>
      </c>
      <c r="B5" s="55" t="s">
        <v>14</v>
      </c>
      <c r="C5" s="6">
        <v>3</v>
      </c>
      <c r="D5" s="6"/>
      <c r="E5" s="6"/>
      <c r="F5" s="6" t="s">
        <v>124</v>
      </c>
      <c r="G5" s="6" t="s">
        <v>121</v>
      </c>
      <c r="H5" s="40">
        <v>1</v>
      </c>
      <c r="I5" t="s">
        <v>122</v>
      </c>
      <c r="J5" s="16" t="s">
        <v>18</v>
      </c>
    </row>
    <row r="6" spans="1:10" outlineLevel="2" x14ac:dyDescent="0.3">
      <c r="A6" s="34">
        <v>3</v>
      </c>
      <c r="B6" s="7" t="s">
        <v>15</v>
      </c>
      <c r="C6" s="6">
        <v>3</v>
      </c>
      <c r="D6" s="6"/>
      <c r="E6" s="6"/>
      <c r="F6" s="6" t="s">
        <v>124</v>
      </c>
      <c r="G6" s="6" t="s">
        <v>121</v>
      </c>
      <c r="H6" s="40">
        <v>1</v>
      </c>
      <c r="J6" s="16" t="s">
        <v>25</v>
      </c>
    </row>
    <row r="7" spans="1:10" outlineLevel="1" x14ac:dyDescent="0.3">
      <c r="A7" s="35">
        <v>2</v>
      </c>
      <c r="B7" s="36" t="s">
        <v>16</v>
      </c>
      <c r="C7" s="36" t="s">
        <v>125</v>
      </c>
      <c r="D7" s="36"/>
      <c r="E7" s="36"/>
      <c r="F7" s="36" t="s">
        <v>124</v>
      </c>
      <c r="G7" s="36" t="s">
        <v>122</v>
      </c>
      <c r="H7" s="40">
        <v>1</v>
      </c>
      <c r="J7" s="16" t="s">
        <v>124</v>
      </c>
    </row>
    <row r="8" spans="1:10" x14ac:dyDescent="0.3">
      <c r="A8" s="24">
        <v>1</v>
      </c>
      <c r="B8" s="25" t="s">
        <v>126</v>
      </c>
      <c r="C8" s="25">
        <v>1</v>
      </c>
      <c r="D8" s="25">
        <v>1</v>
      </c>
      <c r="E8" s="25"/>
      <c r="F8" s="25" t="s">
        <v>127</v>
      </c>
      <c r="G8" s="25" t="s">
        <v>120</v>
      </c>
      <c r="H8" s="40">
        <v>1</v>
      </c>
    </row>
    <row r="9" spans="1:10" outlineLevel="1" x14ac:dyDescent="0.3">
      <c r="A9" s="33">
        <v>2</v>
      </c>
      <c r="B9" s="5" t="s">
        <v>18</v>
      </c>
      <c r="C9" s="5">
        <v>1</v>
      </c>
      <c r="D9" s="5" t="s">
        <v>125</v>
      </c>
      <c r="E9" s="5"/>
      <c r="F9" s="5" t="s">
        <v>18</v>
      </c>
      <c r="G9" s="5" t="s">
        <v>120</v>
      </c>
      <c r="H9" s="40">
        <v>1</v>
      </c>
    </row>
    <row r="10" spans="1:10" outlineLevel="2" x14ac:dyDescent="0.3">
      <c r="A10" s="26">
        <v>3</v>
      </c>
      <c r="B10" s="6" t="s">
        <v>19</v>
      </c>
      <c r="C10" s="6" t="s">
        <v>125</v>
      </c>
      <c r="D10" s="6" t="s">
        <v>125</v>
      </c>
      <c r="E10" s="6"/>
      <c r="F10" s="6" t="s">
        <v>18</v>
      </c>
      <c r="G10" s="6" t="s">
        <v>121</v>
      </c>
      <c r="H10" s="40">
        <v>1</v>
      </c>
      <c r="I10">
        <v>0</v>
      </c>
      <c r="J10">
        <v>0</v>
      </c>
    </row>
    <row r="11" spans="1:10" outlineLevel="2" x14ac:dyDescent="0.3">
      <c r="A11" s="34">
        <v>3</v>
      </c>
      <c r="B11" s="7" t="s">
        <v>20</v>
      </c>
      <c r="C11" s="6" t="s">
        <v>125</v>
      </c>
      <c r="D11" s="6" t="s">
        <v>125</v>
      </c>
      <c r="E11" s="6"/>
      <c r="F11" s="6" t="s">
        <v>18</v>
      </c>
      <c r="G11" s="6" t="s">
        <v>122</v>
      </c>
      <c r="H11" s="40">
        <v>1</v>
      </c>
      <c r="I11">
        <v>1</v>
      </c>
      <c r="J11">
        <v>1</v>
      </c>
    </row>
    <row r="12" spans="1:10" outlineLevel="1" x14ac:dyDescent="0.3">
      <c r="A12" s="33">
        <v>2</v>
      </c>
      <c r="B12" s="5" t="s">
        <v>21</v>
      </c>
      <c r="C12" s="5">
        <v>1</v>
      </c>
      <c r="D12" s="5" t="s">
        <v>125</v>
      </c>
      <c r="E12" s="5"/>
      <c r="F12" s="5" t="s">
        <v>21</v>
      </c>
      <c r="G12" s="5" t="s">
        <v>120</v>
      </c>
      <c r="H12" s="40">
        <v>1</v>
      </c>
      <c r="I12">
        <v>2</v>
      </c>
      <c r="J12">
        <v>2</v>
      </c>
    </row>
    <row r="13" spans="1:10" outlineLevel="2" x14ac:dyDescent="0.3">
      <c r="A13" s="26">
        <v>3</v>
      </c>
      <c r="B13" s="6" t="s">
        <v>22</v>
      </c>
      <c r="C13" s="6" t="s">
        <v>125</v>
      </c>
      <c r="D13" s="6" t="s">
        <v>125</v>
      </c>
      <c r="E13" s="6"/>
      <c r="F13" s="6" t="s">
        <v>21</v>
      </c>
      <c r="G13" s="6" t="s">
        <v>121</v>
      </c>
      <c r="H13" s="40">
        <v>1</v>
      </c>
      <c r="I13">
        <v>3</v>
      </c>
      <c r="J13">
        <v>3</v>
      </c>
    </row>
    <row r="14" spans="1:10" outlineLevel="2" x14ac:dyDescent="0.3">
      <c r="A14" s="34">
        <v>3</v>
      </c>
      <c r="B14" s="7" t="s">
        <v>23</v>
      </c>
      <c r="C14" s="6" t="s">
        <v>125</v>
      </c>
      <c r="D14" s="6" t="s">
        <v>125</v>
      </c>
      <c r="E14" s="6"/>
      <c r="F14" s="6" t="s">
        <v>21</v>
      </c>
      <c r="G14" s="6" t="s">
        <v>122</v>
      </c>
      <c r="H14" s="40">
        <v>1</v>
      </c>
      <c r="I14" s="17" t="s">
        <v>119</v>
      </c>
      <c r="J14" s="17" t="s">
        <v>116</v>
      </c>
    </row>
    <row r="15" spans="1:10" outlineLevel="1" x14ac:dyDescent="0.3">
      <c r="A15" s="33">
        <v>2</v>
      </c>
      <c r="B15" s="5" t="s">
        <v>157</v>
      </c>
      <c r="C15" s="5">
        <v>1</v>
      </c>
      <c r="D15" s="5" t="s">
        <v>125</v>
      </c>
      <c r="E15" s="5"/>
      <c r="F15" s="5" t="s">
        <v>123</v>
      </c>
      <c r="G15" s="5" t="s">
        <v>120</v>
      </c>
      <c r="H15" s="40">
        <v>1</v>
      </c>
      <c r="I15" s="18" t="s">
        <v>125</v>
      </c>
      <c r="J15" s="59" t="s">
        <v>125</v>
      </c>
    </row>
    <row r="16" spans="1:10" outlineLevel="1" x14ac:dyDescent="0.3">
      <c r="A16" s="26">
        <v>3</v>
      </c>
      <c r="B16" s="6" t="s">
        <v>160</v>
      </c>
      <c r="C16" s="6" t="s">
        <v>125</v>
      </c>
      <c r="D16" s="6" t="s">
        <v>125</v>
      </c>
      <c r="E16" s="6"/>
      <c r="F16" s="6" t="s">
        <v>123</v>
      </c>
      <c r="G16" s="6" t="s">
        <v>121</v>
      </c>
      <c r="H16" s="40">
        <v>1</v>
      </c>
      <c r="I16" s="18"/>
    </row>
    <row r="17" spans="1:9" outlineLevel="1" x14ac:dyDescent="0.3">
      <c r="A17" s="26">
        <v>3</v>
      </c>
      <c r="B17" s="6" t="s">
        <v>161</v>
      </c>
      <c r="C17" s="6" t="s">
        <v>125</v>
      </c>
      <c r="D17" s="6" t="s">
        <v>125</v>
      </c>
      <c r="E17" s="6"/>
      <c r="F17" s="6" t="s">
        <v>123</v>
      </c>
      <c r="G17" s="6" t="s">
        <v>122</v>
      </c>
      <c r="H17" s="40">
        <v>1</v>
      </c>
      <c r="I17" s="18"/>
    </row>
    <row r="18" spans="1:9" outlineLevel="1" x14ac:dyDescent="0.3">
      <c r="A18" s="33">
        <v>2</v>
      </c>
      <c r="B18" s="5" t="s">
        <v>36</v>
      </c>
      <c r="C18" s="5">
        <v>1</v>
      </c>
      <c r="D18" s="5" t="s">
        <v>125</v>
      </c>
      <c r="E18" s="5"/>
      <c r="F18" s="5" t="s">
        <v>123</v>
      </c>
      <c r="G18" s="5" t="s">
        <v>120</v>
      </c>
      <c r="H18" s="40">
        <v>1</v>
      </c>
    </row>
    <row r="19" spans="1:9" outlineLevel="1" x14ac:dyDescent="0.3">
      <c r="A19" s="26">
        <v>3</v>
      </c>
      <c r="B19" s="6" t="s">
        <v>128</v>
      </c>
      <c r="C19" s="6" t="s">
        <v>125</v>
      </c>
      <c r="D19" s="6" t="s">
        <v>125</v>
      </c>
      <c r="E19" s="6"/>
      <c r="F19" s="6" t="s">
        <v>123</v>
      </c>
      <c r="G19" s="6" t="s">
        <v>121</v>
      </c>
      <c r="H19" s="40">
        <v>1</v>
      </c>
    </row>
    <row r="20" spans="1:9" outlineLevel="1" x14ac:dyDescent="0.3">
      <c r="A20" s="26">
        <v>3</v>
      </c>
      <c r="B20" s="6" t="s">
        <v>129</v>
      </c>
      <c r="C20" s="6" t="s">
        <v>125</v>
      </c>
      <c r="D20" s="6" t="s">
        <v>125</v>
      </c>
      <c r="E20" s="6"/>
      <c r="F20" s="6" t="s">
        <v>123</v>
      </c>
      <c r="G20" s="6" t="s">
        <v>122</v>
      </c>
      <c r="H20" s="40">
        <v>1</v>
      </c>
    </row>
    <row r="21" spans="1:9" x14ac:dyDescent="0.3">
      <c r="A21" s="32">
        <v>1</v>
      </c>
      <c r="B21" s="4" t="s">
        <v>126</v>
      </c>
      <c r="C21" s="4">
        <v>1</v>
      </c>
      <c r="D21" s="4">
        <v>1</v>
      </c>
      <c r="E21" s="4"/>
      <c r="F21" s="4" t="s">
        <v>127</v>
      </c>
      <c r="G21" s="4" t="s">
        <v>120</v>
      </c>
      <c r="H21" s="40">
        <v>1</v>
      </c>
    </row>
    <row r="22" spans="1:9" outlineLevel="1" x14ac:dyDescent="0.3">
      <c r="A22" s="5">
        <v>2</v>
      </c>
      <c r="B22" s="5" t="s">
        <v>130</v>
      </c>
      <c r="C22" s="5">
        <v>2</v>
      </c>
      <c r="D22" s="5">
        <v>1</v>
      </c>
      <c r="E22" s="5"/>
      <c r="F22" s="5" t="s">
        <v>127</v>
      </c>
      <c r="G22" s="5" t="s">
        <v>121</v>
      </c>
      <c r="H22" s="40">
        <v>1</v>
      </c>
    </row>
    <row r="23" spans="1:9" outlineLevel="1" x14ac:dyDescent="0.3">
      <c r="A23" s="26">
        <v>3</v>
      </c>
      <c r="B23" s="6" t="s">
        <v>160</v>
      </c>
      <c r="C23" s="6" t="s">
        <v>125</v>
      </c>
      <c r="D23" s="6" t="s">
        <v>125</v>
      </c>
      <c r="E23" s="6"/>
      <c r="F23" s="6" t="s">
        <v>123</v>
      </c>
      <c r="G23" s="6" t="s">
        <v>121</v>
      </c>
      <c r="H23" s="40">
        <v>1</v>
      </c>
    </row>
    <row r="24" spans="1:9" x14ac:dyDescent="0.3">
      <c r="A24" s="26">
        <v>3</v>
      </c>
      <c r="B24" s="6" t="s">
        <v>19</v>
      </c>
      <c r="C24" s="6" t="s">
        <v>125</v>
      </c>
      <c r="D24" s="6" t="s">
        <v>125</v>
      </c>
      <c r="E24" s="6"/>
      <c r="F24" s="6" t="s">
        <v>18</v>
      </c>
      <c r="G24" s="6" t="s">
        <v>121</v>
      </c>
      <c r="H24" s="40">
        <v>1</v>
      </c>
    </row>
    <row r="25" spans="1:9" outlineLevel="1" x14ac:dyDescent="0.3">
      <c r="A25" s="26">
        <v>3</v>
      </c>
      <c r="B25" s="6" t="s">
        <v>22</v>
      </c>
      <c r="C25" s="6" t="s">
        <v>125</v>
      </c>
      <c r="D25" s="6" t="s">
        <v>125</v>
      </c>
      <c r="E25" s="6"/>
      <c r="F25" s="6" t="s">
        <v>21</v>
      </c>
      <c r="G25" s="6" t="s">
        <v>121</v>
      </c>
      <c r="H25" s="40">
        <v>1</v>
      </c>
    </row>
    <row r="26" spans="1:9" outlineLevel="1" x14ac:dyDescent="0.3">
      <c r="A26" s="26">
        <v>3</v>
      </c>
      <c r="B26" s="6" t="s">
        <v>128</v>
      </c>
      <c r="C26" s="6" t="s">
        <v>125</v>
      </c>
      <c r="D26" s="6" t="s">
        <v>125</v>
      </c>
      <c r="E26" s="6"/>
      <c r="F26" s="6" t="s">
        <v>123</v>
      </c>
      <c r="G26" s="6" t="s">
        <v>121</v>
      </c>
      <c r="H26" s="40">
        <v>1</v>
      </c>
    </row>
    <row r="27" spans="1:9" x14ac:dyDescent="0.3">
      <c r="A27" s="5">
        <v>2</v>
      </c>
      <c r="B27" s="5" t="s">
        <v>131</v>
      </c>
      <c r="C27" s="5">
        <v>2</v>
      </c>
      <c r="D27" s="5">
        <v>1</v>
      </c>
      <c r="E27" s="5"/>
      <c r="F27" s="5" t="s">
        <v>127</v>
      </c>
      <c r="G27" s="5" t="s">
        <v>122</v>
      </c>
      <c r="H27" s="40">
        <v>1</v>
      </c>
    </row>
    <row r="28" spans="1:9" x14ac:dyDescent="0.3">
      <c r="A28" s="26">
        <v>3</v>
      </c>
      <c r="B28" s="6" t="s">
        <v>161</v>
      </c>
      <c r="C28" s="6" t="s">
        <v>125</v>
      </c>
      <c r="D28" s="6" t="s">
        <v>125</v>
      </c>
      <c r="E28" s="6"/>
      <c r="F28" s="6" t="s">
        <v>123</v>
      </c>
      <c r="G28" s="6" t="s">
        <v>122</v>
      </c>
      <c r="H28" s="40">
        <v>1</v>
      </c>
    </row>
    <row r="29" spans="1:9" x14ac:dyDescent="0.3">
      <c r="A29" s="26">
        <v>3</v>
      </c>
      <c r="B29" s="6" t="s">
        <v>20</v>
      </c>
      <c r="C29" s="6" t="s">
        <v>125</v>
      </c>
      <c r="D29" s="6" t="s">
        <v>125</v>
      </c>
      <c r="E29" s="6"/>
      <c r="F29" s="6" t="s">
        <v>18</v>
      </c>
      <c r="G29" s="6" t="s">
        <v>122</v>
      </c>
      <c r="H29" s="40">
        <v>1</v>
      </c>
    </row>
    <row r="30" spans="1:9" outlineLevel="3" x14ac:dyDescent="0.3">
      <c r="A30" s="26">
        <v>3</v>
      </c>
      <c r="B30" s="6" t="s">
        <v>23</v>
      </c>
      <c r="C30" s="6" t="s">
        <v>125</v>
      </c>
      <c r="D30" s="6" t="s">
        <v>125</v>
      </c>
      <c r="E30" s="6"/>
      <c r="F30" s="6" t="s">
        <v>21</v>
      </c>
      <c r="G30" s="6" t="s">
        <v>122</v>
      </c>
      <c r="H30" s="40">
        <v>1</v>
      </c>
    </row>
    <row r="31" spans="1:9" outlineLevel="3" x14ac:dyDescent="0.3">
      <c r="A31" s="37">
        <v>3</v>
      </c>
      <c r="B31" s="38" t="s">
        <v>129</v>
      </c>
      <c r="C31" s="6" t="s">
        <v>125</v>
      </c>
      <c r="D31" s="6" t="s">
        <v>125</v>
      </c>
      <c r="E31" s="6"/>
      <c r="F31" s="6" t="s">
        <v>123</v>
      </c>
      <c r="G31" s="6" t="s">
        <v>120</v>
      </c>
      <c r="H31" s="40">
        <v>1</v>
      </c>
    </row>
    <row r="32" spans="1:9" x14ac:dyDescent="0.3">
      <c r="A32" s="24">
        <v>1</v>
      </c>
      <c r="B32" s="24" t="s">
        <v>61</v>
      </c>
      <c r="C32" s="24">
        <v>0</v>
      </c>
      <c r="D32" s="24">
        <v>0</v>
      </c>
      <c r="E32" s="24"/>
      <c r="F32" s="24" t="s">
        <v>123</v>
      </c>
      <c r="G32" s="24" t="s">
        <v>120</v>
      </c>
      <c r="H32" s="40">
        <v>1</v>
      </c>
    </row>
    <row r="33" spans="1:8" x14ac:dyDescent="0.3">
      <c r="A33" s="38">
        <v>2</v>
      </c>
      <c r="B33" s="38" t="s">
        <v>162</v>
      </c>
      <c r="C33" s="38">
        <v>1</v>
      </c>
      <c r="D33" s="38">
        <v>1</v>
      </c>
      <c r="E33" s="38"/>
      <c r="F33" s="26" t="s">
        <v>123</v>
      </c>
      <c r="G33" s="38"/>
      <c r="H33" s="40">
        <v>1</v>
      </c>
    </row>
    <row r="34" spans="1:8" x14ac:dyDescent="0.3">
      <c r="A34" s="26">
        <v>3</v>
      </c>
      <c r="B34" s="56" t="s">
        <v>158</v>
      </c>
      <c r="C34" s="26">
        <v>1</v>
      </c>
      <c r="D34" s="26">
        <v>2</v>
      </c>
      <c r="E34" s="26"/>
      <c r="F34" s="26" t="s">
        <v>123</v>
      </c>
      <c r="G34" s="26" t="s">
        <v>120</v>
      </c>
      <c r="H34" s="40">
        <v>1</v>
      </c>
    </row>
    <row r="35" spans="1:8" x14ac:dyDescent="0.3">
      <c r="A35" s="26">
        <v>3</v>
      </c>
      <c r="B35" s="56" t="s">
        <v>159</v>
      </c>
      <c r="C35" s="26">
        <v>1</v>
      </c>
      <c r="D35" s="26">
        <v>2</v>
      </c>
      <c r="E35" s="26"/>
      <c r="F35" s="26" t="s">
        <v>123</v>
      </c>
      <c r="G35" s="26" t="s">
        <v>120</v>
      </c>
      <c r="H35" s="40">
        <v>1</v>
      </c>
    </row>
    <row r="36" spans="1:8" x14ac:dyDescent="0.3">
      <c r="A36" s="26">
        <v>2</v>
      </c>
      <c r="B36" s="26" t="s">
        <v>157</v>
      </c>
      <c r="C36" s="26"/>
      <c r="D36" s="26" t="s">
        <v>125</v>
      </c>
      <c r="E36" s="26"/>
      <c r="F36" s="26" t="s">
        <v>123</v>
      </c>
      <c r="G36" s="26" t="s">
        <v>120</v>
      </c>
      <c r="H36" s="40">
        <v>1</v>
      </c>
    </row>
    <row r="37" spans="1:8" x14ac:dyDescent="0.3">
      <c r="A37" s="24">
        <v>1</v>
      </c>
      <c r="B37" s="25" t="s">
        <v>163</v>
      </c>
      <c r="C37" s="41">
        <v>1</v>
      </c>
      <c r="D37" s="41"/>
      <c r="E37" s="41">
        <v>1</v>
      </c>
      <c r="F37" s="25" t="s">
        <v>18</v>
      </c>
      <c r="G37" s="25" t="s">
        <v>120</v>
      </c>
      <c r="H37" s="40">
        <v>1</v>
      </c>
    </row>
    <row r="38" spans="1:8" x14ac:dyDescent="0.3">
      <c r="A38" s="26">
        <v>2</v>
      </c>
      <c r="B38" s="6" t="s">
        <v>39</v>
      </c>
      <c r="C38" s="20">
        <v>1</v>
      </c>
      <c r="D38" s="20"/>
      <c r="E38" s="20" t="s">
        <v>125</v>
      </c>
      <c r="F38" s="6" t="s">
        <v>18</v>
      </c>
      <c r="G38" s="6" t="s">
        <v>120</v>
      </c>
      <c r="H38" s="40">
        <v>1</v>
      </c>
    </row>
    <row r="39" spans="1:8" outlineLevel="2" x14ac:dyDescent="0.3">
      <c r="A39" s="30">
        <v>3</v>
      </c>
      <c r="B39" s="10" t="s">
        <v>40</v>
      </c>
      <c r="C39" s="21" t="s">
        <v>125</v>
      </c>
      <c r="D39" s="21"/>
      <c r="E39" s="21" t="s">
        <v>125</v>
      </c>
      <c r="F39" s="10" t="s">
        <v>18</v>
      </c>
      <c r="G39" s="10" t="s">
        <v>121</v>
      </c>
      <c r="H39" s="40">
        <v>1</v>
      </c>
    </row>
    <row r="40" spans="1:8" outlineLevel="2" x14ac:dyDescent="0.3">
      <c r="A40" s="31">
        <v>3</v>
      </c>
      <c r="B40" s="11" t="s">
        <v>41</v>
      </c>
      <c r="C40" s="22" t="s">
        <v>125</v>
      </c>
      <c r="D40" s="22"/>
      <c r="E40" s="22" t="s">
        <v>125</v>
      </c>
      <c r="F40" s="11" t="s">
        <v>18</v>
      </c>
      <c r="G40" s="11" t="s">
        <v>122</v>
      </c>
      <c r="H40" s="40">
        <v>1</v>
      </c>
    </row>
    <row r="41" spans="1:8" x14ac:dyDescent="0.3">
      <c r="A41" s="26">
        <v>2</v>
      </c>
      <c r="B41" s="6" t="s">
        <v>42</v>
      </c>
      <c r="C41" s="20" t="s">
        <v>119</v>
      </c>
      <c r="D41" s="20"/>
      <c r="E41" s="20" t="s">
        <v>125</v>
      </c>
      <c r="F41" s="6" t="s">
        <v>18</v>
      </c>
      <c r="G41" s="6" t="s">
        <v>120</v>
      </c>
      <c r="H41" s="40">
        <v>1</v>
      </c>
    </row>
    <row r="42" spans="1:8" x14ac:dyDescent="0.3">
      <c r="A42" s="26">
        <v>2</v>
      </c>
      <c r="B42" s="6" t="s">
        <v>43</v>
      </c>
      <c r="C42" s="20" t="s">
        <v>119</v>
      </c>
      <c r="D42" s="20"/>
      <c r="E42" s="20" t="s">
        <v>125</v>
      </c>
      <c r="F42" s="6" t="s">
        <v>18</v>
      </c>
      <c r="G42" s="6" t="s">
        <v>120</v>
      </c>
      <c r="H42" s="40">
        <v>1</v>
      </c>
    </row>
    <row r="43" spans="1:8" x14ac:dyDescent="0.3">
      <c r="A43" s="26">
        <v>2</v>
      </c>
      <c r="B43" s="6" t="s">
        <v>47</v>
      </c>
      <c r="C43" s="20">
        <v>1</v>
      </c>
      <c r="D43" s="20"/>
      <c r="E43" s="20" t="s">
        <v>125</v>
      </c>
      <c r="F43" s="6" t="s">
        <v>18</v>
      </c>
      <c r="G43" s="6" t="s">
        <v>120</v>
      </c>
      <c r="H43" s="40">
        <v>1</v>
      </c>
    </row>
    <row r="44" spans="1:8" outlineLevel="2" x14ac:dyDescent="0.3">
      <c r="A44" s="30">
        <v>3</v>
      </c>
      <c r="B44" s="10" t="s">
        <v>132</v>
      </c>
      <c r="C44" s="22" t="s">
        <v>125</v>
      </c>
      <c r="D44" s="21"/>
      <c r="E44" s="21" t="s">
        <v>125</v>
      </c>
      <c r="F44" s="10" t="s">
        <v>18</v>
      </c>
      <c r="G44" s="10" t="s">
        <v>121</v>
      </c>
      <c r="H44" s="40">
        <v>1</v>
      </c>
    </row>
    <row r="45" spans="1:8" outlineLevel="2" x14ac:dyDescent="0.3">
      <c r="A45" s="31">
        <v>3</v>
      </c>
      <c r="B45" s="11" t="s">
        <v>133</v>
      </c>
      <c r="C45" s="22" t="s">
        <v>125</v>
      </c>
      <c r="D45" s="22"/>
      <c r="E45" s="22" t="s">
        <v>125</v>
      </c>
      <c r="F45" s="11" t="s">
        <v>18</v>
      </c>
      <c r="G45" s="11" t="s">
        <v>122</v>
      </c>
      <c r="H45" s="40">
        <v>1</v>
      </c>
    </row>
    <row r="46" spans="1:8" x14ac:dyDescent="0.3">
      <c r="A46" s="24">
        <v>1</v>
      </c>
      <c r="B46" s="25" t="s">
        <v>166</v>
      </c>
      <c r="C46" s="41">
        <v>1</v>
      </c>
      <c r="D46" s="41"/>
      <c r="E46" s="41">
        <v>1</v>
      </c>
      <c r="F46" s="25" t="s">
        <v>21</v>
      </c>
      <c r="G46" s="25" t="s">
        <v>120</v>
      </c>
      <c r="H46" s="40">
        <v>1</v>
      </c>
    </row>
    <row r="47" spans="1:8" x14ac:dyDescent="0.3">
      <c r="A47" s="26">
        <v>2</v>
      </c>
      <c r="B47" s="6" t="s">
        <v>54</v>
      </c>
      <c r="C47" s="20">
        <v>1</v>
      </c>
      <c r="D47" s="20"/>
      <c r="E47" s="20" t="s">
        <v>141</v>
      </c>
      <c r="F47" s="6" t="s">
        <v>21</v>
      </c>
      <c r="G47" s="6" t="s">
        <v>120</v>
      </c>
      <c r="H47" s="40">
        <v>1</v>
      </c>
    </row>
    <row r="48" spans="1:8" outlineLevel="2" x14ac:dyDescent="0.3">
      <c r="A48" s="30">
        <v>3</v>
      </c>
      <c r="B48" s="10" t="s">
        <v>134</v>
      </c>
      <c r="C48" s="22" t="s">
        <v>125</v>
      </c>
      <c r="D48" s="21"/>
      <c r="E48" s="21" t="s">
        <v>141</v>
      </c>
      <c r="F48" s="10" t="s">
        <v>18</v>
      </c>
      <c r="G48" s="10" t="s">
        <v>121</v>
      </c>
      <c r="H48" s="40">
        <v>1</v>
      </c>
    </row>
    <row r="49" spans="1:8" outlineLevel="2" x14ac:dyDescent="0.3">
      <c r="A49" s="31">
        <v>3</v>
      </c>
      <c r="B49" s="11" t="s">
        <v>135</v>
      </c>
      <c r="C49" s="22" t="s">
        <v>125</v>
      </c>
      <c r="D49" s="22"/>
      <c r="E49" s="22" t="s">
        <v>141</v>
      </c>
      <c r="F49" s="11" t="s">
        <v>18</v>
      </c>
      <c r="G49" s="11" t="s">
        <v>122</v>
      </c>
      <c r="H49" s="40">
        <v>1</v>
      </c>
    </row>
    <row r="50" spans="1:8" x14ac:dyDescent="0.3">
      <c r="A50" s="26">
        <v>2</v>
      </c>
      <c r="B50" s="6" t="s">
        <v>49</v>
      </c>
      <c r="C50" s="20">
        <v>1</v>
      </c>
      <c r="D50" s="20"/>
      <c r="E50" s="44" t="s">
        <v>141</v>
      </c>
      <c r="F50" s="6" t="s">
        <v>21</v>
      </c>
      <c r="G50" s="6" t="s">
        <v>120</v>
      </c>
      <c r="H50" s="40">
        <v>1</v>
      </c>
    </row>
    <row r="51" spans="1:8" outlineLevel="2" x14ac:dyDescent="0.3">
      <c r="A51" s="30">
        <v>3</v>
      </c>
      <c r="B51" s="10" t="s">
        <v>136</v>
      </c>
      <c r="C51" s="22" t="s">
        <v>125</v>
      </c>
      <c r="D51" s="21"/>
      <c r="E51" s="21" t="s">
        <v>125</v>
      </c>
      <c r="F51" s="10" t="s">
        <v>18</v>
      </c>
      <c r="G51" s="10" t="s">
        <v>121</v>
      </c>
      <c r="H51" s="40">
        <v>1</v>
      </c>
    </row>
    <row r="52" spans="1:8" outlineLevel="2" x14ac:dyDescent="0.3">
      <c r="A52" s="31">
        <v>3</v>
      </c>
      <c r="B52" s="11" t="s">
        <v>137</v>
      </c>
      <c r="C52" s="22" t="s">
        <v>125</v>
      </c>
      <c r="D52" s="22"/>
      <c r="E52" s="22" t="s">
        <v>125</v>
      </c>
      <c r="F52" s="11" t="s">
        <v>18</v>
      </c>
      <c r="G52" s="11" t="s">
        <v>122</v>
      </c>
      <c r="H52" s="40">
        <v>1</v>
      </c>
    </row>
    <row r="53" spans="1:8" x14ac:dyDescent="0.3">
      <c r="A53" s="32">
        <v>1</v>
      </c>
      <c r="B53" s="4" t="s">
        <v>49</v>
      </c>
      <c r="C53" s="19">
        <v>1</v>
      </c>
      <c r="D53" s="19"/>
      <c r="E53" s="19">
        <v>2</v>
      </c>
      <c r="F53" s="4" t="s">
        <v>21</v>
      </c>
      <c r="G53" s="4" t="s">
        <v>120</v>
      </c>
      <c r="H53" s="40">
        <v>1</v>
      </c>
    </row>
    <row r="54" spans="1:8" outlineLevel="1" x14ac:dyDescent="0.3">
      <c r="A54" s="26">
        <v>2</v>
      </c>
      <c r="B54" s="6" t="s">
        <v>50</v>
      </c>
      <c r="C54" s="20">
        <v>1</v>
      </c>
      <c r="D54" s="20"/>
      <c r="E54" s="20" t="s">
        <v>140</v>
      </c>
      <c r="F54" s="6" t="s">
        <v>21</v>
      </c>
      <c r="G54" s="6" t="s">
        <v>120</v>
      </c>
      <c r="H54" s="40">
        <v>1</v>
      </c>
    </row>
    <row r="55" spans="1:8" outlineLevel="1" x14ac:dyDescent="0.3">
      <c r="A55" s="34">
        <v>2</v>
      </c>
      <c r="B55" s="7" t="s">
        <v>51</v>
      </c>
      <c r="C55" s="23">
        <v>1</v>
      </c>
      <c r="D55" s="23"/>
      <c r="E55" s="23" t="s">
        <v>140</v>
      </c>
      <c r="F55" s="7" t="s">
        <v>21</v>
      </c>
      <c r="G55" s="7" t="s">
        <v>120</v>
      </c>
      <c r="H55" s="40">
        <v>1</v>
      </c>
    </row>
    <row r="56" spans="1:8" outlineLevel="1" x14ac:dyDescent="0.3">
      <c r="A56" s="34">
        <v>2</v>
      </c>
      <c r="B56" s="7" t="s">
        <v>52</v>
      </c>
      <c r="C56" s="23">
        <v>1</v>
      </c>
      <c r="D56" s="23"/>
      <c r="E56" s="23" t="s">
        <v>140</v>
      </c>
      <c r="F56" s="7" t="s">
        <v>21</v>
      </c>
      <c r="G56" s="7" t="s">
        <v>120</v>
      </c>
      <c r="H56" s="40">
        <v>1</v>
      </c>
    </row>
    <row r="57" spans="1:8" outlineLevel="1" x14ac:dyDescent="0.3">
      <c r="A57" s="34">
        <v>2</v>
      </c>
      <c r="B57" s="7" t="s">
        <v>53</v>
      </c>
      <c r="C57" s="23">
        <v>1</v>
      </c>
      <c r="D57" s="23"/>
      <c r="E57" s="23" t="s">
        <v>140</v>
      </c>
      <c r="F57" s="7" t="s">
        <v>21</v>
      </c>
      <c r="G57" s="7" t="s">
        <v>120</v>
      </c>
      <c r="H57" s="40">
        <v>1</v>
      </c>
    </row>
    <row r="58" spans="1:8" x14ac:dyDescent="0.3">
      <c r="A58" s="32">
        <v>1</v>
      </c>
      <c r="B58" s="4" t="s">
        <v>163</v>
      </c>
      <c r="C58" s="19">
        <v>1</v>
      </c>
      <c r="D58" s="19"/>
      <c r="E58" s="19">
        <v>1</v>
      </c>
      <c r="F58" s="4" t="s">
        <v>18</v>
      </c>
      <c r="G58" s="4" t="s">
        <v>120</v>
      </c>
      <c r="H58" s="40">
        <v>1</v>
      </c>
    </row>
    <row r="59" spans="1:8" x14ac:dyDescent="0.3">
      <c r="A59" s="26">
        <v>2</v>
      </c>
      <c r="B59" s="6" t="s">
        <v>164</v>
      </c>
      <c r="C59" s="20">
        <v>2</v>
      </c>
      <c r="D59" s="20"/>
      <c r="E59" s="20">
        <v>1</v>
      </c>
      <c r="F59" s="6" t="s">
        <v>18</v>
      </c>
      <c r="G59" s="6" t="s">
        <v>121</v>
      </c>
      <c r="H59" s="40">
        <v>1</v>
      </c>
    </row>
    <row r="60" spans="1:8" outlineLevel="2" x14ac:dyDescent="0.3">
      <c r="A60" s="30">
        <v>3</v>
      </c>
      <c r="B60" s="10" t="s">
        <v>40</v>
      </c>
      <c r="C60" s="21">
        <v>2</v>
      </c>
      <c r="D60" s="21"/>
      <c r="E60" s="21" t="s">
        <v>141</v>
      </c>
      <c r="F60" s="10" t="s">
        <v>18</v>
      </c>
      <c r="G60" s="10" t="s">
        <v>121</v>
      </c>
      <c r="H60" s="40">
        <v>1</v>
      </c>
    </row>
    <row r="61" spans="1:8" outlineLevel="2" x14ac:dyDescent="0.3">
      <c r="A61" s="31">
        <v>4</v>
      </c>
      <c r="B61" s="275" t="s">
        <v>309</v>
      </c>
      <c r="C61" s="21">
        <v>2</v>
      </c>
      <c r="D61" s="22"/>
      <c r="E61" s="22" t="s">
        <v>140</v>
      </c>
      <c r="F61" s="10" t="s">
        <v>18</v>
      </c>
      <c r="G61" s="10" t="s">
        <v>121</v>
      </c>
      <c r="H61" s="40">
        <v>1</v>
      </c>
    </row>
    <row r="62" spans="1:8" outlineLevel="2" x14ac:dyDescent="0.3">
      <c r="A62" s="31">
        <v>4</v>
      </c>
      <c r="B62" s="275" t="s">
        <v>310</v>
      </c>
      <c r="C62" s="21">
        <v>2</v>
      </c>
      <c r="D62" s="22"/>
      <c r="E62" s="22" t="s">
        <v>140</v>
      </c>
      <c r="F62" s="10" t="s">
        <v>18</v>
      </c>
      <c r="G62" s="10" t="s">
        <v>121</v>
      </c>
      <c r="H62" s="40">
        <v>1</v>
      </c>
    </row>
    <row r="63" spans="1:8" outlineLevel="2" x14ac:dyDescent="0.3">
      <c r="A63" s="31">
        <v>4</v>
      </c>
      <c r="B63" s="275" t="s">
        <v>311</v>
      </c>
      <c r="C63" s="21">
        <v>2</v>
      </c>
      <c r="D63" s="22"/>
      <c r="E63" s="22" t="s">
        <v>140</v>
      </c>
      <c r="F63" s="10" t="s">
        <v>18</v>
      </c>
      <c r="G63" s="10" t="s">
        <v>121</v>
      </c>
      <c r="H63" s="40">
        <v>1</v>
      </c>
    </row>
    <row r="64" spans="1:8" outlineLevel="2" x14ac:dyDescent="0.3">
      <c r="A64" s="31">
        <v>4</v>
      </c>
      <c r="B64" s="275" t="s">
        <v>312</v>
      </c>
      <c r="C64" s="21">
        <v>2</v>
      </c>
      <c r="D64" s="22"/>
      <c r="E64" s="22" t="s">
        <v>140</v>
      </c>
      <c r="F64" s="10" t="s">
        <v>18</v>
      </c>
      <c r="G64" s="10" t="s">
        <v>121</v>
      </c>
      <c r="H64" s="40">
        <v>1</v>
      </c>
    </row>
    <row r="65" spans="1:8" outlineLevel="2" x14ac:dyDescent="0.3">
      <c r="A65" s="31">
        <v>3</v>
      </c>
      <c r="B65" s="11" t="s">
        <v>42</v>
      </c>
      <c r="C65" s="22">
        <v>2</v>
      </c>
      <c r="D65" s="22"/>
      <c r="E65" s="22" t="s">
        <v>125</v>
      </c>
      <c r="F65" s="11" t="s">
        <v>18</v>
      </c>
      <c r="G65" s="11" t="s">
        <v>120</v>
      </c>
      <c r="H65" s="40">
        <v>1</v>
      </c>
    </row>
    <row r="66" spans="1:8" outlineLevel="2" x14ac:dyDescent="0.3">
      <c r="A66" s="31">
        <v>3</v>
      </c>
      <c r="B66" s="11" t="s">
        <v>43</v>
      </c>
      <c r="C66" s="22">
        <v>2</v>
      </c>
      <c r="D66" s="22"/>
      <c r="E66" s="22" t="s">
        <v>125</v>
      </c>
      <c r="F66" s="11" t="s">
        <v>18</v>
      </c>
      <c r="G66" s="11" t="s">
        <v>120</v>
      </c>
      <c r="H66" s="40">
        <v>1</v>
      </c>
    </row>
    <row r="67" spans="1:8" outlineLevel="2" x14ac:dyDescent="0.3">
      <c r="A67" s="31">
        <v>3</v>
      </c>
      <c r="B67" s="11" t="s">
        <v>132</v>
      </c>
      <c r="C67" s="22">
        <v>2</v>
      </c>
      <c r="D67" s="22"/>
      <c r="E67" s="22" t="s">
        <v>125</v>
      </c>
      <c r="F67" s="11" t="s">
        <v>18</v>
      </c>
      <c r="G67" s="11" t="s">
        <v>120</v>
      </c>
      <c r="H67" s="40">
        <v>1</v>
      </c>
    </row>
    <row r="68" spans="1:8" x14ac:dyDescent="0.3">
      <c r="A68" s="26">
        <v>2</v>
      </c>
      <c r="B68" s="6" t="s">
        <v>165</v>
      </c>
      <c r="C68" s="20">
        <v>2</v>
      </c>
      <c r="D68" s="20"/>
      <c r="E68" s="20">
        <v>1</v>
      </c>
      <c r="F68" s="6" t="s">
        <v>18</v>
      </c>
      <c r="G68" s="6" t="s">
        <v>122</v>
      </c>
      <c r="H68" s="40">
        <v>1</v>
      </c>
    </row>
    <row r="69" spans="1:8" outlineLevel="2" x14ac:dyDescent="0.3">
      <c r="A69" s="30">
        <v>3</v>
      </c>
      <c r="B69" s="10" t="s">
        <v>41</v>
      </c>
      <c r="C69" s="21">
        <v>2</v>
      </c>
      <c r="D69" s="21"/>
      <c r="E69" s="21" t="s">
        <v>141</v>
      </c>
      <c r="F69" s="10" t="s">
        <v>18</v>
      </c>
      <c r="G69" s="10" t="s">
        <v>122</v>
      </c>
      <c r="H69" s="40">
        <v>1</v>
      </c>
    </row>
    <row r="70" spans="1:8" outlineLevel="2" x14ac:dyDescent="0.3">
      <c r="A70" s="31">
        <v>4</v>
      </c>
      <c r="B70" s="275" t="s">
        <v>313</v>
      </c>
      <c r="C70" s="21">
        <v>2</v>
      </c>
      <c r="D70" s="22"/>
      <c r="E70" s="22" t="s">
        <v>140</v>
      </c>
      <c r="F70" s="10" t="s">
        <v>18</v>
      </c>
      <c r="G70" s="10" t="s">
        <v>122</v>
      </c>
      <c r="H70" s="40">
        <v>1</v>
      </c>
    </row>
    <row r="71" spans="1:8" outlineLevel="2" x14ac:dyDescent="0.3">
      <c r="A71" s="31">
        <v>4</v>
      </c>
      <c r="B71" s="275" t="s">
        <v>314</v>
      </c>
      <c r="C71" s="21">
        <v>2</v>
      </c>
      <c r="D71" s="22"/>
      <c r="E71" s="22" t="s">
        <v>140</v>
      </c>
      <c r="F71" s="10" t="s">
        <v>18</v>
      </c>
      <c r="G71" s="10" t="s">
        <v>122</v>
      </c>
      <c r="H71" s="40">
        <v>1</v>
      </c>
    </row>
    <row r="72" spans="1:8" outlineLevel="2" x14ac:dyDescent="0.3">
      <c r="A72" s="31">
        <v>4</v>
      </c>
      <c r="B72" s="275" t="s">
        <v>315</v>
      </c>
      <c r="C72" s="21">
        <v>2</v>
      </c>
      <c r="D72" s="22"/>
      <c r="E72" s="22" t="s">
        <v>140</v>
      </c>
      <c r="F72" s="10" t="s">
        <v>18</v>
      </c>
      <c r="G72" s="10" t="s">
        <v>122</v>
      </c>
      <c r="H72" s="40">
        <v>1</v>
      </c>
    </row>
    <row r="73" spans="1:8" outlineLevel="2" x14ac:dyDescent="0.3">
      <c r="A73" s="31">
        <v>4</v>
      </c>
      <c r="B73" s="275" t="s">
        <v>316</v>
      </c>
      <c r="C73" s="21">
        <v>2</v>
      </c>
      <c r="D73" s="22"/>
      <c r="E73" s="22" t="s">
        <v>140</v>
      </c>
      <c r="F73" s="10" t="s">
        <v>18</v>
      </c>
      <c r="G73" s="10" t="s">
        <v>122</v>
      </c>
      <c r="H73" s="40">
        <v>1</v>
      </c>
    </row>
    <row r="74" spans="1:8" outlineLevel="2" x14ac:dyDescent="0.3">
      <c r="A74" s="31">
        <v>3</v>
      </c>
      <c r="B74" s="11" t="s">
        <v>133</v>
      </c>
      <c r="C74" s="22">
        <v>2</v>
      </c>
      <c r="D74" s="22"/>
      <c r="E74" s="22" t="s">
        <v>125</v>
      </c>
      <c r="F74" s="11" t="s">
        <v>18</v>
      </c>
      <c r="G74" s="11" t="s">
        <v>120</v>
      </c>
      <c r="H74" s="40">
        <v>1</v>
      </c>
    </row>
    <row r="75" spans="1:8" x14ac:dyDescent="0.3">
      <c r="A75" s="32">
        <v>1</v>
      </c>
      <c r="B75" s="4" t="s">
        <v>166</v>
      </c>
      <c r="C75" s="19">
        <v>1</v>
      </c>
      <c r="D75" s="19"/>
      <c r="E75" s="19">
        <v>1</v>
      </c>
      <c r="F75" s="4" t="s">
        <v>18</v>
      </c>
      <c r="G75" s="4" t="s">
        <v>120</v>
      </c>
      <c r="H75" s="40">
        <v>1</v>
      </c>
    </row>
    <row r="76" spans="1:8" x14ac:dyDescent="0.3">
      <c r="A76" s="26">
        <v>2</v>
      </c>
      <c r="B76" s="6" t="s">
        <v>167</v>
      </c>
      <c r="C76" s="20">
        <v>2</v>
      </c>
      <c r="D76" s="20"/>
      <c r="E76" s="20">
        <v>1</v>
      </c>
      <c r="F76" s="6" t="s">
        <v>18</v>
      </c>
      <c r="G76" s="6" t="s">
        <v>121</v>
      </c>
      <c r="H76" s="40">
        <v>1</v>
      </c>
    </row>
    <row r="77" spans="1:8" outlineLevel="2" x14ac:dyDescent="0.3">
      <c r="A77" s="31">
        <v>3</v>
      </c>
      <c r="B77" s="11" t="s">
        <v>136</v>
      </c>
      <c r="C77" s="22">
        <v>2</v>
      </c>
      <c r="D77" s="22"/>
      <c r="E77" s="22" t="s">
        <v>125</v>
      </c>
      <c r="F77" s="11" t="s">
        <v>21</v>
      </c>
      <c r="G77" s="11" t="s">
        <v>120</v>
      </c>
      <c r="H77" s="40">
        <v>1</v>
      </c>
    </row>
    <row r="78" spans="1:8" outlineLevel="2" x14ac:dyDescent="0.3">
      <c r="A78" s="31">
        <v>3</v>
      </c>
      <c r="B78" s="11" t="s">
        <v>135</v>
      </c>
      <c r="C78" s="22">
        <v>2</v>
      </c>
      <c r="D78" s="22"/>
      <c r="E78" s="22" t="s">
        <v>125</v>
      </c>
      <c r="F78" s="11" t="s">
        <v>21</v>
      </c>
      <c r="G78" s="11" t="s">
        <v>120</v>
      </c>
      <c r="H78" s="40">
        <v>1</v>
      </c>
    </row>
    <row r="79" spans="1:8" x14ac:dyDescent="0.3">
      <c r="A79" s="26">
        <v>2</v>
      </c>
      <c r="B79" s="6" t="s">
        <v>168</v>
      </c>
      <c r="C79" s="20">
        <v>2</v>
      </c>
      <c r="D79" s="20"/>
      <c r="E79" s="20">
        <v>1</v>
      </c>
      <c r="F79" s="6" t="s">
        <v>18</v>
      </c>
      <c r="G79" s="6" t="s">
        <v>122</v>
      </c>
      <c r="H79" s="40">
        <v>1</v>
      </c>
    </row>
    <row r="80" spans="1:8" outlineLevel="2" x14ac:dyDescent="0.3">
      <c r="A80" s="31">
        <v>3</v>
      </c>
      <c r="B80" s="11" t="s">
        <v>137</v>
      </c>
      <c r="C80" s="22">
        <v>2</v>
      </c>
      <c r="D80" s="22"/>
      <c r="E80" s="22" t="s">
        <v>125</v>
      </c>
      <c r="F80" s="11" t="s">
        <v>21</v>
      </c>
      <c r="G80" s="11" t="s">
        <v>120</v>
      </c>
      <c r="H80" s="40">
        <v>1</v>
      </c>
    </row>
    <row r="81" spans="1:8" outlineLevel="2" x14ac:dyDescent="0.3">
      <c r="A81" s="31">
        <v>3</v>
      </c>
      <c r="B81" s="11" t="s">
        <v>134</v>
      </c>
      <c r="C81" s="22">
        <v>2</v>
      </c>
      <c r="D81" s="22"/>
      <c r="E81" s="22" t="s">
        <v>125</v>
      </c>
      <c r="F81" s="11" t="s">
        <v>21</v>
      </c>
      <c r="G81" s="11" t="s">
        <v>120</v>
      </c>
      <c r="H81" s="40">
        <v>1</v>
      </c>
    </row>
    <row r="82" spans="1:8" x14ac:dyDescent="0.3">
      <c r="A82" s="32">
        <v>1</v>
      </c>
      <c r="B82" s="4" t="s">
        <v>54</v>
      </c>
      <c r="C82" s="4">
        <v>1</v>
      </c>
      <c r="D82" s="4"/>
      <c r="E82" s="4" t="s">
        <v>141</v>
      </c>
      <c r="F82" s="4" t="s">
        <v>21</v>
      </c>
      <c r="G82" s="4" t="s">
        <v>120</v>
      </c>
      <c r="H82" s="40">
        <v>1</v>
      </c>
    </row>
    <row r="83" spans="1:8" x14ac:dyDescent="0.3">
      <c r="A83" s="33">
        <v>2</v>
      </c>
      <c r="B83" s="5" t="s">
        <v>55</v>
      </c>
      <c r="C83" s="5">
        <v>1</v>
      </c>
      <c r="D83" s="5"/>
      <c r="E83" s="5">
        <v>3</v>
      </c>
      <c r="F83" s="5" t="s">
        <v>21</v>
      </c>
      <c r="G83" s="5" t="s">
        <v>120</v>
      </c>
      <c r="H83" s="40">
        <v>1</v>
      </c>
    </row>
    <row r="84" spans="1:8" outlineLevel="1" x14ac:dyDescent="0.3">
      <c r="A84" s="42">
        <v>2</v>
      </c>
      <c r="B84" s="43" t="s">
        <v>56</v>
      </c>
      <c r="C84" s="5">
        <v>1</v>
      </c>
      <c r="D84" s="5"/>
      <c r="E84" s="5">
        <v>3</v>
      </c>
      <c r="F84" s="5" t="s">
        <v>21</v>
      </c>
      <c r="G84" s="5" t="s">
        <v>120</v>
      </c>
      <c r="H84" s="40">
        <v>1</v>
      </c>
    </row>
    <row r="85" spans="1:8" x14ac:dyDescent="0.3">
      <c r="A85" s="4">
        <v>1</v>
      </c>
      <c r="B85" s="4" t="s">
        <v>138</v>
      </c>
      <c r="C85" s="19"/>
      <c r="D85" s="19"/>
      <c r="E85" s="19">
        <v>1</v>
      </c>
      <c r="F85" s="4" t="s">
        <v>18</v>
      </c>
      <c r="G85" s="4" t="s">
        <v>120</v>
      </c>
      <c r="H85" s="40">
        <v>1</v>
      </c>
    </row>
    <row r="86" spans="1:8" outlineLevel="1" x14ac:dyDescent="0.3">
      <c r="A86" s="6">
        <v>2</v>
      </c>
      <c r="B86" s="6" t="s">
        <v>139</v>
      </c>
      <c r="C86" s="20"/>
      <c r="D86" s="20"/>
      <c r="E86" s="20" t="s">
        <v>125</v>
      </c>
      <c r="F86" s="6" t="s">
        <v>18</v>
      </c>
      <c r="G86" s="6" t="s">
        <v>120</v>
      </c>
      <c r="H86" s="40">
        <v>1</v>
      </c>
    </row>
    <row r="87" spans="1:8" outlineLevel="1" x14ac:dyDescent="0.3">
      <c r="A87" s="7">
        <v>2</v>
      </c>
      <c r="B87" s="7" t="s">
        <v>48</v>
      </c>
      <c r="C87" s="23"/>
      <c r="D87" s="23"/>
      <c r="E87" s="23" t="s">
        <v>125</v>
      </c>
      <c r="F87" s="7" t="s">
        <v>18</v>
      </c>
      <c r="G87" s="7" t="s">
        <v>120</v>
      </c>
      <c r="H87" s="40">
        <v>1</v>
      </c>
    </row>
    <row r="88" spans="1:8" outlineLevel="1" x14ac:dyDescent="0.3">
      <c r="A88" s="7">
        <v>2</v>
      </c>
      <c r="B88" s="7" t="s">
        <v>45</v>
      </c>
      <c r="C88" s="23"/>
      <c r="D88" s="23"/>
      <c r="E88" s="23" t="s">
        <v>125</v>
      </c>
      <c r="F88" s="7" t="s">
        <v>18</v>
      </c>
      <c r="G88" s="7" t="s">
        <v>120</v>
      </c>
      <c r="H88" s="40">
        <v>1</v>
      </c>
    </row>
    <row r="89" spans="1:8" outlineLevel="1" x14ac:dyDescent="0.3">
      <c r="A89" s="4">
        <v>1</v>
      </c>
      <c r="B89" s="4" t="s">
        <v>44</v>
      </c>
      <c r="C89" s="4"/>
      <c r="D89" s="4"/>
      <c r="E89" s="4"/>
      <c r="F89" s="4" t="s">
        <v>123</v>
      </c>
      <c r="G89" s="4" t="s">
        <v>120</v>
      </c>
      <c r="H89" s="40">
        <v>1</v>
      </c>
    </row>
    <row r="90" spans="1:8" outlineLevel="1" x14ac:dyDescent="0.3">
      <c r="A90" s="4">
        <v>1</v>
      </c>
      <c r="B90" s="4" t="s">
        <v>58</v>
      </c>
      <c r="C90" s="4"/>
      <c r="D90" s="4"/>
      <c r="E90" s="4"/>
      <c r="F90" s="4" t="s">
        <v>21</v>
      </c>
      <c r="G90" s="4" t="s">
        <v>120</v>
      </c>
      <c r="H90" s="40">
        <v>1</v>
      </c>
    </row>
    <row r="91" spans="1:8" outlineLevel="1" x14ac:dyDescent="0.3">
      <c r="A91" s="24">
        <v>1</v>
      </c>
      <c r="B91" s="25" t="s">
        <v>25</v>
      </c>
      <c r="C91" s="25">
        <v>1</v>
      </c>
      <c r="D91" s="25"/>
      <c r="E91" s="25">
        <v>1</v>
      </c>
      <c r="F91" s="25" t="s">
        <v>25</v>
      </c>
      <c r="G91" s="25" t="s">
        <v>120</v>
      </c>
      <c r="H91" s="40">
        <v>1</v>
      </c>
    </row>
    <row r="92" spans="1:8" outlineLevel="1" x14ac:dyDescent="0.3">
      <c r="A92" s="26">
        <v>2</v>
      </c>
      <c r="B92" s="6" t="s">
        <v>26</v>
      </c>
      <c r="C92" s="6">
        <v>1</v>
      </c>
      <c r="D92" s="6"/>
      <c r="E92" s="6" t="s">
        <v>125</v>
      </c>
      <c r="F92" s="6" t="s">
        <v>25</v>
      </c>
      <c r="G92" s="6" t="s">
        <v>120</v>
      </c>
      <c r="H92" s="40">
        <v>1</v>
      </c>
    </row>
    <row r="93" spans="1:8" outlineLevel="1" x14ac:dyDescent="0.3">
      <c r="A93" s="28">
        <v>3</v>
      </c>
      <c r="B93" s="8" t="s">
        <v>27</v>
      </c>
      <c r="C93" s="8" t="s">
        <v>125</v>
      </c>
      <c r="D93" s="8"/>
      <c r="E93" s="8" t="s">
        <v>125</v>
      </c>
      <c r="F93" s="8" t="s">
        <v>25</v>
      </c>
      <c r="G93" s="8" t="s">
        <v>121</v>
      </c>
      <c r="H93" s="40">
        <v>1</v>
      </c>
    </row>
    <row r="94" spans="1:8" x14ac:dyDescent="0.3">
      <c r="A94" s="29">
        <v>3</v>
      </c>
      <c r="B94" s="9" t="s">
        <v>28</v>
      </c>
      <c r="C94" s="8" t="s">
        <v>125</v>
      </c>
      <c r="D94" s="8"/>
      <c r="E94" s="8" t="s">
        <v>125</v>
      </c>
      <c r="F94" s="8" t="s">
        <v>25</v>
      </c>
      <c r="G94" s="8" t="s">
        <v>122</v>
      </c>
      <c r="H94" s="40">
        <v>1</v>
      </c>
    </row>
    <row r="95" spans="1:8" outlineLevel="1" x14ac:dyDescent="0.3">
      <c r="A95" s="26">
        <v>2</v>
      </c>
      <c r="B95" s="6" t="s">
        <v>29</v>
      </c>
      <c r="C95" s="6">
        <v>1</v>
      </c>
      <c r="D95" s="6"/>
      <c r="E95" s="6" t="s">
        <v>141</v>
      </c>
      <c r="F95" s="6" t="s">
        <v>25</v>
      </c>
      <c r="G95" s="6" t="s">
        <v>120</v>
      </c>
      <c r="H95" s="40">
        <v>1</v>
      </c>
    </row>
    <row r="96" spans="1:8" outlineLevel="2" x14ac:dyDescent="0.3">
      <c r="A96" s="28">
        <v>3</v>
      </c>
      <c r="B96" s="8" t="s">
        <v>30</v>
      </c>
      <c r="C96" s="8">
        <v>1</v>
      </c>
      <c r="D96" s="8"/>
      <c r="E96" s="8" t="s">
        <v>140</v>
      </c>
      <c r="F96" s="8" t="s">
        <v>25</v>
      </c>
      <c r="G96" s="8" t="s">
        <v>120</v>
      </c>
      <c r="H96" s="40">
        <v>1</v>
      </c>
    </row>
    <row r="97" spans="1:8" outlineLevel="2" x14ac:dyDescent="0.3">
      <c r="A97" s="30">
        <v>4</v>
      </c>
      <c r="B97" s="10" t="s">
        <v>31</v>
      </c>
      <c r="C97" s="27" t="s">
        <v>125</v>
      </c>
      <c r="E97" s="10" t="s">
        <v>140</v>
      </c>
      <c r="F97" s="10" t="s">
        <v>25</v>
      </c>
      <c r="G97" s="10" t="s">
        <v>121</v>
      </c>
      <c r="H97" s="40">
        <v>1</v>
      </c>
    </row>
    <row r="98" spans="1:8" outlineLevel="1" x14ac:dyDescent="0.3">
      <c r="A98" s="31">
        <v>4</v>
      </c>
      <c r="B98" s="11" t="s">
        <v>32</v>
      </c>
      <c r="C98" s="27" t="s">
        <v>125</v>
      </c>
      <c r="E98" s="10" t="s">
        <v>140</v>
      </c>
      <c r="F98" s="10" t="s">
        <v>25</v>
      </c>
      <c r="G98" s="10" t="s">
        <v>122</v>
      </c>
      <c r="H98" s="40">
        <v>1</v>
      </c>
    </row>
    <row r="99" spans="1:8" outlineLevel="1" x14ac:dyDescent="0.3">
      <c r="A99" s="12">
        <v>3</v>
      </c>
      <c r="B99" s="12" t="s">
        <v>33</v>
      </c>
      <c r="C99" s="12">
        <v>1</v>
      </c>
      <c r="D99" s="12"/>
      <c r="E99" s="12" t="s">
        <v>140</v>
      </c>
      <c r="F99" s="12" t="s">
        <v>25</v>
      </c>
      <c r="G99" s="12" t="s">
        <v>120</v>
      </c>
      <c r="H99" s="40">
        <v>1</v>
      </c>
    </row>
    <row r="100" spans="1:8" outlineLevel="4" x14ac:dyDescent="0.3">
      <c r="A100" s="31">
        <v>4</v>
      </c>
      <c r="B100" s="31" t="s">
        <v>34</v>
      </c>
      <c r="C100" s="31" t="s">
        <v>125</v>
      </c>
      <c r="D100" s="31"/>
      <c r="E100" s="31" t="s">
        <v>140</v>
      </c>
      <c r="F100" s="31" t="s">
        <v>25</v>
      </c>
      <c r="G100" s="31" t="s">
        <v>121</v>
      </c>
      <c r="H100" s="40">
        <v>1</v>
      </c>
    </row>
    <row r="101" spans="1:8" outlineLevel="4" x14ac:dyDescent="0.3">
      <c r="A101" s="31">
        <v>4</v>
      </c>
      <c r="B101" s="31" t="s">
        <v>35</v>
      </c>
      <c r="C101" s="31" t="s">
        <v>125</v>
      </c>
      <c r="D101" s="31"/>
      <c r="E101" s="31" t="s">
        <v>140</v>
      </c>
      <c r="F101" s="31" t="s">
        <v>25</v>
      </c>
      <c r="G101" s="31" t="s">
        <v>122</v>
      </c>
      <c r="H101" s="40">
        <v>1</v>
      </c>
    </row>
    <row r="102" spans="1:8" outlineLevel="1" x14ac:dyDescent="0.3">
      <c r="A102" s="24">
        <v>1</v>
      </c>
      <c r="B102" s="24" t="s">
        <v>37</v>
      </c>
      <c r="C102" s="24" t="s">
        <v>119</v>
      </c>
      <c r="D102" s="24"/>
      <c r="E102" s="24"/>
      <c r="F102" s="26" t="s">
        <v>123</v>
      </c>
      <c r="G102" s="24" t="s">
        <v>120</v>
      </c>
      <c r="H102" s="40">
        <v>1</v>
      </c>
    </row>
    <row r="103" spans="1:8" outlineLevel="4" x14ac:dyDescent="0.3">
      <c r="A103" s="24">
        <v>1</v>
      </c>
      <c r="B103" s="24" t="s">
        <v>62</v>
      </c>
      <c r="C103" s="24" t="s">
        <v>125</v>
      </c>
      <c r="D103" s="24"/>
      <c r="E103" s="24">
        <v>1</v>
      </c>
      <c r="F103" s="24" t="s">
        <v>25</v>
      </c>
      <c r="G103" s="24" t="s">
        <v>121</v>
      </c>
      <c r="H103" s="40">
        <v>1</v>
      </c>
    </row>
    <row r="104" spans="1:8" outlineLevel="4" x14ac:dyDescent="0.3">
      <c r="A104" s="12">
        <v>2</v>
      </c>
      <c r="B104" s="12" t="s">
        <v>63</v>
      </c>
      <c r="C104" s="12" t="s">
        <v>125</v>
      </c>
      <c r="D104" s="12"/>
      <c r="E104" s="12">
        <v>2</v>
      </c>
      <c r="F104" s="12" t="s">
        <v>25</v>
      </c>
      <c r="G104" s="12" t="s">
        <v>121</v>
      </c>
      <c r="H104" s="40">
        <v>1</v>
      </c>
    </row>
    <row r="105" spans="1:8" outlineLevel="1" x14ac:dyDescent="0.3">
      <c r="A105" s="28">
        <v>3</v>
      </c>
      <c r="B105" s="28" t="s">
        <v>31</v>
      </c>
      <c r="C105" s="28" t="s">
        <v>125</v>
      </c>
      <c r="D105" s="28"/>
      <c r="E105" s="28">
        <v>3</v>
      </c>
      <c r="F105" s="28" t="s">
        <v>25</v>
      </c>
      <c r="G105" s="28" t="s">
        <v>121</v>
      </c>
      <c r="H105" s="40">
        <v>1</v>
      </c>
    </row>
    <row r="106" spans="1:8" outlineLevel="1" x14ac:dyDescent="0.3">
      <c r="A106" s="28">
        <v>3</v>
      </c>
      <c r="B106" s="28" t="s">
        <v>34</v>
      </c>
      <c r="C106" s="28" t="s">
        <v>125</v>
      </c>
      <c r="D106" s="28"/>
      <c r="E106" s="28">
        <v>3</v>
      </c>
      <c r="F106" s="28" t="s">
        <v>25</v>
      </c>
      <c r="G106" s="28" t="s">
        <v>121</v>
      </c>
      <c r="H106" s="40">
        <v>1</v>
      </c>
    </row>
    <row r="107" spans="1:8" x14ac:dyDescent="0.3">
      <c r="A107" s="12">
        <v>2</v>
      </c>
      <c r="B107" s="12" t="s">
        <v>27</v>
      </c>
      <c r="C107" s="12" t="s">
        <v>125</v>
      </c>
      <c r="D107" s="12"/>
      <c r="E107" s="12" t="s">
        <v>125</v>
      </c>
      <c r="F107" s="12" t="s">
        <v>25</v>
      </c>
      <c r="G107" s="12" t="s">
        <v>121</v>
      </c>
      <c r="H107" s="40">
        <v>1</v>
      </c>
    </row>
    <row r="108" spans="1:8" outlineLevel="1" x14ac:dyDescent="0.3">
      <c r="A108" s="24">
        <v>1</v>
      </c>
      <c r="B108" s="24" t="s">
        <v>64</v>
      </c>
      <c r="C108" s="24" t="s">
        <v>125</v>
      </c>
      <c r="D108" s="24"/>
      <c r="E108" s="24">
        <v>1</v>
      </c>
      <c r="F108" s="24" t="s">
        <v>25</v>
      </c>
      <c r="G108" s="24" t="s">
        <v>122</v>
      </c>
      <c r="H108" s="40">
        <v>1</v>
      </c>
    </row>
    <row r="109" spans="1:8" outlineLevel="2" x14ac:dyDescent="0.3">
      <c r="A109" s="12">
        <v>2</v>
      </c>
      <c r="B109" s="12" t="s">
        <v>65</v>
      </c>
      <c r="C109" s="12" t="s">
        <v>125</v>
      </c>
      <c r="D109" s="12"/>
      <c r="E109" s="12">
        <v>2</v>
      </c>
      <c r="F109" s="12" t="s">
        <v>25</v>
      </c>
      <c r="G109" s="12" t="s">
        <v>122</v>
      </c>
      <c r="H109" s="40">
        <v>1</v>
      </c>
    </row>
    <row r="110" spans="1:8" outlineLevel="1" x14ac:dyDescent="0.3">
      <c r="A110" s="28">
        <v>3</v>
      </c>
      <c r="B110" s="28" t="s">
        <v>32</v>
      </c>
      <c r="C110" s="28" t="s">
        <v>125</v>
      </c>
      <c r="D110" s="28"/>
      <c r="E110" s="28">
        <v>3</v>
      </c>
      <c r="F110" s="28" t="s">
        <v>25</v>
      </c>
      <c r="G110" s="28" t="s">
        <v>122</v>
      </c>
      <c r="H110" s="40">
        <v>1</v>
      </c>
    </row>
    <row r="111" spans="1:8" x14ac:dyDescent="0.3">
      <c r="A111" s="28">
        <v>3</v>
      </c>
      <c r="B111" s="28" t="s">
        <v>35</v>
      </c>
      <c r="C111" s="28" t="s">
        <v>125</v>
      </c>
      <c r="D111" s="28"/>
      <c r="E111" s="28">
        <v>3</v>
      </c>
      <c r="F111" s="28" t="s">
        <v>25</v>
      </c>
      <c r="G111" s="28" t="s">
        <v>122</v>
      </c>
      <c r="H111" s="40">
        <v>1</v>
      </c>
    </row>
    <row r="112" spans="1:8" outlineLevel="1" x14ac:dyDescent="0.3">
      <c r="A112" s="12">
        <v>2</v>
      </c>
      <c r="B112" s="12" t="s">
        <v>28</v>
      </c>
      <c r="C112" s="12" t="s">
        <v>125</v>
      </c>
      <c r="D112" s="12"/>
      <c r="E112" s="12" t="s">
        <v>125</v>
      </c>
      <c r="F112" s="12" t="s">
        <v>25</v>
      </c>
      <c r="G112" s="12" t="s">
        <v>122</v>
      </c>
      <c r="H112" s="40">
        <v>1</v>
      </c>
    </row>
    <row r="113" spans="1:8" x14ac:dyDescent="0.3">
      <c r="A113" s="24">
        <v>1</v>
      </c>
      <c r="B113" s="24" t="s">
        <v>59</v>
      </c>
      <c r="C113" s="24"/>
      <c r="D113" s="24"/>
      <c r="E113" s="24"/>
      <c r="F113" s="24" t="s">
        <v>21</v>
      </c>
      <c r="G113" s="24" t="s">
        <v>120</v>
      </c>
      <c r="H113" s="40">
        <v>1</v>
      </c>
    </row>
    <row r="114" spans="1:8" outlineLevel="1" x14ac:dyDescent="0.3">
      <c r="A114" s="24">
        <v>1</v>
      </c>
      <c r="B114" s="24" t="s">
        <v>57</v>
      </c>
      <c r="C114" s="24"/>
      <c r="D114" s="24"/>
      <c r="E114" s="24"/>
      <c r="F114" s="24" t="s">
        <v>21</v>
      </c>
      <c r="G114" s="24" t="s">
        <v>120</v>
      </c>
      <c r="H114" s="40">
        <v>1</v>
      </c>
    </row>
    <row r="115" spans="1:8" outlineLevel="2" x14ac:dyDescent="0.3">
      <c r="A115" s="24">
        <v>1</v>
      </c>
      <c r="B115" s="24" t="s">
        <v>60</v>
      </c>
      <c r="C115" s="24">
        <v>0</v>
      </c>
      <c r="D115" s="24">
        <v>0</v>
      </c>
      <c r="E115" s="24"/>
      <c r="F115" s="24" t="s">
        <v>123</v>
      </c>
      <c r="G115" s="24" t="s">
        <v>120</v>
      </c>
      <c r="H115" s="40">
        <v>1</v>
      </c>
    </row>
    <row r="116" spans="1:8" outlineLevel="2" x14ac:dyDescent="0.3">
      <c r="A116" s="26">
        <v>2</v>
      </c>
      <c r="B116" s="26" t="s">
        <v>36</v>
      </c>
      <c r="C116" s="26">
        <v>1</v>
      </c>
      <c r="D116" s="26">
        <v>2</v>
      </c>
      <c r="E116" s="26"/>
      <c r="F116" s="26" t="s">
        <v>123</v>
      </c>
      <c r="G116" s="26" t="s">
        <v>120</v>
      </c>
      <c r="H116" s="40">
        <v>1</v>
      </c>
    </row>
    <row r="117" spans="1:8" outlineLevel="1" x14ac:dyDescent="0.3">
      <c r="A117" s="26">
        <v>2</v>
      </c>
      <c r="B117" s="26" t="s">
        <v>33</v>
      </c>
      <c r="C117" s="26">
        <v>1</v>
      </c>
      <c r="D117" s="26">
        <v>2</v>
      </c>
      <c r="E117" s="26">
        <v>3</v>
      </c>
      <c r="F117" s="26" t="s">
        <v>25</v>
      </c>
      <c r="G117" s="26" t="s">
        <v>120</v>
      </c>
      <c r="H117" s="40">
        <v>1</v>
      </c>
    </row>
    <row r="118" spans="1:8" x14ac:dyDescent="0.3">
      <c r="A118" s="26">
        <v>2</v>
      </c>
      <c r="B118" s="56" t="s">
        <v>37</v>
      </c>
      <c r="C118" s="26"/>
      <c r="D118" s="26"/>
      <c r="E118" s="26"/>
      <c r="F118" s="26" t="s">
        <v>123</v>
      </c>
      <c r="G118" s="26" t="s">
        <v>120</v>
      </c>
      <c r="H118" s="40">
        <v>1</v>
      </c>
    </row>
    <row r="119" spans="1:8" outlineLevel="1" x14ac:dyDescent="0.3">
      <c r="A119" s="26">
        <v>2</v>
      </c>
      <c r="B119" s="26" t="s">
        <v>44</v>
      </c>
      <c r="C119" s="26"/>
      <c r="D119" s="26"/>
      <c r="E119" s="26"/>
      <c r="F119" s="26" t="s">
        <v>123</v>
      </c>
      <c r="G119" s="26" t="s">
        <v>120</v>
      </c>
      <c r="H119" s="40">
        <v>1</v>
      </c>
    </row>
    <row r="120" spans="1:8" x14ac:dyDescent="0.3">
      <c r="A120" s="24">
        <v>1</v>
      </c>
      <c r="B120" s="24" t="s">
        <v>156</v>
      </c>
      <c r="C120" s="24">
        <v>0</v>
      </c>
      <c r="D120" s="24">
        <v>0</v>
      </c>
      <c r="E120" s="24"/>
      <c r="F120" s="24" t="s">
        <v>123</v>
      </c>
      <c r="G120" s="24" t="s">
        <v>120</v>
      </c>
      <c r="H120" s="40">
        <v>1</v>
      </c>
    </row>
    <row r="121" spans="1:8" x14ac:dyDescent="0.3">
      <c r="A121" s="26">
        <v>2</v>
      </c>
      <c r="B121" s="26" t="s">
        <v>36</v>
      </c>
      <c r="C121" s="26">
        <v>1</v>
      </c>
      <c r="D121" s="26">
        <v>2</v>
      </c>
      <c r="E121" s="26"/>
      <c r="F121" s="26" t="s">
        <v>123</v>
      </c>
      <c r="G121" s="26" t="s">
        <v>120</v>
      </c>
      <c r="H121" s="40">
        <v>1</v>
      </c>
    </row>
    <row r="122" spans="1:8" x14ac:dyDescent="0.3">
      <c r="A122" s="28">
        <v>3</v>
      </c>
      <c r="B122" s="28" t="s">
        <v>128</v>
      </c>
      <c r="C122" s="28">
        <v>2</v>
      </c>
      <c r="D122" s="28">
        <v>2</v>
      </c>
      <c r="E122" s="28"/>
      <c r="F122" s="28" t="s">
        <v>123</v>
      </c>
      <c r="G122" s="28" t="s">
        <v>121</v>
      </c>
      <c r="H122" s="40">
        <v>1</v>
      </c>
    </row>
    <row r="123" spans="1:8" x14ac:dyDescent="0.3">
      <c r="A123" s="28">
        <v>3</v>
      </c>
      <c r="B123" s="28" t="s">
        <v>129</v>
      </c>
      <c r="C123" s="28">
        <v>2</v>
      </c>
      <c r="D123" s="28">
        <v>2</v>
      </c>
      <c r="E123" s="28"/>
      <c r="F123" s="28" t="s">
        <v>123</v>
      </c>
      <c r="G123" s="28" t="s">
        <v>122</v>
      </c>
      <c r="H123" s="40">
        <v>1</v>
      </c>
    </row>
    <row r="124" spans="1:8" x14ac:dyDescent="0.3">
      <c r="A124" s="26">
        <v>2</v>
      </c>
      <c r="B124" s="26" t="s">
        <v>33</v>
      </c>
      <c r="C124" s="26">
        <v>1</v>
      </c>
      <c r="D124" s="26"/>
      <c r="E124" s="26" t="s">
        <v>140</v>
      </c>
      <c r="F124" s="26" t="s">
        <v>25</v>
      </c>
      <c r="G124" s="26" t="s">
        <v>120</v>
      </c>
      <c r="H124" s="40">
        <v>1</v>
      </c>
    </row>
    <row r="125" spans="1:8" outlineLevel="2" x14ac:dyDescent="0.3">
      <c r="A125" s="28">
        <v>3</v>
      </c>
      <c r="B125" s="28" t="s">
        <v>34</v>
      </c>
      <c r="C125" s="28">
        <v>2</v>
      </c>
      <c r="D125" s="28"/>
      <c r="E125" s="28" t="s">
        <v>140</v>
      </c>
      <c r="F125" s="60" t="s">
        <v>25</v>
      </c>
      <c r="G125" s="28" t="s">
        <v>121</v>
      </c>
      <c r="H125" s="40">
        <v>1</v>
      </c>
    </row>
    <row r="126" spans="1:8" outlineLevel="2" x14ac:dyDescent="0.3">
      <c r="A126" s="28">
        <v>3</v>
      </c>
      <c r="B126" s="28" t="s">
        <v>35</v>
      </c>
      <c r="C126" s="28">
        <v>2</v>
      </c>
      <c r="D126" s="28"/>
      <c r="E126" s="28" t="s">
        <v>140</v>
      </c>
      <c r="F126" s="60" t="s">
        <v>25</v>
      </c>
      <c r="G126" s="28" t="s">
        <v>122</v>
      </c>
      <c r="H126" s="40">
        <v>1</v>
      </c>
    </row>
    <row r="127" spans="1:8" x14ac:dyDescent="0.3">
      <c r="A127" s="24">
        <v>1</v>
      </c>
      <c r="B127" s="25" t="s">
        <v>347</v>
      </c>
      <c r="C127" s="25"/>
      <c r="D127" s="25"/>
      <c r="E127" s="25">
        <v>1</v>
      </c>
      <c r="F127" s="4" t="s">
        <v>120</v>
      </c>
      <c r="G127" s="4" t="s">
        <v>308</v>
      </c>
    </row>
    <row r="128" spans="1:8" x14ac:dyDescent="0.3">
      <c r="A128" s="47">
        <v>2</v>
      </c>
      <c r="B128" s="47" t="s">
        <v>317</v>
      </c>
      <c r="C128" s="47"/>
      <c r="D128" s="47"/>
      <c r="E128" s="47" t="s">
        <v>125</v>
      </c>
      <c r="F128" s="47" t="s">
        <v>120</v>
      </c>
      <c r="G128" s="47" t="s">
        <v>18</v>
      </c>
    </row>
    <row r="129" spans="1:7" x14ac:dyDescent="0.3">
      <c r="A129" s="47">
        <v>2</v>
      </c>
      <c r="B129" s="47" t="s">
        <v>348</v>
      </c>
      <c r="C129" s="47"/>
      <c r="D129" s="47"/>
      <c r="E129" s="47" t="s">
        <v>125</v>
      </c>
      <c r="F129" s="47" t="s">
        <v>120</v>
      </c>
      <c r="G129" s="47" t="s">
        <v>18</v>
      </c>
    </row>
    <row r="130" spans="1:7" x14ac:dyDescent="0.3">
      <c r="A130" s="47">
        <v>2</v>
      </c>
      <c r="B130" s="47" t="s">
        <v>349</v>
      </c>
      <c r="C130" s="47"/>
      <c r="D130" s="47"/>
      <c r="E130" s="47" t="s">
        <v>125</v>
      </c>
      <c r="F130" s="47" t="s">
        <v>120</v>
      </c>
      <c r="G130" s="47" t="s">
        <v>18</v>
      </c>
    </row>
    <row r="131" spans="1:7" x14ac:dyDescent="0.3">
      <c r="A131" s="47">
        <v>2</v>
      </c>
      <c r="B131" s="47" t="s">
        <v>350</v>
      </c>
      <c r="C131" s="47"/>
      <c r="D131" s="47"/>
      <c r="E131" s="47" t="s">
        <v>125</v>
      </c>
      <c r="F131" s="47" t="s">
        <v>120</v>
      </c>
      <c r="G131" s="47" t="s">
        <v>18</v>
      </c>
    </row>
    <row r="132" spans="1:7" x14ac:dyDescent="0.3">
      <c r="A132" s="47">
        <v>2</v>
      </c>
      <c r="B132" s="47" t="s">
        <v>321</v>
      </c>
      <c r="C132" s="47"/>
      <c r="D132" s="47"/>
      <c r="E132" s="47" t="s">
        <v>125</v>
      </c>
      <c r="F132" s="47" t="s">
        <v>120</v>
      </c>
      <c r="G132" s="47" t="s">
        <v>18</v>
      </c>
    </row>
    <row r="133" spans="1:7" x14ac:dyDescent="0.3">
      <c r="A133" s="47">
        <v>2</v>
      </c>
      <c r="B133" s="47" t="s">
        <v>322</v>
      </c>
      <c r="C133" s="47"/>
      <c r="D133" s="47"/>
      <c r="E133" s="47" t="s">
        <v>125</v>
      </c>
      <c r="F133" s="47" t="s">
        <v>120</v>
      </c>
      <c r="G133" s="47" t="s">
        <v>18</v>
      </c>
    </row>
    <row r="134" spans="1:7" x14ac:dyDescent="0.3">
      <c r="A134" s="47">
        <v>2</v>
      </c>
      <c r="B134" s="47" t="s">
        <v>323</v>
      </c>
      <c r="C134" s="47"/>
      <c r="D134" s="47"/>
      <c r="E134" s="47" t="s">
        <v>125</v>
      </c>
      <c r="F134" s="47" t="s">
        <v>120</v>
      </c>
      <c r="G134" s="47" t="s">
        <v>18</v>
      </c>
    </row>
    <row r="135" spans="1:7" x14ac:dyDescent="0.3">
      <c r="A135" s="47">
        <v>2</v>
      </c>
      <c r="B135" s="47" t="s">
        <v>351</v>
      </c>
      <c r="C135" s="47"/>
      <c r="D135" s="47"/>
      <c r="E135" s="47" t="s">
        <v>125</v>
      </c>
      <c r="F135" s="47" t="s">
        <v>120</v>
      </c>
      <c r="G135" s="47" t="s">
        <v>18</v>
      </c>
    </row>
    <row r="136" spans="1:7" x14ac:dyDescent="0.3">
      <c r="A136" s="47">
        <v>2</v>
      </c>
      <c r="B136" s="47" t="s">
        <v>352</v>
      </c>
      <c r="C136" s="47"/>
      <c r="D136" s="47"/>
      <c r="E136" s="47" t="s">
        <v>125</v>
      </c>
      <c r="F136" s="47" t="s">
        <v>120</v>
      </c>
      <c r="G136" s="47" t="s">
        <v>18</v>
      </c>
    </row>
    <row r="137" spans="1:7" x14ac:dyDescent="0.3">
      <c r="A137" s="47">
        <v>2</v>
      </c>
      <c r="B137" s="47" t="s">
        <v>353</v>
      </c>
      <c r="C137" s="47"/>
      <c r="D137" s="47"/>
      <c r="E137" s="47" t="s">
        <v>125</v>
      </c>
      <c r="F137" s="47" t="s">
        <v>120</v>
      </c>
      <c r="G137" s="47" t="s">
        <v>18</v>
      </c>
    </row>
    <row r="138" spans="1:7" x14ac:dyDescent="0.3">
      <c r="A138" s="47">
        <v>2</v>
      </c>
      <c r="B138" s="47" t="s">
        <v>354</v>
      </c>
      <c r="C138" s="47"/>
      <c r="D138" s="47"/>
      <c r="E138" s="47" t="s">
        <v>125</v>
      </c>
      <c r="F138" s="47" t="s">
        <v>120</v>
      </c>
      <c r="G138" s="47" t="s">
        <v>18</v>
      </c>
    </row>
    <row r="139" spans="1:7" x14ac:dyDescent="0.3">
      <c r="A139" s="47">
        <v>2</v>
      </c>
      <c r="B139" s="284" t="s">
        <v>355</v>
      </c>
      <c r="C139" s="47"/>
      <c r="D139" s="47"/>
      <c r="E139" s="47" t="s">
        <v>125</v>
      </c>
      <c r="F139" s="47" t="s">
        <v>120</v>
      </c>
      <c r="G139" s="47" t="s">
        <v>21</v>
      </c>
    </row>
  </sheetData>
  <autoFilter ref="A1:J126" xr:uid="{00000000-0001-0000-0100-000000000000}"/>
  <phoneticPr fontId="3" type="noConversion"/>
  <dataValidations count="6">
    <dataValidation type="list" allowBlank="1" showInputMessage="1" showErrorMessage="1" sqref="G124 G2:G121" xr:uid="{55ADDD3A-08E3-4D5D-86CC-900BED89E630}">
      <formula1>$I$3:$I$5</formula1>
    </dataValidation>
    <dataValidation type="list" allowBlank="1" showInputMessage="1" showErrorMessage="1" sqref="F124 F86:F120 F2:F84" xr:uid="{86600634-C391-4E9C-BF6A-71C9468B9F5A}">
      <formula1>$J$3:$J$8</formula1>
    </dataValidation>
    <dataValidation type="list" allowBlank="1" showInputMessage="1" showErrorMessage="1" sqref="D47:D95 D38:D45 D119" xr:uid="{2D004C51-6125-4747-AAD2-1133D80084B0}">
      <formula1>$J$11:$J$14</formula1>
    </dataValidation>
    <dataValidation type="list" allowBlank="1" showInputMessage="1" showErrorMessage="1" sqref="D2:D37 D46 D96:D118 D120:D126" xr:uid="{32789AD7-7039-4D98-85DA-B70CC1E433DA}">
      <formula1>$J$10:$J$15</formula1>
    </dataValidation>
    <dataValidation type="list" allowBlank="1" showInputMessage="1" showErrorMessage="1" sqref="C2:C126" xr:uid="{E6F8AC0A-A200-4772-93C6-DCCD7C4E8373}">
      <formula1>$I$10:$I$15</formula1>
    </dataValidation>
    <dataValidation type="list" allowBlank="1" showInputMessage="1" showErrorMessage="1" sqref="F127:F139" xr:uid="{A5F3A990-989B-4059-8A5D-05B00B364853}">
      <formula1>$J$4:$J$6</formula1>
    </dataValidation>
  </dataValidations>
  <pageMargins left="0.75" right="0.75" top="1" bottom="1" header="0.5" footer="0.5"/>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4F81BD"/>
  </sheetPr>
  <dimension ref="A1:N79"/>
  <sheetViews>
    <sheetView topLeftCell="A39" workbookViewId="0">
      <selection activeCell="A55" sqref="A55:G67"/>
    </sheetView>
  </sheetViews>
  <sheetFormatPr baseColWidth="10" defaultColWidth="9" defaultRowHeight="12.4" outlineLevelRow="2" x14ac:dyDescent="0.3"/>
  <cols>
    <col min="1" max="1" width="8.64453125" bestFit="1" customWidth="1"/>
    <col min="2" max="2" width="71.29296875" bestFit="1" customWidth="1"/>
    <col min="3" max="3" width="8.76171875" bestFit="1" customWidth="1"/>
    <col min="4" max="4" width="9.234375" bestFit="1" customWidth="1"/>
    <col min="5" max="5" width="8.76171875" bestFit="1" customWidth="1"/>
    <col min="6" max="6" width="14.3515625" bestFit="1" customWidth="1"/>
    <col min="7" max="7" width="32.87890625" bestFit="1" customWidth="1"/>
  </cols>
  <sheetData>
    <row r="1" spans="1:10" ht="37.15" x14ac:dyDescent="0.3">
      <c r="A1" s="3" t="s">
        <v>9</v>
      </c>
      <c r="B1" s="3" t="s">
        <v>66</v>
      </c>
      <c r="C1" s="3" t="s">
        <v>114</v>
      </c>
      <c r="D1" s="3" t="s">
        <v>117</v>
      </c>
      <c r="E1" s="3" t="s">
        <v>118</v>
      </c>
      <c r="F1" s="39" t="s">
        <v>111</v>
      </c>
      <c r="G1" s="3" t="s">
        <v>108</v>
      </c>
      <c r="H1" s="74" t="s">
        <v>196</v>
      </c>
    </row>
    <row r="2" spans="1:10" x14ac:dyDescent="0.3">
      <c r="A2" s="52">
        <v>1</v>
      </c>
      <c r="B2" s="51" t="s">
        <v>87</v>
      </c>
      <c r="C2" s="51"/>
      <c r="D2" s="51">
        <v>1</v>
      </c>
      <c r="E2" s="51"/>
      <c r="F2" s="51" t="s">
        <v>120</v>
      </c>
      <c r="G2" s="51" t="s">
        <v>124</v>
      </c>
      <c r="H2">
        <v>1</v>
      </c>
    </row>
    <row r="3" spans="1:10" x14ac:dyDescent="0.3">
      <c r="A3" s="26">
        <v>2</v>
      </c>
      <c r="B3" s="6" t="s">
        <v>71</v>
      </c>
      <c r="C3" s="6"/>
      <c r="D3" s="6">
        <v>2</v>
      </c>
      <c r="E3" s="6"/>
      <c r="F3" s="6" t="s">
        <v>120</v>
      </c>
      <c r="G3" s="6" t="s">
        <v>124</v>
      </c>
      <c r="H3">
        <v>1</v>
      </c>
    </row>
    <row r="4" spans="1:10" x14ac:dyDescent="0.3">
      <c r="A4" s="48">
        <v>2</v>
      </c>
      <c r="B4" s="49" t="s">
        <v>85</v>
      </c>
      <c r="C4" s="6"/>
      <c r="D4" s="6">
        <v>2</v>
      </c>
      <c r="E4" s="6"/>
      <c r="F4" s="6" t="s">
        <v>120</v>
      </c>
      <c r="G4" s="6" t="s">
        <v>124</v>
      </c>
      <c r="H4">
        <v>1</v>
      </c>
      <c r="J4" t="s">
        <v>120</v>
      </c>
    </row>
    <row r="5" spans="1:10" x14ac:dyDescent="0.3">
      <c r="A5" s="4">
        <v>1</v>
      </c>
      <c r="B5" s="4" t="s">
        <v>68</v>
      </c>
      <c r="C5" s="4">
        <v>1</v>
      </c>
      <c r="D5" s="4"/>
      <c r="E5" s="4"/>
      <c r="F5" s="4" t="s">
        <v>120</v>
      </c>
      <c r="G5" s="4" t="s">
        <v>124</v>
      </c>
      <c r="H5">
        <v>1</v>
      </c>
      <c r="J5" t="s">
        <v>121</v>
      </c>
    </row>
    <row r="6" spans="1:10" x14ac:dyDescent="0.3">
      <c r="A6" s="6">
        <v>2</v>
      </c>
      <c r="B6" s="6" t="s">
        <v>142</v>
      </c>
      <c r="C6" s="55" t="s">
        <v>125</v>
      </c>
      <c r="D6" s="6"/>
      <c r="E6" s="6"/>
      <c r="F6" s="6" t="s">
        <v>121</v>
      </c>
      <c r="G6" s="6" t="s">
        <v>124</v>
      </c>
      <c r="H6">
        <v>1</v>
      </c>
      <c r="J6" t="s">
        <v>122</v>
      </c>
    </row>
    <row r="7" spans="1:10" x14ac:dyDescent="0.3">
      <c r="A7" s="7">
        <v>2</v>
      </c>
      <c r="B7" s="7" t="s">
        <v>143</v>
      </c>
      <c r="C7" s="7" t="s">
        <v>125</v>
      </c>
      <c r="D7" s="7"/>
      <c r="E7" s="7"/>
      <c r="F7" s="7" t="s">
        <v>122</v>
      </c>
      <c r="G7" s="7" t="s">
        <v>124</v>
      </c>
      <c r="H7">
        <v>1</v>
      </c>
    </row>
    <row r="8" spans="1:10" outlineLevel="1" x14ac:dyDescent="0.3">
      <c r="A8" s="4">
        <v>1</v>
      </c>
      <c r="B8" s="4" t="s">
        <v>69</v>
      </c>
      <c r="C8" s="4">
        <v>1</v>
      </c>
      <c r="D8" s="4"/>
      <c r="E8" s="4"/>
      <c r="F8" s="4" t="s">
        <v>120</v>
      </c>
      <c r="G8" s="4" t="s">
        <v>124</v>
      </c>
      <c r="H8">
        <v>1</v>
      </c>
    </row>
    <row r="9" spans="1:10" outlineLevel="1" x14ac:dyDescent="0.3">
      <c r="A9" s="6">
        <v>2</v>
      </c>
      <c r="B9" s="6" t="s">
        <v>144</v>
      </c>
      <c r="C9" s="6" t="s">
        <v>125</v>
      </c>
      <c r="D9" s="6"/>
      <c r="E9" s="6"/>
      <c r="F9" s="6" t="s">
        <v>121</v>
      </c>
      <c r="G9" s="6" t="s">
        <v>124</v>
      </c>
      <c r="H9">
        <v>1</v>
      </c>
    </row>
    <row r="10" spans="1:10" x14ac:dyDescent="0.3">
      <c r="A10" s="7">
        <v>2</v>
      </c>
      <c r="B10" s="7" t="s">
        <v>145</v>
      </c>
      <c r="C10" s="7" t="s">
        <v>125</v>
      </c>
      <c r="D10" s="7"/>
      <c r="E10" s="7"/>
      <c r="F10" s="7" t="s">
        <v>122</v>
      </c>
      <c r="G10" s="7" t="s">
        <v>124</v>
      </c>
      <c r="H10">
        <v>1</v>
      </c>
    </row>
    <row r="11" spans="1:10" x14ac:dyDescent="0.3">
      <c r="A11" s="4">
        <v>1</v>
      </c>
      <c r="B11" s="4" t="s">
        <v>67</v>
      </c>
      <c r="C11" s="4"/>
      <c r="D11" s="4"/>
      <c r="E11" s="4"/>
      <c r="F11" s="4" t="s">
        <v>120</v>
      </c>
      <c r="G11" s="4" t="s">
        <v>124</v>
      </c>
      <c r="H11">
        <v>1</v>
      </c>
    </row>
    <row r="12" spans="1:10" x14ac:dyDescent="0.3">
      <c r="A12" s="4">
        <v>1</v>
      </c>
      <c r="B12" s="4" t="s">
        <v>146</v>
      </c>
      <c r="C12" s="4"/>
      <c r="D12" s="4"/>
      <c r="E12" s="4"/>
      <c r="F12" s="4" t="s">
        <v>120</v>
      </c>
      <c r="G12" s="4" t="s">
        <v>124</v>
      </c>
      <c r="H12">
        <v>1</v>
      </c>
    </row>
    <row r="13" spans="1:10" x14ac:dyDescent="0.3">
      <c r="A13" s="4">
        <v>1</v>
      </c>
      <c r="B13" s="4" t="s">
        <v>70</v>
      </c>
      <c r="C13" s="4"/>
      <c r="D13" s="4"/>
      <c r="E13" s="4"/>
      <c r="F13" s="4" t="s">
        <v>120</v>
      </c>
      <c r="G13" s="4" t="s">
        <v>124</v>
      </c>
      <c r="H13">
        <v>1</v>
      </c>
    </row>
    <row r="14" spans="1:10" x14ac:dyDescent="0.3">
      <c r="A14" s="4">
        <v>1</v>
      </c>
      <c r="B14" s="4" t="s">
        <v>71</v>
      </c>
      <c r="C14" s="4"/>
      <c r="D14" s="4"/>
      <c r="E14" s="4"/>
      <c r="F14" s="4" t="s">
        <v>120</v>
      </c>
      <c r="G14" s="4" t="s">
        <v>124</v>
      </c>
      <c r="H14">
        <v>1</v>
      </c>
    </row>
    <row r="15" spans="1:10" x14ac:dyDescent="0.3">
      <c r="A15" s="4">
        <v>1</v>
      </c>
      <c r="B15" s="4" t="s">
        <v>169</v>
      </c>
      <c r="C15" s="4">
        <v>1</v>
      </c>
      <c r="D15" s="4"/>
      <c r="E15" s="4">
        <v>1</v>
      </c>
      <c r="F15" s="4" t="s">
        <v>120</v>
      </c>
      <c r="G15" s="4" t="s">
        <v>18</v>
      </c>
      <c r="H15">
        <v>1</v>
      </c>
    </row>
    <row r="16" spans="1:10" outlineLevel="1" x14ac:dyDescent="0.3">
      <c r="A16" s="6">
        <v>2</v>
      </c>
      <c r="B16" s="6" t="s">
        <v>72</v>
      </c>
      <c r="C16" s="6">
        <v>1</v>
      </c>
      <c r="D16" s="6"/>
      <c r="E16" s="6" t="s">
        <v>125</v>
      </c>
      <c r="F16" s="6" t="s">
        <v>120</v>
      </c>
      <c r="G16" s="6" t="s">
        <v>18</v>
      </c>
      <c r="H16">
        <v>1</v>
      </c>
    </row>
    <row r="17" spans="1:14" outlineLevel="1" x14ac:dyDescent="0.3">
      <c r="A17" s="10">
        <v>3</v>
      </c>
      <c r="B17" s="10" t="s">
        <v>73</v>
      </c>
      <c r="C17" s="62" t="s">
        <v>125</v>
      </c>
      <c r="D17" s="10"/>
      <c r="E17" s="10" t="s">
        <v>125</v>
      </c>
      <c r="F17" s="10" t="s">
        <v>121</v>
      </c>
      <c r="G17" s="10" t="s">
        <v>18</v>
      </c>
      <c r="H17">
        <v>1</v>
      </c>
    </row>
    <row r="18" spans="1:14" x14ac:dyDescent="0.3">
      <c r="A18" s="11">
        <v>3</v>
      </c>
      <c r="B18" s="11" t="s">
        <v>74</v>
      </c>
      <c r="C18" s="62" t="s">
        <v>125</v>
      </c>
      <c r="D18" s="11"/>
      <c r="E18" s="11" t="s">
        <v>125</v>
      </c>
      <c r="F18" s="10" t="s">
        <v>122</v>
      </c>
      <c r="G18" s="11" t="s">
        <v>18</v>
      </c>
      <c r="H18">
        <v>1</v>
      </c>
    </row>
    <row r="19" spans="1:14" x14ac:dyDescent="0.3">
      <c r="A19" s="6">
        <v>2</v>
      </c>
      <c r="B19" s="6" t="s">
        <v>147</v>
      </c>
      <c r="C19" s="6">
        <v>1</v>
      </c>
      <c r="D19" s="6"/>
      <c r="E19" s="6" t="s">
        <v>125</v>
      </c>
      <c r="F19" s="6" t="s">
        <v>120</v>
      </c>
      <c r="G19" s="6" t="s">
        <v>18</v>
      </c>
      <c r="H19">
        <v>1</v>
      </c>
    </row>
    <row r="20" spans="1:14" x14ac:dyDescent="0.3">
      <c r="A20" s="10">
        <v>3</v>
      </c>
      <c r="B20" s="10" t="s">
        <v>148</v>
      </c>
      <c r="C20" s="62" t="s">
        <v>125</v>
      </c>
      <c r="D20" s="10"/>
      <c r="E20" s="10" t="s">
        <v>125</v>
      </c>
      <c r="F20" s="11" t="s">
        <v>121</v>
      </c>
      <c r="G20" s="10" t="s">
        <v>18</v>
      </c>
      <c r="H20">
        <v>1</v>
      </c>
    </row>
    <row r="21" spans="1:14" x14ac:dyDescent="0.3">
      <c r="A21" s="11">
        <v>3</v>
      </c>
      <c r="B21" s="11" t="s">
        <v>149</v>
      </c>
      <c r="C21" s="62" t="s">
        <v>125</v>
      </c>
      <c r="D21" s="11"/>
      <c r="E21" s="11" t="s">
        <v>125</v>
      </c>
      <c r="F21" s="11" t="s">
        <v>122</v>
      </c>
      <c r="G21" s="11" t="s">
        <v>18</v>
      </c>
      <c r="H21">
        <v>1</v>
      </c>
    </row>
    <row r="22" spans="1:14" x14ac:dyDescent="0.3">
      <c r="A22" s="4">
        <v>1</v>
      </c>
      <c r="B22" s="4" t="s">
        <v>170</v>
      </c>
      <c r="C22" s="4">
        <v>1</v>
      </c>
      <c r="D22" s="4"/>
      <c r="E22" s="4">
        <v>1</v>
      </c>
      <c r="F22" s="4" t="s">
        <v>120</v>
      </c>
      <c r="G22" s="4" t="s">
        <v>21</v>
      </c>
      <c r="H22">
        <v>1</v>
      </c>
    </row>
    <row r="23" spans="1:14" outlineLevel="2" x14ac:dyDescent="0.3">
      <c r="A23" s="6">
        <v>2</v>
      </c>
      <c r="B23" s="6" t="s">
        <v>76</v>
      </c>
      <c r="C23" s="6">
        <v>1</v>
      </c>
      <c r="D23" s="6"/>
      <c r="E23" s="6" t="s">
        <v>125</v>
      </c>
      <c r="F23" s="6" t="s">
        <v>120</v>
      </c>
      <c r="G23" s="6" t="s">
        <v>21</v>
      </c>
      <c r="H23">
        <v>1</v>
      </c>
    </row>
    <row r="24" spans="1:14" outlineLevel="2" x14ac:dyDescent="0.3">
      <c r="A24" s="10">
        <v>3</v>
      </c>
      <c r="B24" s="10" t="s">
        <v>150</v>
      </c>
      <c r="C24" s="62" t="s">
        <v>125</v>
      </c>
      <c r="D24" s="10"/>
      <c r="E24" s="10" t="s">
        <v>125</v>
      </c>
      <c r="F24" s="11" t="s">
        <v>121</v>
      </c>
      <c r="G24" s="10" t="s">
        <v>21</v>
      </c>
      <c r="H24">
        <v>1</v>
      </c>
    </row>
    <row r="25" spans="1:14" x14ac:dyDescent="0.3">
      <c r="A25" s="11">
        <v>3</v>
      </c>
      <c r="B25" s="11" t="s">
        <v>151</v>
      </c>
      <c r="C25" s="62" t="s">
        <v>125</v>
      </c>
      <c r="D25" s="11"/>
      <c r="E25" s="11" t="s">
        <v>125</v>
      </c>
      <c r="F25" s="11" t="s">
        <v>122</v>
      </c>
      <c r="G25" s="11" t="s">
        <v>21</v>
      </c>
      <c r="H25">
        <v>1</v>
      </c>
    </row>
    <row r="26" spans="1:14" outlineLevel="2" x14ac:dyDescent="0.3">
      <c r="A26" s="6">
        <v>2</v>
      </c>
      <c r="B26" s="6" t="s">
        <v>78</v>
      </c>
      <c r="C26" s="6">
        <v>1</v>
      </c>
      <c r="D26" s="6"/>
      <c r="E26" s="6">
        <v>2</v>
      </c>
      <c r="F26" s="6" t="s">
        <v>120</v>
      </c>
      <c r="G26" s="6" t="s">
        <v>21</v>
      </c>
      <c r="H26">
        <v>1</v>
      </c>
      <c r="I26" s="11"/>
      <c r="J26" s="11"/>
      <c r="K26" s="11"/>
      <c r="L26" s="11"/>
      <c r="M26" s="11"/>
      <c r="N26" s="11"/>
    </row>
    <row r="27" spans="1:14" outlineLevel="2" x14ac:dyDescent="0.3">
      <c r="A27" s="10">
        <v>3</v>
      </c>
      <c r="B27" s="10" t="s">
        <v>152</v>
      </c>
      <c r="C27" s="62" t="s">
        <v>125</v>
      </c>
      <c r="D27" s="10"/>
      <c r="E27" s="10" t="s">
        <v>125</v>
      </c>
      <c r="F27" s="11" t="s">
        <v>121</v>
      </c>
      <c r="G27" s="10" t="s">
        <v>21</v>
      </c>
      <c r="H27">
        <v>1</v>
      </c>
    </row>
    <row r="28" spans="1:14" x14ac:dyDescent="0.3">
      <c r="A28" s="11">
        <v>3</v>
      </c>
      <c r="B28" s="11" t="s">
        <v>153</v>
      </c>
      <c r="C28" s="62" t="s">
        <v>125</v>
      </c>
      <c r="D28" s="11"/>
      <c r="E28" s="11" t="s">
        <v>125</v>
      </c>
      <c r="F28" s="11" t="s">
        <v>122</v>
      </c>
      <c r="G28" s="11" t="s">
        <v>21</v>
      </c>
      <c r="H28">
        <v>1</v>
      </c>
    </row>
    <row r="29" spans="1:14" outlineLevel="1" x14ac:dyDescent="0.3">
      <c r="A29" s="4">
        <v>1</v>
      </c>
      <c r="B29" s="4" t="s">
        <v>78</v>
      </c>
      <c r="C29" s="4">
        <v>1</v>
      </c>
      <c r="D29" s="4"/>
      <c r="E29" s="4">
        <v>2</v>
      </c>
      <c r="F29" s="4" t="s">
        <v>120</v>
      </c>
      <c r="G29" s="4" t="s">
        <v>21</v>
      </c>
      <c r="H29">
        <v>1</v>
      </c>
    </row>
    <row r="30" spans="1:14" outlineLevel="1" x14ac:dyDescent="0.3">
      <c r="A30" s="5">
        <v>2</v>
      </c>
      <c r="B30" s="5" t="s">
        <v>79</v>
      </c>
      <c r="C30" s="5"/>
      <c r="D30" s="5"/>
      <c r="E30" s="5">
        <v>3</v>
      </c>
      <c r="F30" s="5" t="s">
        <v>120</v>
      </c>
      <c r="G30" s="5" t="s">
        <v>21</v>
      </c>
      <c r="H30">
        <v>1</v>
      </c>
    </row>
    <row r="31" spans="1:14" x14ac:dyDescent="0.3">
      <c r="A31" s="5">
        <v>2</v>
      </c>
      <c r="B31" s="5" t="s">
        <v>80</v>
      </c>
      <c r="C31" s="5"/>
      <c r="D31" s="5"/>
      <c r="E31" s="5">
        <v>3</v>
      </c>
      <c r="F31" s="5" t="s">
        <v>120</v>
      </c>
      <c r="G31" s="5" t="s">
        <v>21</v>
      </c>
      <c r="H31">
        <v>1</v>
      </c>
    </row>
    <row r="32" spans="1:14" outlineLevel="1" x14ac:dyDescent="0.3">
      <c r="A32" s="4">
        <v>1</v>
      </c>
      <c r="B32" s="4" t="s">
        <v>169</v>
      </c>
      <c r="C32" s="4">
        <v>1</v>
      </c>
      <c r="D32" s="4"/>
      <c r="E32" s="4">
        <v>1</v>
      </c>
      <c r="F32" s="4" t="s">
        <v>120</v>
      </c>
      <c r="G32" s="4" t="s">
        <v>18</v>
      </c>
      <c r="H32">
        <v>1</v>
      </c>
    </row>
    <row r="33" spans="1:8" outlineLevel="1" x14ac:dyDescent="0.3">
      <c r="A33" s="6">
        <v>2</v>
      </c>
      <c r="B33" s="6" t="s">
        <v>174</v>
      </c>
      <c r="C33" s="6">
        <v>2</v>
      </c>
      <c r="D33" s="6"/>
      <c r="E33" s="6">
        <v>1</v>
      </c>
      <c r="F33" s="4" t="s">
        <v>121</v>
      </c>
      <c r="G33" s="6" t="s">
        <v>18</v>
      </c>
      <c r="H33">
        <v>1</v>
      </c>
    </row>
    <row r="34" spans="1:8" outlineLevel="1" x14ac:dyDescent="0.3">
      <c r="A34" s="10">
        <v>3</v>
      </c>
      <c r="B34" s="10" t="s">
        <v>73</v>
      </c>
      <c r="C34" s="62" t="s">
        <v>125</v>
      </c>
      <c r="D34" s="10"/>
      <c r="E34" s="10" t="s">
        <v>125</v>
      </c>
      <c r="F34" s="11" t="s">
        <v>121</v>
      </c>
      <c r="G34" s="10" t="s">
        <v>18</v>
      </c>
      <c r="H34">
        <v>1</v>
      </c>
    </row>
    <row r="35" spans="1:8" x14ac:dyDescent="0.3">
      <c r="A35" s="11">
        <v>3</v>
      </c>
      <c r="B35" s="11" t="s">
        <v>148</v>
      </c>
      <c r="C35" s="62" t="s">
        <v>125</v>
      </c>
      <c r="D35" s="11"/>
      <c r="E35" s="11" t="s">
        <v>125</v>
      </c>
      <c r="F35" s="11" t="s">
        <v>121</v>
      </c>
      <c r="G35" s="11" t="s">
        <v>18</v>
      </c>
      <c r="H35">
        <v>1</v>
      </c>
    </row>
    <row r="36" spans="1:8" outlineLevel="1" x14ac:dyDescent="0.3">
      <c r="A36" s="6">
        <v>2</v>
      </c>
      <c r="B36" s="6" t="s">
        <v>171</v>
      </c>
      <c r="C36" s="6">
        <v>2</v>
      </c>
      <c r="D36" s="6"/>
      <c r="E36" s="6">
        <v>1</v>
      </c>
      <c r="F36" s="4" t="s">
        <v>122</v>
      </c>
      <c r="G36" s="6" t="s">
        <v>18</v>
      </c>
      <c r="H36">
        <v>1</v>
      </c>
    </row>
    <row r="37" spans="1:8" outlineLevel="1" x14ac:dyDescent="0.3">
      <c r="A37" s="10">
        <v>3</v>
      </c>
      <c r="B37" s="10" t="s">
        <v>74</v>
      </c>
      <c r="C37" s="62" t="s">
        <v>125</v>
      </c>
      <c r="D37" s="10"/>
      <c r="E37" s="10" t="s">
        <v>125</v>
      </c>
      <c r="F37" s="11" t="s">
        <v>122</v>
      </c>
      <c r="G37" s="10" t="s">
        <v>18</v>
      </c>
      <c r="H37">
        <v>1</v>
      </c>
    </row>
    <row r="38" spans="1:8" outlineLevel="1" x14ac:dyDescent="0.3">
      <c r="A38" s="11">
        <v>3</v>
      </c>
      <c r="B38" s="11" t="s">
        <v>149</v>
      </c>
      <c r="C38" s="62" t="s">
        <v>125</v>
      </c>
      <c r="D38" s="11"/>
      <c r="E38" s="11" t="s">
        <v>125</v>
      </c>
      <c r="F38" s="11" t="s">
        <v>122</v>
      </c>
      <c r="G38" s="11" t="s">
        <v>18</v>
      </c>
      <c r="H38">
        <v>1</v>
      </c>
    </row>
    <row r="39" spans="1:8" x14ac:dyDescent="0.3">
      <c r="A39" s="4">
        <v>1</v>
      </c>
      <c r="B39" s="4" t="s">
        <v>170</v>
      </c>
      <c r="C39" s="4">
        <v>1</v>
      </c>
      <c r="D39" s="4"/>
      <c r="E39" s="4">
        <v>1</v>
      </c>
      <c r="F39" s="4" t="s">
        <v>120</v>
      </c>
      <c r="G39" s="4" t="s">
        <v>18</v>
      </c>
      <c r="H39">
        <v>1</v>
      </c>
    </row>
    <row r="40" spans="1:8" outlineLevel="1" x14ac:dyDescent="0.3">
      <c r="A40" s="6">
        <v>2</v>
      </c>
      <c r="B40" s="6" t="s">
        <v>172</v>
      </c>
      <c r="C40" s="6">
        <v>2</v>
      </c>
      <c r="D40" s="6"/>
      <c r="E40" s="6">
        <v>1</v>
      </c>
      <c r="F40" s="4" t="s">
        <v>121</v>
      </c>
      <c r="G40" s="6" t="s">
        <v>21</v>
      </c>
      <c r="H40">
        <v>1</v>
      </c>
    </row>
    <row r="41" spans="1:8" x14ac:dyDescent="0.3">
      <c r="A41" s="11">
        <v>3</v>
      </c>
      <c r="B41" s="11" t="s">
        <v>150</v>
      </c>
      <c r="C41" s="62" t="s">
        <v>125</v>
      </c>
      <c r="D41" s="11"/>
      <c r="E41" s="11" t="s">
        <v>125</v>
      </c>
      <c r="F41" s="11" t="s">
        <v>121</v>
      </c>
      <c r="G41" s="11" t="s">
        <v>21</v>
      </c>
      <c r="H41">
        <v>1</v>
      </c>
    </row>
    <row r="42" spans="1:8" x14ac:dyDescent="0.3">
      <c r="A42" s="11">
        <v>3</v>
      </c>
      <c r="B42" s="11" t="s">
        <v>152</v>
      </c>
      <c r="C42" s="62" t="s">
        <v>125</v>
      </c>
      <c r="D42" s="11"/>
      <c r="E42" s="11" t="s">
        <v>125</v>
      </c>
      <c r="F42" s="11" t="s">
        <v>121</v>
      </c>
      <c r="G42" s="11" t="s">
        <v>21</v>
      </c>
      <c r="H42">
        <v>1</v>
      </c>
    </row>
    <row r="43" spans="1:8" x14ac:dyDescent="0.3">
      <c r="A43" s="6">
        <v>2</v>
      </c>
      <c r="B43" s="6" t="s">
        <v>173</v>
      </c>
      <c r="C43" s="6">
        <v>2</v>
      </c>
      <c r="D43" s="6"/>
      <c r="E43" s="6">
        <v>1</v>
      </c>
      <c r="F43" s="4" t="s">
        <v>122</v>
      </c>
      <c r="G43" s="6" t="s">
        <v>21</v>
      </c>
      <c r="H43">
        <v>1</v>
      </c>
    </row>
    <row r="44" spans="1:8" x14ac:dyDescent="0.3">
      <c r="A44" s="11">
        <v>3</v>
      </c>
      <c r="B44" s="11" t="s">
        <v>151</v>
      </c>
      <c r="C44" s="62" t="s">
        <v>125</v>
      </c>
      <c r="D44" s="11"/>
      <c r="E44" s="11" t="s">
        <v>125</v>
      </c>
      <c r="F44" s="11" t="s">
        <v>122</v>
      </c>
      <c r="G44" s="11" t="s">
        <v>21</v>
      </c>
      <c r="H44">
        <v>1</v>
      </c>
    </row>
    <row r="45" spans="1:8" x14ac:dyDescent="0.3">
      <c r="A45" s="11">
        <v>3</v>
      </c>
      <c r="B45" s="11" t="s">
        <v>153</v>
      </c>
      <c r="C45" s="62" t="s">
        <v>125</v>
      </c>
      <c r="D45" s="11"/>
      <c r="E45" s="11" t="s">
        <v>125</v>
      </c>
      <c r="F45" s="11" t="s">
        <v>122</v>
      </c>
      <c r="G45" s="11" t="s">
        <v>21</v>
      </c>
      <c r="H45">
        <v>1</v>
      </c>
    </row>
    <row r="46" spans="1:8" x14ac:dyDescent="0.3">
      <c r="A46" s="4">
        <v>1</v>
      </c>
      <c r="B46" s="4" t="s">
        <v>154</v>
      </c>
      <c r="C46" s="4"/>
      <c r="D46" s="4"/>
      <c r="E46" s="4">
        <v>1</v>
      </c>
      <c r="F46" s="4" t="s">
        <v>120</v>
      </c>
      <c r="G46" s="4" t="s">
        <v>18</v>
      </c>
      <c r="H46">
        <v>1</v>
      </c>
    </row>
    <row r="47" spans="1:8" x14ac:dyDescent="0.3">
      <c r="A47" s="7">
        <v>2</v>
      </c>
      <c r="B47" s="7" t="s">
        <v>155</v>
      </c>
      <c r="C47" s="7"/>
      <c r="D47" s="7"/>
      <c r="E47" s="7" t="s">
        <v>125</v>
      </c>
      <c r="F47" s="7" t="s">
        <v>120</v>
      </c>
      <c r="G47" s="7" t="s">
        <v>18</v>
      </c>
      <c r="H47">
        <v>1</v>
      </c>
    </row>
    <row r="48" spans="1:8" x14ac:dyDescent="0.3">
      <c r="A48" s="7">
        <v>2</v>
      </c>
      <c r="B48" s="7" t="s">
        <v>77</v>
      </c>
      <c r="C48" s="7"/>
      <c r="D48" s="7"/>
      <c r="E48" s="7" t="s">
        <v>125</v>
      </c>
      <c r="F48" s="7" t="s">
        <v>120</v>
      </c>
      <c r="G48" s="7" t="s">
        <v>18</v>
      </c>
      <c r="H48">
        <v>1</v>
      </c>
    </row>
    <row r="49" spans="1:8" x14ac:dyDescent="0.3">
      <c r="A49" s="7">
        <v>2</v>
      </c>
      <c r="B49" s="57" t="s">
        <v>82</v>
      </c>
      <c r="C49" s="7"/>
      <c r="D49" s="7"/>
      <c r="E49" s="7" t="s">
        <v>125</v>
      </c>
      <c r="F49" s="7" t="s">
        <v>120</v>
      </c>
      <c r="G49" s="7" t="s">
        <v>18</v>
      </c>
      <c r="H49">
        <v>1</v>
      </c>
    </row>
    <row r="50" spans="1:8" x14ac:dyDescent="0.3">
      <c r="A50" s="45">
        <v>1</v>
      </c>
      <c r="B50" s="45" t="s">
        <v>81</v>
      </c>
      <c r="C50" s="45"/>
      <c r="D50" s="45"/>
      <c r="E50" s="45"/>
      <c r="F50" s="45" t="s">
        <v>120</v>
      </c>
      <c r="G50" s="45" t="s">
        <v>21</v>
      </c>
      <c r="H50">
        <v>1</v>
      </c>
    </row>
    <row r="51" spans="1:8" x14ac:dyDescent="0.3">
      <c r="A51" s="45">
        <v>1</v>
      </c>
      <c r="B51" s="45" t="s">
        <v>75</v>
      </c>
      <c r="C51" s="45"/>
      <c r="D51" s="45"/>
      <c r="E51" s="45"/>
      <c r="F51" s="45" t="s">
        <v>120</v>
      </c>
      <c r="G51" s="45" t="s">
        <v>123</v>
      </c>
      <c r="H51">
        <v>1</v>
      </c>
    </row>
    <row r="52" spans="1:8" ht="13.15" customHeight="1" x14ac:dyDescent="0.3">
      <c r="A52" s="45">
        <v>1</v>
      </c>
      <c r="B52" s="46" t="s">
        <v>83</v>
      </c>
      <c r="C52" s="25"/>
      <c r="D52" s="25">
        <v>1</v>
      </c>
      <c r="E52" s="25"/>
      <c r="F52" s="4" t="s">
        <v>120</v>
      </c>
      <c r="G52" s="53" t="s">
        <v>123</v>
      </c>
      <c r="H52">
        <v>1</v>
      </c>
    </row>
    <row r="53" spans="1:8" ht="13.15" customHeight="1" x14ac:dyDescent="0.3">
      <c r="A53" s="47">
        <v>2</v>
      </c>
      <c r="B53" s="54" t="s">
        <v>84</v>
      </c>
      <c r="C53" s="6"/>
      <c r="D53" s="61" t="s">
        <v>125</v>
      </c>
      <c r="E53" s="6"/>
      <c r="F53" s="54" t="s">
        <v>120</v>
      </c>
      <c r="G53" s="54" t="s">
        <v>123</v>
      </c>
      <c r="H53">
        <v>1</v>
      </c>
    </row>
    <row r="54" spans="1:8" ht="13.15" customHeight="1" x14ac:dyDescent="0.3">
      <c r="A54" s="47">
        <v>2</v>
      </c>
      <c r="B54" s="54" t="s">
        <v>86</v>
      </c>
      <c r="C54" s="54"/>
      <c r="D54" s="63" t="s">
        <v>141</v>
      </c>
      <c r="E54" s="54"/>
      <c r="F54" s="54" t="s">
        <v>120</v>
      </c>
      <c r="G54" s="54" t="s">
        <v>123</v>
      </c>
      <c r="H54">
        <v>1</v>
      </c>
    </row>
    <row r="55" spans="1:8" ht="13.15" customHeight="1" x14ac:dyDescent="0.3">
      <c r="A55" s="24">
        <v>1</v>
      </c>
      <c r="B55" s="25" t="s">
        <v>342</v>
      </c>
      <c r="C55" s="25"/>
      <c r="D55" s="25"/>
      <c r="E55" s="25">
        <v>1</v>
      </c>
      <c r="F55" s="4" t="s">
        <v>120</v>
      </c>
      <c r="G55" s="4" t="s">
        <v>308</v>
      </c>
      <c r="H55">
        <v>0</v>
      </c>
    </row>
    <row r="56" spans="1:8" ht="13.15" customHeight="1" x14ac:dyDescent="0.3">
      <c r="A56" s="47">
        <v>2</v>
      </c>
      <c r="B56" s="47" t="s">
        <v>343</v>
      </c>
      <c r="C56" s="47"/>
      <c r="D56" s="47"/>
      <c r="E56" s="47" t="s">
        <v>125</v>
      </c>
      <c r="F56" s="47" t="s">
        <v>120</v>
      </c>
      <c r="G56" s="47" t="s">
        <v>18</v>
      </c>
      <c r="H56">
        <v>1</v>
      </c>
    </row>
    <row r="57" spans="1:8" ht="13.15" customHeight="1" x14ac:dyDescent="0.3">
      <c r="A57" s="47">
        <v>2</v>
      </c>
      <c r="B57" s="47" t="s">
        <v>318</v>
      </c>
      <c r="C57" s="47"/>
      <c r="D57" s="47"/>
      <c r="E57" s="47" t="s">
        <v>125</v>
      </c>
      <c r="F57" s="47" t="s">
        <v>120</v>
      </c>
      <c r="G57" s="47" t="s">
        <v>18</v>
      </c>
      <c r="H57">
        <v>1</v>
      </c>
    </row>
    <row r="58" spans="1:8" ht="13.15" customHeight="1" x14ac:dyDescent="0.3">
      <c r="A58" s="47">
        <v>2</v>
      </c>
      <c r="B58" s="47" t="s">
        <v>319</v>
      </c>
      <c r="C58" s="47"/>
      <c r="D58" s="47"/>
      <c r="E58" s="47" t="s">
        <v>125</v>
      </c>
      <c r="F58" s="47" t="s">
        <v>120</v>
      </c>
      <c r="G58" s="47" t="s">
        <v>18</v>
      </c>
      <c r="H58">
        <v>1</v>
      </c>
    </row>
    <row r="59" spans="1:8" ht="13.15" customHeight="1" x14ac:dyDescent="0.3">
      <c r="A59" s="47">
        <v>2</v>
      </c>
      <c r="B59" s="47" t="s">
        <v>320</v>
      </c>
      <c r="C59" s="47"/>
      <c r="D59" s="47"/>
      <c r="E59" s="47" t="s">
        <v>125</v>
      </c>
      <c r="F59" s="47" t="s">
        <v>120</v>
      </c>
      <c r="G59" s="47" t="s">
        <v>18</v>
      </c>
      <c r="H59">
        <v>1</v>
      </c>
    </row>
    <row r="60" spans="1:8" ht="13.15" customHeight="1" x14ac:dyDescent="0.3">
      <c r="A60" s="47">
        <v>2</v>
      </c>
      <c r="B60" s="47" t="s">
        <v>344</v>
      </c>
      <c r="C60" s="47"/>
      <c r="D60" s="47"/>
      <c r="E60" s="47" t="s">
        <v>125</v>
      </c>
      <c r="F60" s="47" t="s">
        <v>120</v>
      </c>
      <c r="G60" s="47" t="s">
        <v>18</v>
      </c>
      <c r="H60">
        <v>1</v>
      </c>
    </row>
    <row r="61" spans="1:8" ht="13.15" customHeight="1" x14ac:dyDescent="0.3">
      <c r="A61" s="47">
        <v>2</v>
      </c>
      <c r="B61" s="47" t="s">
        <v>345</v>
      </c>
      <c r="C61" s="47"/>
      <c r="D61" s="47"/>
      <c r="E61" s="47" t="s">
        <v>125</v>
      </c>
      <c r="F61" s="47" t="s">
        <v>120</v>
      </c>
      <c r="G61" s="47" t="s">
        <v>18</v>
      </c>
      <c r="H61">
        <v>1</v>
      </c>
    </row>
    <row r="62" spans="1:8" ht="13.15" customHeight="1" x14ac:dyDescent="0.3">
      <c r="A62" s="47">
        <v>2</v>
      </c>
      <c r="B62" s="47" t="s">
        <v>346</v>
      </c>
      <c r="C62" s="47"/>
      <c r="D62" s="47"/>
      <c r="E62" s="47" t="s">
        <v>125</v>
      </c>
      <c r="F62" s="47" t="s">
        <v>120</v>
      </c>
      <c r="G62" s="47" t="s">
        <v>18</v>
      </c>
      <c r="H62">
        <v>1</v>
      </c>
    </row>
    <row r="63" spans="1:8" ht="13.15" customHeight="1" x14ac:dyDescent="0.3">
      <c r="A63" s="47">
        <v>2</v>
      </c>
      <c r="B63" s="47" t="s">
        <v>324</v>
      </c>
      <c r="C63" s="47"/>
      <c r="D63" s="47"/>
      <c r="E63" s="47" t="s">
        <v>125</v>
      </c>
      <c r="F63" s="47" t="s">
        <v>120</v>
      </c>
      <c r="G63" s="47" t="s">
        <v>18</v>
      </c>
      <c r="H63">
        <v>1</v>
      </c>
    </row>
    <row r="64" spans="1:8" ht="13.15" customHeight="1" x14ac:dyDescent="0.3">
      <c r="A64" s="47">
        <v>2</v>
      </c>
      <c r="B64" s="47" t="s">
        <v>325</v>
      </c>
      <c r="C64" s="47"/>
      <c r="D64" s="47"/>
      <c r="E64" s="47" t="s">
        <v>125</v>
      </c>
      <c r="F64" s="47" t="s">
        <v>120</v>
      </c>
      <c r="G64" s="47" t="s">
        <v>18</v>
      </c>
      <c r="H64">
        <v>1</v>
      </c>
    </row>
    <row r="65" spans="1:8" x14ac:dyDescent="0.3">
      <c r="A65" s="47">
        <v>2</v>
      </c>
      <c r="B65" s="47" t="s">
        <v>326</v>
      </c>
      <c r="C65" s="47"/>
      <c r="D65" s="47"/>
      <c r="E65" s="47" t="s">
        <v>125</v>
      </c>
      <c r="F65" s="47" t="s">
        <v>120</v>
      </c>
      <c r="G65" s="47" t="s">
        <v>18</v>
      </c>
      <c r="H65">
        <v>1</v>
      </c>
    </row>
    <row r="66" spans="1:8" x14ac:dyDescent="0.3">
      <c r="A66" s="47">
        <v>2</v>
      </c>
      <c r="B66" s="47" t="s">
        <v>327</v>
      </c>
      <c r="C66" s="47"/>
      <c r="D66" s="47"/>
      <c r="E66" s="47" t="s">
        <v>125</v>
      </c>
      <c r="F66" s="47" t="s">
        <v>120</v>
      </c>
      <c r="G66" s="47" t="s">
        <v>18</v>
      </c>
      <c r="H66">
        <v>1</v>
      </c>
    </row>
    <row r="67" spans="1:8" x14ac:dyDescent="0.3">
      <c r="A67" s="47">
        <v>2</v>
      </c>
      <c r="B67" s="284" t="s">
        <v>328</v>
      </c>
      <c r="C67" s="47"/>
      <c r="D67" s="47"/>
      <c r="E67" s="47" t="s">
        <v>125</v>
      </c>
      <c r="F67" s="47" t="s">
        <v>120</v>
      </c>
      <c r="G67" s="47" t="s">
        <v>21</v>
      </c>
      <c r="H67">
        <v>1</v>
      </c>
    </row>
    <row r="68" spans="1:8" x14ac:dyDescent="0.3">
      <c r="A68" s="24">
        <v>1</v>
      </c>
      <c r="B68" s="24" t="s">
        <v>330</v>
      </c>
      <c r="C68" s="24"/>
      <c r="D68" s="24"/>
      <c r="E68" s="24">
        <v>1</v>
      </c>
      <c r="F68" s="4" t="s">
        <v>120</v>
      </c>
      <c r="G68" s="4" t="s">
        <v>308</v>
      </c>
      <c r="H68">
        <v>1</v>
      </c>
    </row>
    <row r="69" spans="1:8" x14ac:dyDescent="0.3">
      <c r="A69" s="47">
        <v>2</v>
      </c>
      <c r="B69" s="47" t="s">
        <v>331</v>
      </c>
      <c r="C69" s="47"/>
      <c r="D69" s="47"/>
      <c r="E69" s="47" t="s">
        <v>125</v>
      </c>
      <c r="F69" s="47" t="s">
        <v>120</v>
      </c>
      <c r="G69" s="47" t="s">
        <v>308</v>
      </c>
      <c r="H69">
        <v>1</v>
      </c>
    </row>
    <row r="70" spans="1:8" x14ac:dyDescent="0.3">
      <c r="A70" s="47">
        <v>2</v>
      </c>
      <c r="B70" s="47" t="s">
        <v>332</v>
      </c>
      <c r="C70" s="47"/>
      <c r="D70" s="47"/>
      <c r="E70" s="47" t="s">
        <v>125</v>
      </c>
      <c r="F70" s="47" t="s">
        <v>120</v>
      </c>
      <c r="G70" s="47" t="s">
        <v>308</v>
      </c>
      <c r="H70">
        <v>1</v>
      </c>
    </row>
    <row r="71" spans="1:8" x14ac:dyDescent="0.3">
      <c r="A71" s="47">
        <v>2</v>
      </c>
      <c r="B71" s="47" t="s">
        <v>333</v>
      </c>
      <c r="C71" s="47"/>
      <c r="D71" s="47"/>
      <c r="E71" s="47" t="s">
        <v>125</v>
      </c>
      <c r="F71" s="47" t="s">
        <v>120</v>
      </c>
      <c r="G71" s="47" t="s">
        <v>308</v>
      </c>
      <c r="H71">
        <v>1</v>
      </c>
    </row>
    <row r="72" spans="1:8" x14ac:dyDescent="0.3">
      <c r="A72" s="47">
        <v>2</v>
      </c>
      <c r="B72" s="47" t="s">
        <v>334</v>
      </c>
      <c r="C72" s="47"/>
      <c r="D72" s="47"/>
      <c r="E72" s="47" t="s">
        <v>125</v>
      </c>
      <c r="F72" s="47" t="s">
        <v>120</v>
      </c>
      <c r="G72" s="47" t="s">
        <v>308</v>
      </c>
      <c r="H72">
        <v>1</v>
      </c>
    </row>
    <row r="73" spans="1:8" x14ac:dyDescent="0.3">
      <c r="A73" s="47">
        <v>2</v>
      </c>
      <c r="B73" s="47" t="s">
        <v>335</v>
      </c>
      <c r="C73" s="47"/>
      <c r="D73" s="47"/>
      <c r="E73" s="47" t="s">
        <v>125</v>
      </c>
      <c r="F73" s="47" t="s">
        <v>120</v>
      </c>
      <c r="G73" s="47" t="s">
        <v>308</v>
      </c>
      <c r="H73">
        <v>1</v>
      </c>
    </row>
    <row r="74" spans="1:8" x14ac:dyDescent="0.3">
      <c r="A74" s="47">
        <v>2</v>
      </c>
      <c r="B74" s="47" t="s">
        <v>336</v>
      </c>
      <c r="C74" s="47"/>
      <c r="D74" s="47"/>
      <c r="E74" s="47" t="s">
        <v>125</v>
      </c>
      <c r="F74" s="47" t="s">
        <v>120</v>
      </c>
      <c r="G74" s="47" t="s">
        <v>308</v>
      </c>
      <c r="H74">
        <v>1</v>
      </c>
    </row>
    <row r="75" spans="1:8" x14ac:dyDescent="0.3">
      <c r="A75" s="47">
        <v>2</v>
      </c>
      <c r="B75" s="47" t="s">
        <v>337</v>
      </c>
      <c r="C75" s="47"/>
      <c r="D75" s="47"/>
      <c r="E75" s="47" t="s">
        <v>125</v>
      </c>
      <c r="F75" s="47" t="s">
        <v>120</v>
      </c>
      <c r="G75" s="47" t="s">
        <v>308</v>
      </c>
      <c r="H75">
        <v>1</v>
      </c>
    </row>
    <row r="76" spans="1:8" x14ac:dyDescent="0.3">
      <c r="A76" s="47">
        <v>2</v>
      </c>
      <c r="B76" s="47" t="s">
        <v>338</v>
      </c>
      <c r="C76" s="47"/>
      <c r="D76" s="47"/>
      <c r="E76" s="47" t="s">
        <v>125</v>
      </c>
      <c r="F76" s="47" t="s">
        <v>120</v>
      </c>
      <c r="G76" s="47" t="s">
        <v>308</v>
      </c>
      <c r="H76">
        <v>1</v>
      </c>
    </row>
    <row r="77" spans="1:8" x14ac:dyDescent="0.3">
      <c r="A77" s="47">
        <v>2</v>
      </c>
      <c r="B77" s="47" t="s">
        <v>339</v>
      </c>
      <c r="C77" s="47"/>
      <c r="D77" s="47"/>
      <c r="E77" s="47" t="s">
        <v>125</v>
      </c>
      <c r="F77" s="47" t="s">
        <v>120</v>
      </c>
      <c r="G77" s="47" t="s">
        <v>308</v>
      </c>
      <c r="H77">
        <v>1</v>
      </c>
    </row>
    <row r="78" spans="1:8" x14ac:dyDescent="0.3">
      <c r="A78" s="47">
        <v>2</v>
      </c>
      <c r="B78" s="47" t="s">
        <v>340</v>
      </c>
      <c r="C78" s="47"/>
      <c r="D78" s="47"/>
      <c r="E78" s="47" t="s">
        <v>125</v>
      </c>
      <c r="F78" s="47" t="s">
        <v>120</v>
      </c>
      <c r="G78" s="47" t="s">
        <v>308</v>
      </c>
      <c r="H78">
        <v>1</v>
      </c>
    </row>
    <row r="79" spans="1:8" x14ac:dyDescent="0.3">
      <c r="A79" s="47">
        <v>2</v>
      </c>
      <c r="B79" s="47" t="s">
        <v>341</v>
      </c>
      <c r="C79" s="47"/>
      <c r="D79" s="47"/>
      <c r="E79" s="47" t="s">
        <v>125</v>
      </c>
      <c r="F79" s="47" t="s">
        <v>120</v>
      </c>
      <c r="G79" s="47" t="s">
        <v>308</v>
      </c>
      <c r="H79">
        <v>1</v>
      </c>
    </row>
  </sheetData>
  <phoneticPr fontId="6" type="noConversion"/>
  <dataValidations count="1">
    <dataValidation type="list" allowBlank="1" showInputMessage="1" showErrorMessage="1" sqref="F2:F79" xr:uid="{5E8D03E6-0726-48B9-A508-CDCEDFB3DC9F}">
      <formula1>$J$4:$J$6</formula1>
    </dataValidation>
  </dataValidations>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4F81BD"/>
  </sheetPr>
  <dimension ref="A1:G2"/>
  <sheetViews>
    <sheetView workbookViewId="0">
      <selection activeCell="A3" sqref="A3:XFD4"/>
    </sheetView>
  </sheetViews>
  <sheetFormatPr baseColWidth="10" defaultColWidth="9" defaultRowHeight="12.4" x14ac:dyDescent="0.3"/>
  <cols>
    <col min="1" max="1" width="28" customWidth="1"/>
    <col min="2" max="2" width="27" customWidth="1"/>
    <col min="3" max="3" width="44" customWidth="1"/>
    <col min="4" max="4" width="15" customWidth="1"/>
  </cols>
  <sheetData>
    <row r="1" spans="1:7" ht="37.15" x14ac:dyDescent="0.3">
      <c r="A1" s="3" t="s">
        <v>9</v>
      </c>
      <c r="B1" s="3" t="s">
        <v>88</v>
      </c>
      <c r="C1" s="39" t="s">
        <v>114</v>
      </c>
      <c r="D1" s="39" t="s">
        <v>117</v>
      </c>
      <c r="E1" s="39" t="s">
        <v>118</v>
      </c>
      <c r="F1" s="39" t="s">
        <v>108</v>
      </c>
      <c r="G1" s="39" t="s">
        <v>111</v>
      </c>
    </row>
    <row r="2" spans="1:7" x14ac:dyDescent="0.3">
      <c r="A2" s="4">
        <v>1</v>
      </c>
      <c r="B2" s="4" t="s">
        <v>89</v>
      </c>
      <c r="C2" s="4"/>
      <c r="D2" s="4"/>
    </row>
  </sheetData>
  <pageMargins left="0.75" right="0.75" top="1" bottom="1" header="0.5" footer="0.5"/>
  <legacy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DA01C9-C98F-490C-8D5E-E4220EF37DD7}">
  <dimension ref="A1:BE247"/>
  <sheetViews>
    <sheetView zoomScale="60" zoomScaleNormal="60" workbookViewId="0">
      <pane xSplit="2" ySplit="2" topLeftCell="AU118" activePane="bottomRight" state="frozen"/>
      <selection pane="topRight" activeCell="C1" sqref="C1"/>
      <selection pane="bottomLeft" activeCell="A3" sqref="A3"/>
      <selection pane="bottomRight" activeCell="BA2" sqref="BA2"/>
    </sheetView>
  </sheetViews>
  <sheetFormatPr baseColWidth="10" defaultColWidth="12.3515625" defaultRowHeight="12.4" x14ac:dyDescent="0.3"/>
  <cols>
    <col min="2" max="2" width="47.9375" bestFit="1" customWidth="1"/>
    <col min="3" max="3" width="11.234375" style="50" bestFit="1" customWidth="1"/>
    <col min="4" max="4" width="12.8203125" style="50" bestFit="1" customWidth="1"/>
    <col min="5" max="5" width="13" style="50" bestFit="1" customWidth="1"/>
    <col min="6" max="6" width="10.1171875" style="50" bestFit="1" customWidth="1"/>
    <col min="7" max="7" width="11.703125" style="50" bestFit="1" customWidth="1"/>
    <col min="8" max="8" width="11.87890625" style="50" bestFit="1" customWidth="1"/>
    <col min="9" max="9" width="20.76171875" style="50" bestFit="1" customWidth="1"/>
    <col min="10" max="10" width="15.9375" style="50" bestFit="1" customWidth="1"/>
    <col min="11" max="11" width="8.76171875" style="50" bestFit="1" customWidth="1"/>
    <col min="12" max="12" width="20.64453125" style="50" bestFit="1" customWidth="1"/>
    <col min="13" max="13" width="31.3515625" style="50" bestFit="1" customWidth="1"/>
    <col min="14" max="14" width="7.703125" style="50" bestFit="1" customWidth="1"/>
    <col min="15" max="15" width="9.29296875" style="50" bestFit="1" customWidth="1"/>
    <col min="16" max="16" width="9.46875" style="50" bestFit="1" customWidth="1"/>
    <col min="17" max="17" width="30.76171875" style="50" bestFit="1" customWidth="1"/>
    <col min="18" max="18" width="32.41015625" style="50" bestFit="1" customWidth="1"/>
    <col min="19" max="19" width="32.5859375" style="50" bestFit="1" customWidth="1"/>
    <col min="20" max="20" width="31.3515625" style="50" bestFit="1" customWidth="1"/>
    <col min="21" max="21" width="32.9375" style="50" bestFit="1" customWidth="1"/>
    <col min="22" max="22" width="9.29296875" style="50" bestFit="1" customWidth="1"/>
    <col min="23" max="23" width="32.41015625" style="50" bestFit="1" customWidth="1"/>
    <col min="24" max="24" width="33.1171875" style="50" bestFit="1" customWidth="1"/>
    <col min="25" max="25" width="9.46875" style="50" bestFit="1" customWidth="1"/>
    <col min="26" max="26" width="32.5859375" style="50" bestFit="1" customWidth="1"/>
    <col min="27" max="27" width="33.52734375" style="50" bestFit="1" customWidth="1"/>
    <col min="28" max="28" width="18.64453125" style="50" bestFit="1" customWidth="1"/>
    <col min="29" max="29" width="20.234375" style="50" bestFit="1" customWidth="1"/>
    <col min="30" max="30" width="20.41015625" style="50" bestFit="1" customWidth="1"/>
    <col min="31" max="31" width="25.8203125" style="50" bestFit="1" customWidth="1"/>
    <col min="32" max="32" width="27.46875" style="50" bestFit="1" customWidth="1"/>
    <col min="33" max="33" width="27.64453125" style="50" bestFit="1" customWidth="1"/>
    <col min="34" max="34" width="25.8203125" style="50" bestFit="1" customWidth="1"/>
    <col min="35" max="35" width="36.234375" style="50" bestFit="1" customWidth="1"/>
    <col min="36" max="36" width="34.5859375" style="50" bestFit="1" customWidth="1"/>
    <col min="37" max="37" width="33.52734375" style="50" bestFit="1" customWidth="1"/>
    <col min="38" max="38" width="35.1171875" style="50" bestFit="1" customWidth="1"/>
    <col min="39" max="39" width="20.234375" style="50" bestFit="1" customWidth="1"/>
    <col min="40" max="40" width="27.46875" style="50" bestFit="1" customWidth="1"/>
    <col min="41" max="41" width="35.29296875" style="50" bestFit="1" customWidth="1"/>
    <col min="42" max="42" width="20.41015625" style="50" bestFit="1" customWidth="1"/>
    <col min="43" max="43" width="27.64453125" style="50" bestFit="1" customWidth="1"/>
    <col min="44" max="44" width="19.46875" bestFit="1" customWidth="1"/>
    <col min="45" max="45" width="22" bestFit="1" customWidth="1"/>
    <col min="46" max="46" width="22.64453125" bestFit="1" customWidth="1"/>
    <col min="47" max="47" width="27.52734375" bestFit="1" customWidth="1"/>
    <col min="48" max="48" width="27.9375" bestFit="1" customWidth="1"/>
    <col min="49" max="49" width="21.52734375" bestFit="1" customWidth="1"/>
    <col min="50" max="50" width="22.8203125" bestFit="1" customWidth="1"/>
    <col min="51" max="51" width="18.41015625" bestFit="1" customWidth="1"/>
    <col min="52" max="52" width="28.703125" bestFit="1" customWidth="1"/>
    <col min="53" max="53" width="14.17578125" bestFit="1" customWidth="1"/>
    <col min="54" max="54" width="13" bestFit="1" customWidth="1"/>
    <col min="55" max="55" width="20.64453125" bestFit="1" customWidth="1"/>
    <col min="56" max="56" width="38.64453125" bestFit="1" customWidth="1"/>
    <col min="57" max="57" width="12.52734375" bestFit="1" customWidth="1"/>
  </cols>
  <sheetData>
    <row r="1" spans="1:57" x14ac:dyDescent="0.3">
      <c r="C1"/>
      <c r="D1"/>
      <c r="E1"/>
      <c r="F1"/>
      <c r="G1"/>
      <c r="H1"/>
      <c r="I1"/>
      <c r="J1"/>
      <c r="K1"/>
      <c r="L1"/>
      <c r="M1"/>
      <c r="N1"/>
      <c r="O1"/>
      <c r="P1"/>
      <c r="Q1"/>
      <c r="R1"/>
      <c r="S1"/>
      <c r="T1"/>
      <c r="U1"/>
      <c r="V1"/>
      <c r="W1"/>
      <c r="X1"/>
      <c r="Y1"/>
      <c r="Z1"/>
      <c r="AA1"/>
      <c r="AB1"/>
      <c r="AC1"/>
      <c r="AD1"/>
      <c r="AE1"/>
      <c r="AF1"/>
      <c r="AG1"/>
      <c r="AH1"/>
      <c r="AI1"/>
      <c r="AJ1"/>
      <c r="AK1"/>
      <c r="AL1"/>
      <c r="AM1"/>
      <c r="AN1"/>
      <c r="AO1"/>
      <c r="AP1"/>
      <c r="AQ1"/>
    </row>
    <row r="2" spans="1:57" ht="247.5" x14ac:dyDescent="0.3">
      <c r="A2" s="276"/>
      <c r="B2" s="276"/>
      <c r="C2" s="277" t="s">
        <v>68</v>
      </c>
      <c r="D2" s="278" t="s">
        <v>142</v>
      </c>
      <c r="E2" s="278" t="s">
        <v>143</v>
      </c>
      <c r="F2" s="277" t="s">
        <v>69</v>
      </c>
      <c r="G2" s="278" t="s">
        <v>144</v>
      </c>
      <c r="H2" s="278" t="s">
        <v>145</v>
      </c>
      <c r="I2" s="277" t="s">
        <v>67</v>
      </c>
      <c r="J2" s="277" t="s">
        <v>146</v>
      </c>
      <c r="K2" s="277" t="s">
        <v>70</v>
      </c>
      <c r="L2" s="277" t="s">
        <v>71</v>
      </c>
      <c r="M2" s="277" t="s">
        <v>169</v>
      </c>
      <c r="N2" s="278" t="s">
        <v>72</v>
      </c>
      <c r="O2" s="279" t="s">
        <v>73</v>
      </c>
      <c r="P2" s="279" t="s">
        <v>74</v>
      </c>
      <c r="Q2" s="278" t="s">
        <v>147</v>
      </c>
      <c r="R2" s="279" t="s">
        <v>148</v>
      </c>
      <c r="S2" s="279" t="s">
        <v>149</v>
      </c>
      <c r="T2" s="277" t="s">
        <v>169</v>
      </c>
      <c r="U2" s="278" t="s">
        <v>174</v>
      </c>
      <c r="V2" s="279" t="s">
        <v>73</v>
      </c>
      <c r="W2" s="279" t="s">
        <v>148</v>
      </c>
      <c r="X2" s="278" t="s">
        <v>171</v>
      </c>
      <c r="Y2" s="279" t="s">
        <v>74</v>
      </c>
      <c r="Z2" s="279" t="s">
        <v>149</v>
      </c>
      <c r="AA2" s="277" t="s">
        <v>170</v>
      </c>
      <c r="AB2" s="278" t="s">
        <v>76</v>
      </c>
      <c r="AC2" s="279" t="s">
        <v>150</v>
      </c>
      <c r="AD2" s="279" t="s">
        <v>151</v>
      </c>
      <c r="AE2" s="278" t="s">
        <v>78</v>
      </c>
      <c r="AF2" s="279" t="s">
        <v>152</v>
      </c>
      <c r="AG2" s="279" t="s">
        <v>153</v>
      </c>
      <c r="AH2" s="278" t="s">
        <v>78</v>
      </c>
      <c r="AI2" s="279" t="s">
        <v>79</v>
      </c>
      <c r="AJ2" s="279" t="s">
        <v>80</v>
      </c>
      <c r="AK2" s="277" t="s">
        <v>170</v>
      </c>
      <c r="AL2" s="278" t="s">
        <v>172</v>
      </c>
      <c r="AM2" s="279" t="s">
        <v>150</v>
      </c>
      <c r="AN2" s="279" t="s">
        <v>152</v>
      </c>
      <c r="AO2" s="278" t="s">
        <v>173</v>
      </c>
      <c r="AP2" s="279" t="s">
        <v>151</v>
      </c>
      <c r="AQ2" s="279" t="s">
        <v>153</v>
      </c>
      <c r="AR2" s="277" t="s">
        <v>154</v>
      </c>
      <c r="AS2" s="278" t="s">
        <v>155</v>
      </c>
      <c r="AT2" s="278" t="s">
        <v>77</v>
      </c>
      <c r="AU2" s="278" t="s">
        <v>82</v>
      </c>
      <c r="AV2" s="277" t="s">
        <v>81</v>
      </c>
      <c r="AW2" s="277" t="s">
        <v>75</v>
      </c>
      <c r="AX2" s="277" t="s">
        <v>83</v>
      </c>
      <c r="AY2" s="278" t="s">
        <v>84</v>
      </c>
      <c r="AZ2" s="278" t="s">
        <v>86</v>
      </c>
      <c r="BA2" s="277" t="s">
        <v>329</v>
      </c>
      <c r="BB2" s="277" t="s">
        <v>87</v>
      </c>
      <c r="BC2" s="277" t="s">
        <v>71</v>
      </c>
      <c r="BD2" s="278" t="s">
        <v>85</v>
      </c>
      <c r="BE2" s="277" t="s">
        <v>89</v>
      </c>
    </row>
    <row r="3" spans="1:57" x14ac:dyDescent="0.3">
      <c r="B3" s="280" t="s">
        <v>11</v>
      </c>
      <c r="C3"/>
      <c r="D3"/>
      <c r="E3"/>
      <c r="F3"/>
      <c r="G3"/>
      <c r="H3"/>
      <c r="I3"/>
      <c r="J3"/>
      <c r="K3"/>
      <c r="L3"/>
      <c r="M3"/>
      <c r="N3"/>
      <c r="O3"/>
      <c r="P3"/>
      <c r="Q3"/>
      <c r="R3"/>
      <c r="S3"/>
      <c r="T3"/>
      <c r="U3"/>
      <c r="V3"/>
      <c r="W3"/>
      <c r="X3"/>
      <c r="Y3"/>
      <c r="Z3"/>
      <c r="AA3"/>
      <c r="AB3"/>
      <c r="AC3"/>
      <c r="AD3"/>
      <c r="AE3"/>
      <c r="AF3"/>
      <c r="AG3"/>
      <c r="AH3"/>
      <c r="AI3"/>
      <c r="AJ3"/>
      <c r="AK3"/>
      <c r="AL3"/>
      <c r="AM3"/>
      <c r="AN3"/>
      <c r="AO3"/>
      <c r="AP3"/>
      <c r="AQ3"/>
    </row>
    <row r="4" spans="1:57" x14ac:dyDescent="0.3">
      <c r="B4" s="280" t="s">
        <v>12</v>
      </c>
      <c r="C4">
        <v>1</v>
      </c>
      <c r="D4">
        <v>1</v>
      </c>
      <c r="E4">
        <v>1</v>
      </c>
      <c r="F4"/>
      <c r="G4"/>
      <c r="H4"/>
      <c r="I4">
        <v>1</v>
      </c>
      <c r="J4"/>
      <c r="K4"/>
      <c r="L4"/>
      <c r="M4"/>
      <c r="N4"/>
      <c r="O4"/>
      <c r="P4"/>
      <c r="Q4"/>
      <c r="R4"/>
      <c r="S4"/>
      <c r="T4"/>
      <c r="U4"/>
      <c r="V4"/>
      <c r="W4"/>
      <c r="X4"/>
      <c r="Y4"/>
      <c r="Z4"/>
      <c r="AA4"/>
      <c r="AB4"/>
      <c r="AC4"/>
      <c r="AD4"/>
      <c r="AE4"/>
      <c r="AF4"/>
      <c r="AG4"/>
      <c r="AH4"/>
      <c r="AI4"/>
      <c r="AJ4"/>
      <c r="AK4"/>
      <c r="AL4"/>
      <c r="AM4"/>
      <c r="AN4"/>
      <c r="AO4"/>
      <c r="AP4"/>
      <c r="AQ4"/>
    </row>
    <row r="5" spans="1:57" x14ac:dyDescent="0.3">
      <c r="B5" s="281" t="s">
        <v>13</v>
      </c>
      <c r="C5">
        <v>1</v>
      </c>
      <c r="D5">
        <v>1</v>
      </c>
      <c r="E5"/>
      <c r="F5"/>
      <c r="G5"/>
      <c r="H5"/>
      <c r="I5">
        <v>1</v>
      </c>
      <c r="J5"/>
      <c r="K5"/>
      <c r="L5"/>
      <c r="M5"/>
      <c r="N5"/>
      <c r="O5"/>
      <c r="P5"/>
      <c r="Q5"/>
      <c r="R5"/>
      <c r="S5"/>
      <c r="T5"/>
      <c r="U5"/>
      <c r="V5"/>
      <c r="W5"/>
      <c r="X5"/>
      <c r="Y5"/>
      <c r="Z5"/>
      <c r="AA5"/>
      <c r="AB5"/>
      <c r="AC5"/>
      <c r="AD5"/>
      <c r="AE5"/>
      <c r="AF5"/>
      <c r="AG5"/>
      <c r="AH5"/>
      <c r="AI5"/>
      <c r="AJ5"/>
      <c r="AK5"/>
      <c r="AL5"/>
      <c r="AM5"/>
      <c r="AN5"/>
      <c r="AO5"/>
      <c r="AP5"/>
      <c r="AQ5"/>
    </row>
    <row r="6" spans="1:57" x14ac:dyDescent="0.3">
      <c r="B6" s="282" t="s">
        <v>14</v>
      </c>
      <c r="C6">
        <v>1</v>
      </c>
      <c r="D6">
        <v>1</v>
      </c>
      <c r="E6"/>
      <c r="F6"/>
      <c r="G6"/>
      <c r="H6"/>
      <c r="I6">
        <v>1</v>
      </c>
      <c r="J6"/>
      <c r="K6"/>
      <c r="L6"/>
      <c r="M6"/>
      <c r="N6"/>
      <c r="O6"/>
      <c r="P6"/>
      <c r="Q6"/>
      <c r="R6"/>
      <c r="S6"/>
      <c r="T6"/>
      <c r="U6"/>
      <c r="V6"/>
      <c r="W6"/>
      <c r="X6"/>
      <c r="Y6"/>
      <c r="Z6"/>
      <c r="AA6"/>
      <c r="AB6"/>
      <c r="AC6"/>
      <c r="AD6"/>
      <c r="AE6"/>
      <c r="AF6"/>
      <c r="AG6"/>
      <c r="AH6"/>
      <c r="AI6"/>
      <c r="AJ6"/>
      <c r="AK6"/>
      <c r="AL6"/>
      <c r="AM6"/>
      <c r="AN6"/>
      <c r="AO6"/>
      <c r="AP6"/>
      <c r="AQ6"/>
    </row>
    <row r="7" spans="1:57" x14ac:dyDescent="0.3">
      <c r="B7" s="282" t="s">
        <v>15</v>
      </c>
      <c r="C7">
        <v>1</v>
      </c>
      <c r="D7">
        <v>1</v>
      </c>
      <c r="E7"/>
      <c r="F7"/>
      <c r="G7"/>
      <c r="H7"/>
      <c r="I7">
        <v>1</v>
      </c>
      <c r="J7"/>
      <c r="K7"/>
      <c r="L7"/>
      <c r="M7"/>
      <c r="N7"/>
      <c r="O7"/>
      <c r="P7"/>
      <c r="Q7"/>
      <c r="R7"/>
      <c r="S7"/>
      <c r="T7"/>
      <c r="U7"/>
      <c r="V7"/>
      <c r="W7"/>
      <c r="X7"/>
      <c r="Y7"/>
      <c r="Z7"/>
      <c r="AA7"/>
      <c r="AB7"/>
      <c r="AC7"/>
      <c r="AD7"/>
      <c r="AE7"/>
      <c r="AF7"/>
      <c r="AG7"/>
      <c r="AH7"/>
      <c r="AI7"/>
      <c r="AJ7"/>
      <c r="AK7"/>
      <c r="AL7"/>
      <c r="AM7"/>
      <c r="AN7"/>
      <c r="AO7"/>
      <c r="AP7"/>
      <c r="AQ7"/>
    </row>
    <row r="8" spans="1:57" x14ac:dyDescent="0.3">
      <c r="B8" s="281" t="s">
        <v>16</v>
      </c>
      <c r="C8">
        <v>1</v>
      </c>
      <c r="D8"/>
      <c r="E8">
        <v>1</v>
      </c>
      <c r="F8"/>
      <c r="G8"/>
      <c r="H8"/>
      <c r="I8">
        <v>1</v>
      </c>
      <c r="J8"/>
      <c r="K8"/>
      <c r="L8"/>
      <c r="M8"/>
      <c r="N8"/>
      <c r="O8"/>
      <c r="P8"/>
      <c r="Q8"/>
      <c r="R8"/>
      <c r="S8"/>
      <c r="T8"/>
      <c r="U8"/>
      <c r="V8"/>
      <c r="W8"/>
      <c r="X8"/>
      <c r="Y8"/>
      <c r="Z8"/>
      <c r="AA8"/>
      <c r="AB8"/>
      <c r="AC8"/>
      <c r="AD8"/>
      <c r="AE8"/>
      <c r="AF8"/>
      <c r="AG8"/>
      <c r="AH8"/>
      <c r="AI8"/>
      <c r="AJ8"/>
      <c r="AK8"/>
      <c r="AL8"/>
      <c r="AM8"/>
      <c r="AN8"/>
      <c r="AO8"/>
      <c r="AP8"/>
      <c r="AQ8"/>
    </row>
    <row r="9" spans="1:57" x14ac:dyDescent="0.3">
      <c r="B9" s="280" t="s">
        <v>126</v>
      </c>
      <c r="C9"/>
      <c r="D9"/>
      <c r="E9"/>
      <c r="F9"/>
      <c r="G9"/>
      <c r="H9"/>
      <c r="I9"/>
      <c r="J9"/>
      <c r="K9"/>
      <c r="L9">
        <v>1</v>
      </c>
      <c r="M9"/>
      <c r="N9"/>
      <c r="O9"/>
      <c r="P9"/>
      <c r="Q9"/>
      <c r="R9"/>
      <c r="S9"/>
      <c r="T9"/>
      <c r="U9"/>
      <c r="V9"/>
      <c r="W9"/>
      <c r="X9"/>
      <c r="Y9"/>
      <c r="Z9"/>
      <c r="AA9"/>
      <c r="AB9"/>
      <c r="AC9"/>
      <c r="AD9"/>
      <c r="AE9"/>
      <c r="AF9"/>
      <c r="AG9"/>
      <c r="AH9"/>
      <c r="AI9"/>
      <c r="AJ9"/>
      <c r="AK9"/>
      <c r="AL9"/>
      <c r="AM9"/>
      <c r="AN9"/>
      <c r="AO9"/>
      <c r="AP9"/>
      <c r="AQ9"/>
      <c r="BB9">
        <v>1</v>
      </c>
      <c r="BC9">
        <v>1</v>
      </c>
      <c r="BE9">
        <v>1</v>
      </c>
    </row>
    <row r="10" spans="1:57" x14ac:dyDescent="0.3">
      <c r="B10" s="281" t="s">
        <v>18</v>
      </c>
      <c r="C10"/>
      <c r="D10"/>
      <c r="E10"/>
      <c r="F10"/>
      <c r="G10"/>
      <c r="H10"/>
      <c r="I10"/>
      <c r="J10"/>
      <c r="K10"/>
      <c r="L10">
        <v>1</v>
      </c>
      <c r="M10"/>
      <c r="N10"/>
      <c r="O10"/>
      <c r="P10"/>
      <c r="Q10"/>
      <c r="R10"/>
      <c r="S10"/>
      <c r="T10"/>
      <c r="U10"/>
      <c r="V10"/>
      <c r="W10"/>
      <c r="X10"/>
      <c r="Y10"/>
      <c r="Z10"/>
      <c r="AA10"/>
      <c r="AB10"/>
      <c r="AC10"/>
      <c r="AD10"/>
      <c r="AE10"/>
      <c r="AF10"/>
      <c r="AG10"/>
      <c r="AH10"/>
      <c r="AI10"/>
      <c r="AJ10"/>
      <c r="AK10"/>
      <c r="AL10"/>
      <c r="AM10"/>
      <c r="AN10"/>
      <c r="AO10"/>
      <c r="AP10"/>
      <c r="AQ10"/>
      <c r="BB10">
        <v>1</v>
      </c>
      <c r="BC10">
        <v>1</v>
      </c>
      <c r="BE10">
        <v>1</v>
      </c>
    </row>
    <row r="11" spans="1:57" x14ac:dyDescent="0.3">
      <c r="B11" s="282" t="s">
        <v>19</v>
      </c>
      <c r="C11"/>
      <c r="D11"/>
      <c r="E11"/>
      <c r="F11"/>
      <c r="G11"/>
      <c r="H11"/>
      <c r="I11"/>
      <c r="J11"/>
      <c r="K11"/>
      <c r="L11">
        <v>1</v>
      </c>
      <c r="M11"/>
      <c r="N11"/>
      <c r="O11"/>
      <c r="P11"/>
      <c r="Q11"/>
      <c r="R11"/>
      <c r="S11"/>
      <c r="T11"/>
      <c r="U11"/>
      <c r="V11"/>
      <c r="W11"/>
      <c r="X11"/>
      <c r="Y11"/>
      <c r="Z11"/>
      <c r="AA11"/>
      <c r="AB11"/>
      <c r="AC11"/>
      <c r="AD11"/>
      <c r="AE11"/>
      <c r="AF11"/>
      <c r="AG11"/>
      <c r="AH11"/>
      <c r="AI11"/>
      <c r="AJ11"/>
      <c r="AK11"/>
      <c r="AL11"/>
      <c r="AM11"/>
      <c r="AN11"/>
      <c r="AO11"/>
      <c r="AP11"/>
      <c r="AQ11"/>
      <c r="BB11">
        <v>1</v>
      </c>
      <c r="BC11">
        <v>1</v>
      </c>
      <c r="BE11">
        <v>1</v>
      </c>
    </row>
    <row r="12" spans="1:57" x14ac:dyDescent="0.3">
      <c r="B12" s="282" t="s">
        <v>20</v>
      </c>
      <c r="C12"/>
      <c r="D12"/>
      <c r="E12"/>
      <c r="F12"/>
      <c r="G12"/>
      <c r="H12"/>
      <c r="I12"/>
      <c r="J12"/>
      <c r="K12"/>
      <c r="L12">
        <v>1</v>
      </c>
      <c r="M12"/>
      <c r="N12"/>
      <c r="O12"/>
      <c r="P12"/>
      <c r="Q12"/>
      <c r="R12"/>
      <c r="S12"/>
      <c r="T12"/>
      <c r="U12"/>
      <c r="V12"/>
      <c r="W12"/>
      <c r="X12"/>
      <c r="Y12"/>
      <c r="Z12"/>
      <c r="AA12"/>
      <c r="AB12"/>
      <c r="AC12"/>
      <c r="AD12"/>
      <c r="AE12"/>
      <c r="AF12"/>
      <c r="AG12"/>
      <c r="AH12"/>
      <c r="AI12"/>
      <c r="AJ12"/>
      <c r="AK12"/>
      <c r="AL12"/>
      <c r="AM12"/>
      <c r="AN12"/>
      <c r="AO12"/>
      <c r="AP12"/>
      <c r="AQ12"/>
      <c r="BB12">
        <v>1</v>
      </c>
      <c r="BC12">
        <v>1</v>
      </c>
      <c r="BE12">
        <v>1</v>
      </c>
    </row>
    <row r="13" spans="1:57" x14ac:dyDescent="0.3">
      <c r="B13" s="281" t="s">
        <v>21</v>
      </c>
      <c r="C13"/>
      <c r="D13"/>
      <c r="E13"/>
      <c r="F13"/>
      <c r="G13"/>
      <c r="H13"/>
      <c r="I13"/>
      <c r="J13"/>
      <c r="K13"/>
      <c r="L13">
        <v>1</v>
      </c>
      <c r="M13"/>
      <c r="N13"/>
      <c r="O13"/>
      <c r="P13"/>
      <c r="Q13"/>
      <c r="R13"/>
      <c r="S13"/>
      <c r="T13"/>
      <c r="U13"/>
      <c r="V13"/>
      <c r="W13"/>
      <c r="X13"/>
      <c r="Y13"/>
      <c r="Z13"/>
      <c r="AA13"/>
      <c r="AB13"/>
      <c r="AC13"/>
      <c r="AD13"/>
      <c r="AE13"/>
      <c r="AF13"/>
      <c r="AG13"/>
      <c r="AH13"/>
      <c r="AI13"/>
      <c r="AJ13"/>
      <c r="AK13"/>
      <c r="AL13"/>
      <c r="AM13"/>
      <c r="AN13"/>
      <c r="AO13"/>
      <c r="AP13"/>
      <c r="AQ13"/>
      <c r="BB13">
        <v>1</v>
      </c>
      <c r="BC13">
        <v>1</v>
      </c>
      <c r="BE13">
        <v>1</v>
      </c>
    </row>
    <row r="14" spans="1:57" x14ac:dyDescent="0.3">
      <c r="B14" s="282" t="s">
        <v>22</v>
      </c>
      <c r="C14"/>
      <c r="D14"/>
      <c r="E14"/>
      <c r="F14"/>
      <c r="G14"/>
      <c r="H14"/>
      <c r="I14"/>
      <c r="J14"/>
      <c r="K14"/>
      <c r="L14">
        <v>1</v>
      </c>
      <c r="M14"/>
      <c r="N14"/>
      <c r="O14"/>
      <c r="P14"/>
      <c r="Q14"/>
      <c r="R14"/>
      <c r="S14"/>
      <c r="T14"/>
      <c r="U14"/>
      <c r="V14"/>
      <c r="W14"/>
      <c r="X14"/>
      <c r="Y14"/>
      <c r="Z14"/>
      <c r="AA14"/>
      <c r="AB14"/>
      <c r="AC14"/>
      <c r="AD14"/>
      <c r="AE14"/>
      <c r="AF14"/>
      <c r="AG14"/>
      <c r="AH14"/>
      <c r="AI14"/>
      <c r="AJ14"/>
      <c r="AK14"/>
      <c r="AL14"/>
      <c r="AM14"/>
      <c r="AN14"/>
      <c r="AO14"/>
      <c r="AP14"/>
      <c r="AQ14"/>
      <c r="BB14">
        <v>1</v>
      </c>
      <c r="BC14">
        <v>1</v>
      </c>
      <c r="BE14">
        <v>1</v>
      </c>
    </row>
    <row r="15" spans="1:57" x14ac:dyDescent="0.3">
      <c r="B15" s="282" t="s">
        <v>23</v>
      </c>
      <c r="C15"/>
      <c r="D15"/>
      <c r="E15"/>
      <c r="F15"/>
      <c r="G15"/>
      <c r="H15"/>
      <c r="I15"/>
      <c r="J15"/>
      <c r="K15"/>
      <c r="L15">
        <v>1</v>
      </c>
      <c r="M15"/>
      <c r="N15"/>
      <c r="O15"/>
      <c r="P15"/>
      <c r="Q15"/>
      <c r="R15"/>
      <c r="S15"/>
      <c r="T15"/>
      <c r="U15"/>
      <c r="V15"/>
      <c r="W15"/>
      <c r="X15"/>
      <c r="Y15"/>
      <c r="Z15"/>
      <c r="AA15"/>
      <c r="AB15"/>
      <c r="AC15"/>
      <c r="AD15"/>
      <c r="AE15"/>
      <c r="AF15"/>
      <c r="AG15"/>
      <c r="AH15"/>
      <c r="AI15"/>
      <c r="AJ15"/>
      <c r="AK15"/>
      <c r="AL15"/>
      <c r="AM15"/>
      <c r="AN15"/>
      <c r="AO15"/>
      <c r="AP15"/>
      <c r="AQ15"/>
      <c r="BB15">
        <v>1</v>
      </c>
      <c r="BC15">
        <v>1</v>
      </c>
      <c r="BE15">
        <v>1</v>
      </c>
    </row>
    <row r="16" spans="1:57" x14ac:dyDescent="0.3">
      <c r="B16" s="281" t="s">
        <v>157</v>
      </c>
      <c r="C16"/>
      <c r="D16"/>
      <c r="E16"/>
      <c r="F16"/>
      <c r="G16"/>
      <c r="H16"/>
      <c r="I16"/>
      <c r="J16"/>
      <c r="K16"/>
      <c r="L16">
        <v>1</v>
      </c>
      <c r="M16"/>
      <c r="N16"/>
      <c r="O16"/>
      <c r="P16"/>
      <c r="Q16"/>
      <c r="R16"/>
      <c r="S16"/>
      <c r="T16"/>
      <c r="U16"/>
      <c r="V16"/>
      <c r="W16"/>
      <c r="X16"/>
      <c r="Y16"/>
      <c r="Z16"/>
      <c r="AA16"/>
      <c r="AB16"/>
      <c r="AC16"/>
      <c r="AD16"/>
      <c r="AE16"/>
      <c r="AF16"/>
      <c r="AG16"/>
      <c r="AH16"/>
      <c r="AI16"/>
      <c r="AJ16"/>
      <c r="AK16"/>
      <c r="AL16"/>
      <c r="AM16"/>
      <c r="AN16"/>
      <c r="AO16"/>
      <c r="AP16"/>
      <c r="AQ16"/>
      <c r="BB16">
        <v>1</v>
      </c>
      <c r="BC16">
        <v>1</v>
      </c>
      <c r="BE16">
        <v>1</v>
      </c>
    </row>
    <row r="17" spans="2:57" x14ac:dyDescent="0.3">
      <c r="B17" s="282" t="s">
        <v>160</v>
      </c>
      <c r="C17"/>
      <c r="D17"/>
      <c r="E17"/>
      <c r="F17"/>
      <c r="G17"/>
      <c r="H17"/>
      <c r="I17"/>
      <c r="J17"/>
      <c r="K17"/>
      <c r="L17">
        <v>1</v>
      </c>
      <c r="M17"/>
      <c r="N17"/>
      <c r="O17"/>
      <c r="P17"/>
      <c r="Q17"/>
      <c r="R17"/>
      <c r="S17"/>
      <c r="T17"/>
      <c r="U17"/>
      <c r="V17"/>
      <c r="W17"/>
      <c r="X17"/>
      <c r="Y17"/>
      <c r="Z17"/>
      <c r="AA17"/>
      <c r="AB17"/>
      <c r="AC17"/>
      <c r="AD17"/>
      <c r="AE17"/>
      <c r="AF17"/>
      <c r="AG17"/>
      <c r="AH17"/>
      <c r="AI17"/>
      <c r="AJ17"/>
      <c r="AK17"/>
      <c r="AL17"/>
      <c r="AM17"/>
      <c r="AN17"/>
      <c r="AO17"/>
      <c r="AP17"/>
      <c r="AQ17"/>
      <c r="BB17">
        <v>1</v>
      </c>
      <c r="BC17">
        <v>1</v>
      </c>
      <c r="BE17">
        <v>1</v>
      </c>
    </row>
    <row r="18" spans="2:57" x14ac:dyDescent="0.3">
      <c r="B18" s="282" t="s">
        <v>161</v>
      </c>
      <c r="C18"/>
      <c r="D18"/>
      <c r="E18"/>
      <c r="F18"/>
      <c r="G18"/>
      <c r="H18"/>
      <c r="I18"/>
      <c r="J18"/>
      <c r="K18"/>
      <c r="L18">
        <v>1</v>
      </c>
      <c r="M18"/>
      <c r="N18"/>
      <c r="O18"/>
      <c r="P18"/>
      <c r="Q18"/>
      <c r="R18"/>
      <c r="S18"/>
      <c r="T18"/>
      <c r="U18"/>
      <c r="V18"/>
      <c r="W18"/>
      <c r="X18"/>
      <c r="Y18"/>
      <c r="Z18"/>
      <c r="AA18"/>
      <c r="AB18"/>
      <c r="AC18"/>
      <c r="AD18"/>
      <c r="AE18"/>
      <c r="AF18"/>
      <c r="AG18"/>
      <c r="AH18"/>
      <c r="AI18"/>
      <c r="AJ18"/>
      <c r="AK18"/>
      <c r="AL18"/>
      <c r="AM18"/>
      <c r="AN18"/>
      <c r="AO18"/>
      <c r="AP18"/>
      <c r="AQ18"/>
      <c r="BB18">
        <v>1</v>
      </c>
      <c r="BC18">
        <v>1</v>
      </c>
      <c r="BE18">
        <v>1</v>
      </c>
    </row>
    <row r="19" spans="2:57" x14ac:dyDescent="0.3">
      <c r="B19" s="281" t="s">
        <v>36</v>
      </c>
      <c r="C19"/>
      <c r="D19"/>
      <c r="E19"/>
      <c r="F19"/>
      <c r="G19"/>
      <c r="H19"/>
      <c r="I19"/>
      <c r="J19"/>
      <c r="K19"/>
      <c r="L19">
        <v>1</v>
      </c>
      <c r="M19"/>
      <c r="N19"/>
      <c r="O19"/>
      <c r="P19"/>
      <c r="Q19"/>
      <c r="R19"/>
      <c r="S19"/>
      <c r="T19"/>
      <c r="U19"/>
      <c r="V19"/>
      <c r="W19"/>
      <c r="X19"/>
      <c r="Y19"/>
      <c r="Z19"/>
      <c r="AA19"/>
      <c r="AB19"/>
      <c r="AC19"/>
      <c r="AD19"/>
      <c r="AE19"/>
      <c r="AF19"/>
      <c r="AG19"/>
      <c r="AH19"/>
      <c r="AI19"/>
      <c r="AJ19"/>
      <c r="AK19"/>
      <c r="AL19"/>
      <c r="AM19"/>
      <c r="AN19"/>
      <c r="AO19"/>
      <c r="AP19"/>
      <c r="AQ19"/>
      <c r="BB19">
        <v>1</v>
      </c>
      <c r="BC19">
        <v>1</v>
      </c>
    </row>
    <row r="20" spans="2:57" x14ac:dyDescent="0.3">
      <c r="B20" s="282" t="s">
        <v>128</v>
      </c>
      <c r="C20"/>
      <c r="D20"/>
      <c r="E20"/>
      <c r="F20"/>
      <c r="G20"/>
      <c r="H20"/>
      <c r="I20"/>
      <c r="J20"/>
      <c r="K20"/>
      <c r="L20">
        <v>1</v>
      </c>
      <c r="M20"/>
      <c r="N20"/>
      <c r="O20"/>
      <c r="P20"/>
      <c r="Q20"/>
      <c r="R20"/>
      <c r="S20"/>
      <c r="T20"/>
      <c r="U20"/>
      <c r="V20"/>
      <c r="W20"/>
      <c r="X20"/>
      <c r="Y20"/>
      <c r="Z20"/>
      <c r="AA20"/>
      <c r="AB20"/>
      <c r="AC20"/>
      <c r="AD20"/>
      <c r="AE20"/>
      <c r="AF20"/>
      <c r="AG20"/>
      <c r="AH20"/>
      <c r="AI20"/>
      <c r="AJ20"/>
      <c r="AK20"/>
      <c r="AL20"/>
      <c r="AM20"/>
      <c r="AN20"/>
      <c r="AO20"/>
      <c r="AP20"/>
      <c r="AQ20"/>
      <c r="BB20">
        <v>1</v>
      </c>
      <c r="BC20">
        <v>1</v>
      </c>
    </row>
    <row r="21" spans="2:57" x14ac:dyDescent="0.3">
      <c r="B21" s="282" t="s">
        <v>129</v>
      </c>
      <c r="C21"/>
      <c r="D21"/>
      <c r="E21"/>
      <c r="F21"/>
      <c r="G21"/>
      <c r="H21"/>
      <c r="I21"/>
      <c r="J21"/>
      <c r="K21"/>
      <c r="L21">
        <v>1</v>
      </c>
      <c r="M21"/>
      <c r="N21"/>
      <c r="O21"/>
      <c r="P21"/>
      <c r="Q21"/>
      <c r="R21"/>
      <c r="S21"/>
      <c r="T21"/>
      <c r="U21"/>
      <c r="V21"/>
      <c r="W21"/>
      <c r="X21"/>
      <c r="Y21"/>
      <c r="Z21"/>
      <c r="AA21"/>
      <c r="AB21"/>
      <c r="AC21"/>
      <c r="AD21"/>
      <c r="AE21"/>
      <c r="AF21"/>
      <c r="AG21"/>
      <c r="AH21"/>
      <c r="AI21"/>
      <c r="AJ21"/>
      <c r="AK21"/>
      <c r="AL21"/>
      <c r="AM21"/>
      <c r="AN21"/>
      <c r="AO21"/>
      <c r="AP21"/>
      <c r="AQ21"/>
      <c r="BB21">
        <v>1</v>
      </c>
      <c r="BC21">
        <v>1</v>
      </c>
    </row>
    <row r="22" spans="2:57" x14ac:dyDescent="0.3">
      <c r="B22" s="280" t="s">
        <v>126</v>
      </c>
      <c r="C22"/>
      <c r="D22"/>
      <c r="E22"/>
      <c r="F22"/>
      <c r="G22"/>
      <c r="H22"/>
      <c r="I22"/>
      <c r="J22"/>
      <c r="K22"/>
      <c r="L22">
        <v>1</v>
      </c>
      <c r="M22"/>
      <c r="N22"/>
      <c r="O22"/>
      <c r="P22"/>
      <c r="Q22"/>
      <c r="R22"/>
      <c r="S22"/>
      <c r="T22"/>
      <c r="U22"/>
      <c r="V22"/>
      <c r="W22"/>
      <c r="X22"/>
      <c r="Y22"/>
      <c r="Z22"/>
      <c r="AA22"/>
      <c r="AB22"/>
      <c r="AC22"/>
      <c r="AD22"/>
      <c r="AE22"/>
      <c r="AF22"/>
      <c r="AG22"/>
      <c r="AH22"/>
      <c r="AI22"/>
      <c r="AJ22"/>
      <c r="AK22"/>
      <c r="AL22"/>
      <c r="AM22"/>
      <c r="AN22"/>
      <c r="AO22"/>
      <c r="AP22"/>
      <c r="AQ22"/>
      <c r="BB22">
        <v>1</v>
      </c>
      <c r="BC22">
        <v>1</v>
      </c>
      <c r="BE22">
        <v>1</v>
      </c>
    </row>
    <row r="23" spans="2:57" x14ac:dyDescent="0.3">
      <c r="B23" s="281" t="s">
        <v>130</v>
      </c>
      <c r="C23"/>
      <c r="D23"/>
      <c r="E23"/>
      <c r="F23"/>
      <c r="G23"/>
      <c r="H23"/>
      <c r="I23"/>
      <c r="J23"/>
      <c r="K23"/>
      <c r="L23">
        <v>1</v>
      </c>
      <c r="M23"/>
      <c r="N23"/>
      <c r="O23"/>
      <c r="P23"/>
      <c r="Q23"/>
      <c r="R23"/>
      <c r="S23"/>
      <c r="T23"/>
      <c r="U23"/>
      <c r="V23"/>
      <c r="W23"/>
      <c r="X23"/>
      <c r="Y23"/>
      <c r="Z23"/>
      <c r="AA23"/>
      <c r="AB23"/>
      <c r="AC23"/>
      <c r="AD23"/>
      <c r="AE23"/>
      <c r="AF23"/>
      <c r="AG23"/>
      <c r="AH23"/>
      <c r="AI23"/>
      <c r="AJ23"/>
      <c r="AK23"/>
      <c r="AL23"/>
      <c r="AM23"/>
      <c r="AN23"/>
      <c r="AO23"/>
      <c r="AP23"/>
      <c r="AQ23"/>
      <c r="BB23">
        <v>1</v>
      </c>
      <c r="BC23">
        <v>1</v>
      </c>
      <c r="BE23">
        <v>1</v>
      </c>
    </row>
    <row r="24" spans="2:57" x14ac:dyDescent="0.3">
      <c r="B24" s="282" t="s">
        <v>160</v>
      </c>
      <c r="C24"/>
      <c r="D24"/>
      <c r="E24"/>
      <c r="F24"/>
      <c r="G24"/>
      <c r="H24"/>
      <c r="I24"/>
      <c r="J24"/>
      <c r="K24"/>
      <c r="L24">
        <v>1</v>
      </c>
      <c r="M24"/>
      <c r="N24"/>
      <c r="O24"/>
      <c r="P24"/>
      <c r="Q24"/>
      <c r="R24"/>
      <c r="S24"/>
      <c r="T24"/>
      <c r="U24"/>
      <c r="V24"/>
      <c r="W24"/>
      <c r="X24"/>
      <c r="Y24"/>
      <c r="Z24"/>
      <c r="AA24"/>
      <c r="AB24"/>
      <c r="AC24"/>
      <c r="AD24"/>
      <c r="AE24"/>
      <c r="AF24"/>
      <c r="AG24"/>
      <c r="AH24"/>
      <c r="AI24"/>
      <c r="AJ24"/>
      <c r="AK24"/>
      <c r="AL24"/>
      <c r="AM24"/>
      <c r="AN24"/>
      <c r="AO24"/>
      <c r="AP24"/>
      <c r="AQ24"/>
      <c r="BB24">
        <v>1</v>
      </c>
      <c r="BC24">
        <v>1</v>
      </c>
      <c r="BE24">
        <v>1</v>
      </c>
    </row>
    <row r="25" spans="2:57" x14ac:dyDescent="0.3">
      <c r="B25" s="282" t="s">
        <v>19</v>
      </c>
      <c r="C25"/>
      <c r="D25"/>
      <c r="E25"/>
      <c r="F25"/>
      <c r="G25"/>
      <c r="H25"/>
      <c r="I25"/>
      <c r="J25"/>
      <c r="K25"/>
      <c r="L25">
        <v>1</v>
      </c>
      <c r="M25"/>
      <c r="N25"/>
      <c r="O25"/>
      <c r="P25"/>
      <c r="Q25"/>
      <c r="R25"/>
      <c r="S25"/>
      <c r="T25"/>
      <c r="U25"/>
      <c r="V25"/>
      <c r="W25"/>
      <c r="X25"/>
      <c r="Y25"/>
      <c r="Z25"/>
      <c r="AA25"/>
      <c r="AB25"/>
      <c r="AC25"/>
      <c r="AD25"/>
      <c r="AE25"/>
      <c r="AF25"/>
      <c r="AG25"/>
      <c r="AH25"/>
      <c r="AI25"/>
      <c r="AJ25"/>
      <c r="AK25"/>
      <c r="AL25"/>
      <c r="AM25"/>
      <c r="AN25"/>
      <c r="AO25"/>
      <c r="AP25"/>
      <c r="AQ25"/>
      <c r="BB25">
        <v>1</v>
      </c>
      <c r="BC25">
        <v>1</v>
      </c>
      <c r="BE25">
        <v>1</v>
      </c>
    </row>
    <row r="26" spans="2:57" x14ac:dyDescent="0.3">
      <c r="B26" s="282" t="s">
        <v>22</v>
      </c>
      <c r="C26"/>
      <c r="D26"/>
      <c r="E26"/>
      <c r="F26"/>
      <c r="G26"/>
      <c r="H26"/>
      <c r="I26"/>
      <c r="J26"/>
      <c r="K26"/>
      <c r="L26">
        <v>1</v>
      </c>
      <c r="M26"/>
      <c r="N26"/>
      <c r="O26"/>
      <c r="P26"/>
      <c r="Q26"/>
      <c r="R26"/>
      <c r="S26"/>
      <c r="T26"/>
      <c r="U26"/>
      <c r="V26"/>
      <c r="W26"/>
      <c r="X26"/>
      <c r="Y26"/>
      <c r="Z26"/>
      <c r="AA26"/>
      <c r="AB26"/>
      <c r="AC26"/>
      <c r="AD26"/>
      <c r="AE26"/>
      <c r="AF26"/>
      <c r="AG26"/>
      <c r="AH26"/>
      <c r="AI26"/>
      <c r="AJ26"/>
      <c r="AK26"/>
      <c r="AL26"/>
      <c r="AM26"/>
      <c r="AN26"/>
      <c r="AO26"/>
      <c r="AP26"/>
      <c r="AQ26"/>
      <c r="BB26">
        <v>1</v>
      </c>
      <c r="BC26">
        <v>1</v>
      </c>
      <c r="BE26">
        <v>1</v>
      </c>
    </row>
    <row r="27" spans="2:57" x14ac:dyDescent="0.3">
      <c r="B27" s="282" t="s">
        <v>128</v>
      </c>
      <c r="C27"/>
      <c r="D27"/>
      <c r="E27"/>
      <c r="F27"/>
      <c r="G27"/>
      <c r="H27"/>
      <c r="I27"/>
      <c r="J27"/>
      <c r="K27"/>
      <c r="L27">
        <v>1</v>
      </c>
      <c r="M27"/>
      <c r="N27"/>
      <c r="O27"/>
      <c r="P27"/>
      <c r="Q27"/>
      <c r="R27"/>
      <c r="S27"/>
      <c r="T27"/>
      <c r="U27"/>
      <c r="V27"/>
      <c r="W27"/>
      <c r="X27"/>
      <c r="Y27"/>
      <c r="Z27"/>
      <c r="AA27"/>
      <c r="AB27"/>
      <c r="AC27"/>
      <c r="AD27"/>
      <c r="AE27"/>
      <c r="AF27"/>
      <c r="AG27"/>
      <c r="AH27"/>
      <c r="AI27"/>
      <c r="AJ27"/>
      <c r="AK27"/>
      <c r="AL27"/>
      <c r="AM27"/>
      <c r="AN27"/>
      <c r="AO27"/>
      <c r="AP27"/>
      <c r="AQ27"/>
      <c r="BB27">
        <v>1</v>
      </c>
      <c r="BC27">
        <v>1</v>
      </c>
    </row>
    <row r="28" spans="2:57" x14ac:dyDescent="0.3">
      <c r="B28" s="281" t="s">
        <v>131</v>
      </c>
      <c r="C28"/>
      <c r="D28"/>
      <c r="E28"/>
      <c r="F28"/>
      <c r="G28"/>
      <c r="H28"/>
      <c r="I28"/>
      <c r="J28"/>
      <c r="K28"/>
      <c r="L28">
        <v>1</v>
      </c>
      <c r="M28"/>
      <c r="N28"/>
      <c r="O28"/>
      <c r="P28"/>
      <c r="Q28"/>
      <c r="R28"/>
      <c r="S28"/>
      <c r="T28"/>
      <c r="U28"/>
      <c r="V28"/>
      <c r="W28"/>
      <c r="X28"/>
      <c r="Y28"/>
      <c r="Z28"/>
      <c r="AA28"/>
      <c r="AB28"/>
      <c r="AC28"/>
      <c r="AD28"/>
      <c r="AE28"/>
      <c r="AF28"/>
      <c r="AG28"/>
      <c r="AH28"/>
      <c r="AI28"/>
      <c r="AJ28"/>
      <c r="AK28"/>
      <c r="AL28"/>
      <c r="AM28"/>
      <c r="AN28"/>
      <c r="AO28"/>
      <c r="AP28"/>
      <c r="AQ28"/>
      <c r="BB28">
        <v>1</v>
      </c>
      <c r="BC28">
        <v>1</v>
      </c>
      <c r="BE28">
        <v>1</v>
      </c>
    </row>
    <row r="29" spans="2:57" x14ac:dyDescent="0.3">
      <c r="B29" s="282" t="s">
        <v>161</v>
      </c>
      <c r="C29"/>
      <c r="D29"/>
      <c r="E29"/>
      <c r="F29"/>
      <c r="G29"/>
      <c r="H29"/>
      <c r="I29"/>
      <c r="J29"/>
      <c r="K29"/>
      <c r="L29">
        <v>1</v>
      </c>
      <c r="M29"/>
      <c r="N29"/>
      <c r="O29"/>
      <c r="P29"/>
      <c r="Q29"/>
      <c r="R29"/>
      <c r="S29"/>
      <c r="T29"/>
      <c r="U29"/>
      <c r="V29"/>
      <c r="W29"/>
      <c r="X29"/>
      <c r="Y29"/>
      <c r="Z29"/>
      <c r="AA29"/>
      <c r="AB29"/>
      <c r="AC29"/>
      <c r="AD29"/>
      <c r="AE29"/>
      <c r="AF29"/>
      <c r="AG29"/>
      <c r="AH29"/>
      <c r="AI29"/>
      <c r="AJ29"/>
      <c r="AK29"/>
      <c r="AL29"/>
      <c r="AM29"/>
      <c r="AN29"/>
      <c r="AO29"/>
      <c r="AP29"/>
      <c r="AQ29"/>
      <c r="BB29">
        <v>1</v>
      </c>
      <c r="BC29">
        <v>1</v>
      </c>
      <c r="BE29">
        <v>1</v>
      </c>
    </row>
    <row r="30" spans="2:57" x14ac:dyDescent="0.3">
      <c r="B30" s="282" t="s">
        <v>20</v>
      </c>
      <c r="C30"/>
      <c r="D30"/>
      <c r="E30"/>
      <c r="F30"/>
      <c r="G30"/>
      <c r="H30"/>
      <c r="I30"/>
      <c r="J30"/>
      <c r="K30"/>
      <c r="L30">
        <v>1</v>
      </c>
      <c r="M30"/>
      <c r="N30"/>
      <c r="O30"/>
      <c r="P30"/>
      <c r="Q30"/>
      <c r="R30"/>
      <c r="S30"/>
      <c r="T30"/>
      <c r="U30"/>
      <c r="V30"/>
      <c r="W30"/>
      <c r="X30"/>
      <c r="Y30"/>
      <c r="Z30"/>
      <c r="AA30"/>
      <c r="AB30"/>
      <c r="AC30"/>
      <c r="AD30"/>
      <c r="AE30"/>
      <c r="AF30"/>
      <c r="AG30"/>
      <c r="AH30"/>
      <c r="AI30"/>
      <c r="AJ30"/>
      <c r="AK30"/>
      <c r="AL30"/>
      <c r="AM30"/>
      <c r="AN30"/>
      <c r="AO30"/>
      <c r="AP30"/>
      <c r="AQ30"/>
      <c r="BB30">
        <v>1</v>
      </c>
      <c r="BC30">
        <v>1</v>
      </c>
      <c r="BE30">
        <v>1</v>
      </c>
    </row>
    <row r="31" spans="2:57" x14ac:dyDescent="0.3">
      <c r="B31" s="282" t="s">
        <v>23</v>
      </c>
      <c r="C31"/>
      <c r="D31"/>
      <c r="E31"/>
      <c r="F31"/>
      <c r="G31"/>
      <c r="H31"/>
      <c r="I31"/>
      <c r="J31"/>
      <c r="K31"/>
      <c r="L31">
        <v>1</v>
      </c>
      <c r="M31"/>
      <c r="N31"/>
      <c r="O31"/>
      <c r="P31"/>
      <c r="Q31"/>
      <c r="R31"/>
      <c r="S31"/>
      <c r="T31"/>
      <c r="U31"/>
      <c r="V31"/>
      <c r="W31"/>
      <c r="X31"/>
      <c r="Y31"/>
      <c r="Z31"/>
      <c r="AA31"/>
      <c r="AB31"/>
      <c r="AC31"/>
      <c r="AD31"/>
      <c r="AE31"/>
      <c r="AF31"/>
      <c r="AG31"/>
      <c r="AH31"/>
      <c r="AI31"/>
      <c r="AJ31"/>
      <c r="AK31"/>
      <c r="AL31"/>
      <c r="AM31"/>
      <c r="AN31"/>
      <c r="AO31"/>
      <c r="AP31"/>
      <c r="AQ31"/>
      <c r="BB31">
        <v>1</v>
      </c>
      <c r="BC31">
        <v>1</v>
      </c>
      <c r="BE31">
        <v>1</v>
      </c>
    </row>
    <row r="32" spans="2:57" x14ac:dyDescent="0.3">
      <c r="B32" s="282" t="s">
        <v>129</v>
      </c>
      <c r="C32"/>
      <c r="D32"/>
      <c r="E32"/>
      <c r="F32"/>
      <c r="G32"/>
      <c r="H32"/>
      <c r="I32"/>
      <c r="J32"/>
      <c r="K32"/>
      <c r="L32">
        <v>1</v>
      </c>
      <c r="M32"/>
      <c r="N32"/>
      <c r="O32"/>
      <c r="P32"/>
      <c r="Q32"/>
      <c r="R32"/>
      <c r="S32"/>
      <c r="T32"/>
      <c r="U32"/>
      <c r="V32"/>
      <c r="W32"/>
      <c r="X32"/>
      <c r="Y32"/>
      <c r="Z32"/>
      <c r="AA32"/>
      <c r="AB32"/>
      <c r="AC32"/>
      <c r="AD32"/>
      <c r="AE32"/>
      <c r="AF32"/>
      <c r="AG32"/>
      <c r="AH32"/>
      <c r="AI32"/>
      <c r="AJ32"/>
      <c r="AK32"/>
      <c r="AL32"/>
      <c r="AM32"/>
      <c r="AN32"/>
      <c r="AO32"/>
      <c r="AP32"/>
      <c r="AQ32"/>
      <c r="BB32">
        <v>1</v>
      </c>
      <c r="BC32">
        <v>1</v>
      </c>
    </row>
    <row r="33" spans="2:57" x14ac:dyDescent="0.3">
      <c r="B33" s="280" t="s">
        <v>61</v>
      </c>
      <c r="C33"/>
      <c r="D33"/>
      <c r="E33"/>
      <c r="F33"/>
      <c r="G33"/>
      <c r="H33"/>
      <c r="I33"/>
      <c r="J33"/>
      <c r="K33"/>
      <c r="L33">
        <v>1</v>
      </c>
      <c r="M33"/>
      <c r="N33"/>
      <c r="O33"/>
      <c r="P33"/>
      <c r="Q33"/>
      <c r="R33"/>
      <c r="S33"/>
      <c r="T33"/>
      <c r="U33"/>
      <c r="V33"/>
      <c r="W33"/>
      <c r="X33"/>
      <c r="Y33"/>
      <c r="Z33"/>
      <c r="AA33"/>
      <c r="AB33"/>
      <c r="AC33"/>
      <c r="AD33"/>
      <c r="AE33"/>
      <c r="AF33"/>
      <c r="AG33"/>
      <c r="AH33"/>
      <c r="AI33"/>
      <c r="AJ33"/>
      <c r="AK33"/>
      <c r="AL33"/>
      <c r="AM33"/>
      <c r="AN33"/>
      <c r="AO33"/>
      <c r="AP33"/>
      <c r="AQ33"/>
      <c r="BB33">
        <v>1</v>
      </c>
      <c r="BC33">
        <v>1</v>
      </c>
      <c r="BD33">
        <v>1</v>
      </c>
      <c r="BE33">
        <v>1</v>
      </c>
    </row>
    <row r="34" spans="2:57" x14ac:dyDescent="0.3">
      <c r="B34" s="281" t="s">
        <v>162</v>
      </c>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BB34">
        <v>1</v>
      </c>
      <c r="BD34">
        <v>1</v>
      </c>
    </row>
    <row r="35" spans="2:57" x14ac:dyDescent="0.3">
      <c r="B35" s="282" t="s">
        <v>158</v>
      </c>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BB35">
        <v>1</v>
      </c>
      <c r="BD35">
        <v>1</v>
      </c>
    </row>
    <row r="36" spans="2:57" x14ac:dyDescent="0.3">
      <c r="B36" s="282" t="s">
        <v>159</v>
      </c>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BB36">
        <v>1</v>
      </c>
      <c r="BD36">
        <v>1</v>
      </c>
    </row>
    <row r="37" spans="2:57" x14ac:dyDescent="0.3">
      <c r="B37" s="281" t="s">
        <v>157</v>
      </c>
      <c r="C37"/>
      <c r="D37"/>
      <c r="E37"/>
      <c r="F37"/>
      <c r="G37"/>
      <c r="H37"/>
      <c r="I37"/>
      <c r="J37"/>
      <c r="K37"/>
      <c r="L37">
        <v>1</v>
      </c>
      <c r="M37"/>
      <c r="N37"/>
      <c r="O37"/>
      <c r="P37"/>
      <c r="Q37"/>
      <c r="R37"/>
      <c r="S37"/>
      <c r="T37"/>
      <c r="U37"/>
      <c r="V37"/>
      <c r="W37"/>
      <c r="X37"/>
      <c r="Y37"/>
      <c r="Z37"/>
      <c r="AA37"/>
      <c r="AB37"/>
      <c r="AC37"/>
      <c r="AD37"/>
      <c r="AE37"/>
      <c r="AF37"/>
      <c r="AG37"/>
      <c r="AH37"/>
      <c r="AI37"/>
      <c r="AJ37"/>
      <c r="AK37"/>
      <c r="AL37"/>
      <c r="AM37"/>
      <c r="AN37"/>
      <c r="AO37"/>
      <c r="AP37"/>
      <c r="AQ37"/>
      <c r="BB37">
        <v>1</v>
      </c>
      <c r="BC37">
        <v>1</v>
      </c>
      <c r="BE37">
        <v>1</v>
      </c>
    </row>
    <row r="38" spans="2:57" x14ac:dyDescent="0.3">
      <c r="B38" s="280" t="s">
        <v>163</v>
      </c>
      <c r="C38"/>
      <c r="D38"/>
      <c r="E38"/>
      <c r="F38"/>
      <c r="G38"/>
      <c r="H38"/>
      <c r="I38"/>
      <c r="J38"/>
      <c r="K38"/>
      <c r="L38"/>
      <c r="M38">
        <v>1</v>
      </c>
      <c r="N38">
        <v>1</v>
      </c>
      <c r="O38">
        <v>1</v>
      </c>
      <c r="P38">
        <v>1</v>
      </c>
      <c r="Q38">
        <v>1</v>
      </c>
      <c r="R38">
        <v>1</v>
      </c>
      <c r="S38">
        <v>1</v>
      </c>
      <c r="T38">
        <v>1</v>
      </c>
      <c r="U38">
        <v>1</v>
      </c>
      <c r="V38">
        <v>1</v>
      </c>
      <c r="W38">
        <v>1</v>
      </c>
      <c r="X38">
        <v>1</v>
      </c>
      <c r="Y38">
        <v>1</v>
      </c>
      <c r="Z38">
        <v>1</v>
      </c>
      <c r="AA38"/>
      <c r="AB38"/>
      <c r="AC38"/>
      <c r="AD38"/>
      <c r="AE38"/>
      <c r="AF38"/>
      <c r="AG38"/>
      <c r="AH38"/>
      <c r="AI38"/>
      <c r="AJ38"/>
      <c r="AK38"/>
      <c r="AL38"/>
      <c r="AM38"/>
      <c r="AN38"/>
      <c r="AO38"/>
      <c r="AP38"/>
      <c r="AQ38"/>
      <c r="BE38">
        <v>1</v>
      </c>
    </row>
    <row r="39" spans="2:57" x14ac:dyDescent="0.3">
      <c r="B39" s="281" t="s">
        <v>39</v>
      </c>
      <c r="C39"/>
      <c r="D39"/>
      <c r="E39"/>
      <c r="F39"/>
      <c r="G39"/>
      <c r="H39"/>
      <c r="I39"/>
      <c r="J39"/>
      <c r="K39"/>
      <c r="L39"/>
      <c r="M39">
        <v>1</v>
      </c>
      <c r="N39">
        <v>1</v>
      </c>
      <c r="O39">
        <v>1</v>
      </c>
      <c r="P39">
        <v>1</v>
      </c>
      <c r="Q39"/>
      <c r="R39"/>
      <c r="S39"/>
      <c r="T39">
        <v>1</v>
      </c>
      <c r="U39">
        <v>1</v>
      </c>
      <c r="V39">
        <v>1</v>
      </c>
      <c r="W39"/>
      <c r="X39">
        <v>1</v>
      </c>
      <c r="Y39">
        <v>1</v>
      </c>
      <c r="Z39"/>
      <c r="AA39"/>
      <c r="AB39"/>
      <c r="AC39"/>
      <c r="AD39"/>
      <c r="AE39"/>
      <c r="AF39"/>
      <c r="AG39"/>
      <c r="AH39"/>
      <c r="AI39"/>
      <c r="AJ39"/>
      <c r="AK39"/>
      <c r="AL39"/>
      <c r="AM39"/>
      <c r="AN39"/>
      <c r="AO39"/>
      <c r="AP39"/>
      <c r="AQ39"/>
      <c r="BE39">
        <v>1</v>
      </c>
    </row>
    <row r="40" spans="2:57" x14ac:dyDescent="0.3">
      <c r="B40" s="282" t="s">
        <v>40</v>
      </c>
      <c r="C40"/>
      <c r="D40"/>
      <c r="E40"/>
      <c r="F40"/>
      <c r="G40"/>
      <c r="H40"/>
      <c r="I40"/>
      <c r="J40"/>
      <c r="K40"/>
      <c r="L40"/>
      <c r="M40">
        <v>1</v>
      </c>
      <c r="N40">
        <v>1</v>
      </c>
      <c r="O40">
        <v>1</v>
      </c>
      <c r="P40"/>
      <c r="Q40"/>
      <c r="R40"/>
      <c r="S40"/>
      <c r="T40">
        <v>1</v>
      </c>
      <c r="U40">
        <v>1</v>
      </c>
      <c r="V40">
        <v>1</v>
      </c>
      <c r="W40"/>
      <c r="X40"/>
      <c r="Y40"/>
      <c r="Z40"/>
      <c r="AA40"/>
      <c r="AB40"/>
      <c r="AC40"/>
      <c r="AD40"/>
      <c r="AE40"/>
      <c r="AF40"/>
      <c r="AG40"/>
      <c r="AH40"/>
      <c r="AI40"/>
      <c r="AJ40"/>
      <c r="AK40"/>
      <c r="AL40"/>
      <c r="AM40"/>
      <c r="AN40"/>
      <c r="AO40"/>
      <c r="AP40"/>
      <c r="AQ40"/>
      <c r="BE40">
        <v>1</v>
      </c>
    </row>
    <row r="41" spans="2:57" x14ac:dyDescent="0.3">
      <c r="B41" s="283" t="s">
        <v>309</v>
      </c>
      <c r="C41"/>
      <c r="D41"/>
      <c r="E41"/>
      <c r="F41"/>
      <c r="G41"/>
      <c r="H41"/>
      <c r="I41"/>
      <c r="J41"/>
      <c r="K41"/>
      <c r="L41"/>
      <c r="M41">
        <v>1</v>
      </c>
      <c r="N41">
        <v>1</v>
      </c>
      <c r="O41">
        <v>1</v>
      </c>
      <c r="P41"/>
      <c r="Q41"/>
      <c r="R41"/>
      <c r="S41"/>
      <c r="T41">
        <v>1</v>
      </c>
      <c r="U41">
        <v>1</v>
      </c>
      <c r="V41">
        <v>1</v>
      </c>
      <c r="W41"/>
      <c r="X41"/>
      <c r="Y41"/>
      <c r="Z41"/>
      <c r="AA41"/>
      <c r="AB41"/>
      <c r="AC41"/>
      <c r="AD41"/>
      <c r="AE41"/>
      <c r="AF41"/>
      <c r="AG41"/>
      <c r="AH41"/>
      <c r="AI41"/>
      <c r="AJ41"/>
      <c r="AK41"/>
      <c r="AL41"/>
      <c r="AM41"/>
      <c r="AN41"/>
      <c r="AO41"/>
      <c r="AP41"/>
      <c r="AQ41"/>
      <c r="BE41">
        <v>1</v>
      </c>
    </row>
    <row r="42" spans="2:57" x14ac:dyDescent="0.3">
      <c r="B42" s="283" t="s">
        <v>310</v>
      </c>
      <c r="C42"/>
      <c r="D42"/>
      <c r="E42"/>
      <c r="F42"/>
      <c r="G42"/>
      <c r="H42"/>
      <c r="I42"/>
      <c r="J42"/>
      <c r="K42"/>
      <c r="L42"/>
      <c r="M42">
        <v>1</v>
      </c>
      <c r="N42">
        <v>1</v>
      </c>
      <c r="O42">
        <v>1</v>
      </c>
      <c r="P42"/>
      <c r="Q42"/>
      <c r="R42"/>
      <c r="S42"/>
      <c r="T42">
        <v>1</v>
      </c>
      <c r="U42">
        <v>1</v>
      </c>
      <c r="V42">
        <v>1</v>
      </c>
      <c r="W42"/>
      <c r="X42"/>
      <c r="Y42"/>
      <c r="Z42"/>
      <c r="AA42"/>
      <c r="AB42"/>
      <c r="AC42"/>
      <c r="AD42"/>
      <c r="AE42"/>
      <c r="AF42"/>
      <c r="AG42"/>
      <c r="AH42"/>
      <c r="AI42"/>
      <c r="AJ42"/>
      <c r="AK42"/>
      <c r="AL42"/>
      <c r="AM42"/>
      <c r="AN42"/>
      <c r="AO42"/>
      <c r="AP42"/>
      <c r="AQ42"/>
      <c r="BE42">
        <v>1</v>
      </c>
    </row>
    <row r="43" spans="2:57" x14ac:dyDescent="0.3">
      <c r="B43" s="283" t="s">
        <v>311</v>
      </c>
      <c r="C43"/>
      <c r="D43"/>
      <c r="E43"/>
      <c r="F43"/>
      <c r="G43"/>
      <c r="H43"/>
      <c r="I43"/>
      <c r="J43"/>
      <c r="K43"/>
      <c r="L43"/>
      <c r="M43">
        <v>1</v>
      </c>
      <c r="N43">
        <v>1</v>
      </c>
      <c r="O43">
        <v>1</v>
      </c>
      <c r="P43"/>
      <c r="Q43"/>
      <c r="R43"/>
      <c r="S43"/>
      <c r="T43">
        <v>1</v>
      </c>
      <c r="U43">
        <v>1</v>
      </c>
      <c r="V43">
        <v>1</v>
      </c>
      <c r="W43"/>
      <c r="X43"/>
      <c r="Y43"/>
      <c r="Z43"/>
      <c r="AA43"/>
      <c r="AB43"/>
      <c r="AC43"/>
      <c r="AD43"/>
      <c r="AE43"/>
      <c r="AF43"/>
      <c r="AG43"/>
      <c r="AH43"/>
      <c r="AI43"/>
      <c r="AJ43"/>
      <c r="AK43"/>
      <c r="AL43"/>
      <c r="AM43"/>
      <c r="AN43"/>
      <c r="AO43"/>
      <c r="AP43"/>
      <c r="AQ43"/>
      <c r="BE43">
        <v>1</v>
      </c>
    </row>
    <row r="44" spans="2:57" x14ac:dyDescent="0.3">
      <c r="B44" s="283" t="s">
        <v>312</v>
      </c>
      <c r="C44"/>
      <c r="D44"/>
      <c r="E44"/>
      <c r="F44"/>
      <c r="G44"/>
      <c r="H44"/>
      <c r="I44"/>
      <c r="J44"/>
      <c r="K44"/>
      <c r="L44"/>
      <c r="M44">
        <v>1</v>
      </c>
      <c r="N44">
        <v>1</v>
      </c>
      <c r="O44">
        <v>1</v>
      </c>
      <c r="P44"/>
      <c r="Q44"/>
      <c r="R44"/>
      <c r="S44"/>
      <c r="T44">
        <v>1</v>
      </c>
      <c r="U44">
        <v>1</v>
      </c>
      <c r="V44">
        <v>1</v>
      </c>
      <c r="W44"/>
      <c r="X44"/>
      <c r="Y44"/>
      <c r="Z44"/>
      <c r="AA44"/>
      <c r="AB44"/>
      <c r="AC44"/>
      <c r="AD44"/>
      <c r="AE44"/>
      <c r="AF44"/>
      <c r="AG44"/>
      <c r="AH44"/>
      <c r="AI44"/>
      <c r="AJ44"/>
      <c r="AK44"/>
      <c r="AL44"/>
      <c r="AM44"/>
      <c r="AN44"/>
      <c r="AO44"/>
      <c r="AP44"/>
      <c r="AQ44"/>
      <c r="BE44">
        <v>1</v>
      </c>
    </row>
    <row r="45" spans="2:57" x14ac:dyDescent="0.3">
      <c r="B45" s="282" t="s">
        <v>41</v>
      </c>
      <c r="C45"/>
      <c r="D45"/>
      <c r="E45"/>
      <c r="F45"/>
      <c r="G45"/>
      <c r="H45"/>
      <c r="I45"/>
      <c r="J45"/>
      <c r="K45"/>
      <c r="L45"/>
      <c r="M45">
        <v>1</v>
      </c>
      <c r="N45">
        <v>1</v>
      </c>
      <c r="O45"/>
      <c r="P45">
        <v>1</v>
      </c>
      <c r="Q45"/>
      <c r="R45"/>
      <c r="S45"/>
      <c r="T45">
        <v>1</v>
      </c>
      <c r="U45"/>
      <c r="V45"/>
      <c r="W45"/>
      <c r="X45">
        <v>1</v>
      </c>
      <c r="Y45">
        <v>1</v>
      </c>
      <c r="Z45"/>
      <c r="AA45"/>
      <c r="AB45"/>
      <c r="AC45"/>
      <c r="AD45"/>
      <c r="AE45"/>
      <c r="AF45"/>
      <c r="AG45"/>
      <c r="AH45"/>
      <c r="AI45"/>
      <c r="AJ45"/>
      <c r="AK45"/>
      <c r="AL45"/>
      <c r="AM45"/>
      <c r="AN45"/>
      <c r="AO45"/>
      <c r="AP45"/>
      <c r="AQ45"/>
      <c r="BE45">
        <v>1</v>
      </c>
    </row>
    <row r="46" spans="2:57" x14ac:dyDescent="0.3">
      <c r="B46" s="283" t="s">
        <v>313</v>
      </c>
      <c r="C46"/>
      <c r="D46"/>
      <c r="E46"/>
      <c r="F46"/>
      <c r="G46"/>
      <c r="H46"/>
      <c r="I46"/>
      <c r="J46"/>
      <c r="K46"/>
      <c r="L46"/>
      <c r="M46">
        <v>1</v>
      </c>
      <c r="N46">
        <v>1</v>
      </c>
      <c r="O46"/>
      <c r="P46">
        <v>1</v>
      </c>
      <c r="Q46"/>
      <c r="R46"/>
      <c r="S46"/>
      <c r="T46">
        <v>1</v>
      </c>
      <c r="U46"/>
      <c r="V46"/>
      <c r="W46"/>
      <c r="X46">
        <v>1</v>
      </c>
      <c r="Y46">
        <v>1</v>
      </c>
      <c r="Z46"/>
      <c r="AA46"/>
      <c r="AB46"/>
      <c r="AC46"/>
      <c r="AD46"/>
      <c r="AE46"/>
      <c r="AF46"/>
      <c r="AG46"/>
      <c r="AH46"/>
      <c r="AI46"/>
      <c r="AJ46"/>
      <c r="AK46"/>
      <c r="AL46"/>
      <c r="AM46"/>
      <c r="AN46"/>
      <c r="AO46"/>
      <c r="AP46"/>
      <c r="AQ46"/>
      <c r="BE46">
        <v>1</v>
      </c>
    </row>
    <row r="47" spans="2:57" x14ac:dyDescent="0.3">
      <c r="B47" s="283" t="s">
        <v>314</v>
      </c>
      <c r="C47"/>
      <c r="D47"/>
      <c r="E47"/>
      <c r="F47"/>
      <c r="G47"/>
      <c r="H47"/>
      <c r="I47"/>
      <c r="J47"/>
      <c r="K47"/>
      <c r="L47"/>
      <c r="M47">
        <v>1</v>
      </c>
      <c r="N47">
        <v>1</v>
      </c>
      <c r="O47"/>
      <c r="P47">
        <v>1</v>
      </c>
      <c r="Q47"/>
      <c r="R47"/>
      <c r="S47"/>
      <c r="T47">
        <v>1</v>
      </c>
      <c r="U47"/>
      <c r="V47"/>
      <c r="W47"/>
      <c r="X47">
        <v>1</v>
      </c>
      <c r="Y47">
        <v>1</v>
      </c>
      <c r="Z47"/>
      <c r="AA47"/>
      <c r="AB47"/>
      <c r="AC47"/>
      <c r="AD47"/>
      <c r="AE47"/>
      <c r="AF47"/>
      <c r="AG47"/>
      <c r="AH47"/>
      <c r="AI47"/>
      <c r="AJ47"/>
      <c r="AK47"/>
      <c r="AL47"/>
      <c r="AM47"/>
      <c r="AN47"/>
      <c r="AO47"/>
      <c r="AP47"/>
      <c r="AQ47"/>
      <c r="BE47">
        <v>1</v>
      </c>
    </row>
    <row r="48" spans="2:57" x14ac:dyDescent="0.3">
      <c r="B48" s="283" t="s">
        <v>315</v>
      </c>
      <c r="C48"/>
      <c r="D48"/>
      <c r="E48"/>
      <c r="F48"/>
      <c r="G48"/>
      <c r="H48"/>
      <c r="I48"/>
      <c r="J48"/>
      <c r="K48"/>
      <c r="L48"/>
      <c r="M48">
        <v>1</v>
      </c>
      <c r="N48">
        <v>1</v>
      </c>
      <c r="O48"/>
      <c r="P48">
        <v>1</v>
      </c>
      <c r="Q48"/>
      <c r="R48"/>
      <c r="S48"/>
      <c r="T48">
        <v>1</v>
      </c>
      <c r="U48"/>
      <c r="V48"/>
      <c r="W48"/>
      <c r="X48">
        <v>1</v>
      </c>
      <c r="Y48">
        <v>1</v>
      </c>
      <c r="Z48"/>
      <c r="AA48"/>
      <c r="AB48"/>
      <c r="AC48"/>
      <c r="AD48"/>
      <c r="AE48"/>
      <c r="AF48"/>
      <c r="AG48"/>
      <c r="AH48"/>
      <c r="AI48"/>
      <c r="AJ48"/>
      <c r="AK48"/>
      <c r="AL48"/>
      <c r="AM48"/>
      <c r="AN48"/>
      <c r="AO48"/>
      <c r="AP48"/>
      <c r="AQ48"/>
      <c r="BE48">
        <v>1</v>
      </c>
    </row>
    <row r="49" spans="2:57" x14ac:dyDescent="0.3">
      <c r="B49" s="283" t="s">
        <v>316</v>
      </c>
      <c r="C49"/>
      <c r="D49"/>
      <c r="E49"/>
      <c r="F49"/>
      <c r="G49"/>
      <c r="H49"/>
      <c r="I49"/>
      <c r="J49"/>
      <c r="K49"/>
      <c r="L49"/>
      <c r="M49">
        <v>1</v>
      </c>
      <c r="N49">
        <v>1</v>
      </c>
      <c r="O49"/>
      <c r="P49">
        <v>1</v>
      </c>
      <c r="Q49"/>
      <c r="R49"/>
      <c r="S49"/>
      <c r="T49">
        <v>1</v>
      </c>
      <c r="U49"/>
      <c r="V49"/>
      <c r="W49"/>
      <c r="X49">
        <v>1</v>
      </c>
      <c r="Y49">
        <v>1</v>
      </c>
      <c r="Z49"/>
      <c r="AA49"/>
      <c r="AB49"/>
      <c r="AC49"/>
      <c r="AD49"/>
      <c r="AE49"/>
      <c r="AF49"/>
      <c r="AG49"/>
      <c r="AH49"/>
      <c r="AI49"/>
      <c r="AJ49"/>
      <c r="AK49"/>
      <c r="AL49"/>
      <c r="AM49"/>
      <c r="AN49"/>
      <c r="AO49"/>
      <c r="AP49"/>
      <c r="AQ49"/>
      <c r="BE49">
        <v>1</v>
      </c>
    </row>
    <row r="50" spans="2:57" x14ac:dyDescent="0.3">
      <c r="B50" s="281" t="s">
        <v>42</v>
      </c>
      <c r="C50"/>
      <c r="D50"/>
      <c r="E50"/>
      <c r="F50"/>
      <c r="G50"/>
      <c r="H50"/>
      <c r="I50"/>
      <c r="J50"/>
      <c r="K50"/>
      <c r="L50"/>
      <c r="M50">
        <v>1</v>
      </c>
      <c r="N50">
        <v>1</v>
      </c>
      <c r="O50">
        <v>1</v>
      </c>
      <c r="P50"/>
      <c r="Q50"/>
      <c r="R50"/>
      <c r="S50"/>
      <c r="T50">
        <v>1</v>
      </c>
      <c r="U50">
        <v>1</v>
      </c>
      <c r="V50">
        <v>1</v>
      </c>
      <c r="W50"/>
      <c r="X50"/>
      <c r="Y50"/>
      <c r="Z50"/>
      <c r="AA50"/>
      <c r="AB50"/>
      <c r="AC50"/>
      <c r="AD50"/>
      <c r="AE50"/>
      <c r="AF50"/>
      <c r="AG50"/>
      <c r="AH50"/>
      <c r="AI50"/>
      <c r="AJ50"/>
      <c r="AK50"/>
      <c r="AL50"/>
      <c r="AM50"/>
      <c r="AN50"/>
      <c r="AO50"/>
      <c r="AP50"/>
      <c r="AQ50"/>
      <c r="BE50">
        <v>1</v>
      </c>
    </row>
    <row r="51" spans="2:57" x14ac:dyDescent="0.3">
      <c r="B51" s="281" t="s">
        <v>43</v>
      </c>
      <c r="C51"/>
      <c r="D51"/>
      <c r="E51"/>
      <c r="F51"/>
      <c r="G51"/>
      <c r="H51"/>
      <c r="I51"/>
      <c r="J51"/>
      <c r="K51"/>
      <c r="L51"/>
      <c r="M51">
        <v>1</v>
      </c>
      <c r="N51">
        <v>1</v>
      </c>
      <c r="O51">
        <v>1</v>
      </c>
      <c r="P51"/>
      <c r="Q51"/>
      <c r="R51"/>
      <c r="S51"/>
      <c r="T51">
        <v>1</v>
      </c>
      <c r="U51">
        <v>1</v>
      </c>
      <c r="V51">
        <v>1</v>
      </c>
      <c r="W51"/>
      <c r="X51"/>
      <c r="Y51"/>
      <c r="Z51"/>
      <c r="AA51"/>
      <c r="AB51"/>
      <c r="AC51"/>
      <c r="AD51"/>
      <c r="AE51"/>
      <c r="AF51"/>
      <c r="AG51"/>
      <c r="AH51"/>
      <c r="AI51"/>
      <c r="AJ51"/>
      <c r="AK51"/>
      <c r="AL51"/>
      <c r="AM51"/>
      <c r="AN51"/>
      <c r="AO51"/>
      <c r="AP51"/>
      <c r="AQ51"/>
    </row>
    <row r="52" spans="2:57" x14ac:dyDescent="0.3">
      <c r="B52" s="281" t="s">
        <v>47</v>
      </c>
      <c r="C52"/>
      <c r="D52"/>
      <c r="E52"/>
      <c r="F52"/>
      <c r="G52"/>
      <c r="H52"/>
      <c r="I52"/>
      <c r="J52"/>
      <c r="K52"/>
      <c r="L52"/>
      <c r="M52">
        <v>1</v>
      </c>
      <c r="N52"/>
      <c r="O52"/>
      <c r="P52"/>
      <c r="Q52">
        <v>1</v>
      </c>
      <c r="R52">
        <v>1</v>
      </c>
      <c r="S52">
        <v>1</v>
      </c>
      <c r="T52">
        <v>1</v>
      </c>
      <c r="U52">
        <v>1</v>
      </c>
      <c r="V52"/>
      <c r="W52">
        <v>1</v>
      </c>
      <c r="X52">
        <v>1</v>
      </c>
      <c r="Y52"/>
      <c r="Z52">
        <v>1</v>
      </c>
      <c r="AA52"/>
      <c r="AB52"/>
      <c r="AC52"/>
      <c r="AD52"/>
      <c r="AE52"/>
      <c r="AF52"/>
      <c r="AG52"/>
      <c r="AH52"/>
      <c r="AI52"/>
      <c r="AJ52"/>
      <c r="AK52"/>
      <c r="AL52"/>
      <c r="AM52"/>
      <c r="AN52"/>
      <c r="AO52"/>
      <c r="AP52"/>
      <c r="AQ52"/>
      <c r="BE52">
        <v>1</v>
      </c>
    </row>
    <row r="53" spans="2:57" x14ac:dyDescent="0.3">
      <c r="B53" s="282" t="s">
        <v>132</v>
      </c>
      <c r="C53"/>
      <c r="D53"/>
      <c r="E53"/>
      <c r="F53"/>
      <c r="G53"/>
      <c r="H53"/>
      <c r="I53"/>
      <c r="J53"/>
      <c r="K53"/>
      <c r="L53"/>
      <c r="M53">
        <v>1</v>
      </c>
      <c r="N53"/>
      <c r="O53"/>
      <c r="P53"/>
      <c r="Q53">
        <v>1</v>
      </c>
      <c r="R53">
        <v>1</v>
      </c>
      <c r="S53"/>
      <c r="T53">
        <v>1</v>
      </c>
      <c r="U53">
        <v>1</v>
      </c>
      <c r="V53"/>
      <c r="W53">
        <v>1</v>
      </c>
      <c r="X53"/>
      <c r="Y53"/>
      <c r="Z53"/>
      <c r="AA53"/>
      <c r="AB53"/>
      <c r="AC53"/>
      <c r="AD53"/>
      <c r="AE53"/>
      <c r="AF53"/>
      <c r="AG53"/>
      <c r="AH53"/>
      <c r="AI53"/>
      <c r="AJ53"/>
      <c r="AK53"/>
      <c r="AL53"/>
      <c r="AM53"/>
      <c r="AN53"/>
      <c r="AO53"/>
      <c r="AP53"/>
      <c r="AQ53"/>
      <c r="BE53">
        <v>1</v>
      </c>
    </row>
    <row r="54" spans="2:57" x14ac:dyDescent="0.3">
      <c r="B54" s="282" t="s">
        <v>133</v>
      </c>
      <c r="C54"/>
      <c r="D54"/>
      <c r="E54"/>
      <c r="F54"/>
      <c r="G54"/>
      <c r="H54"/>
      <c r="I54"/>
      <c r="J54"/>
      <c r="K54"/>
      <c r="L54"/>
      <c r="M54">
        <v>1</v>
      </c>
      <c r="N54"/>
      <c r="O54"/>
      <c r="P54"/>
      <c r="Q54">
        <v>1</v>
      </c>
      <c r="R54"/>
      <c r="S54">
        <v>1</v>
      </c>
      <c r="T54">
        <v>1</v>
      </c>
      <c r="U54"/>
      <c r="V54"/>
      <c r="W54"/>
      <c r="X54">
        <v>1</v>
      </c>
      <c r="Y54"/>
      <c r="Z54">
        <v>1</v>
      </c>
      <c r="AA54"/>
      <c r="AB54"/>
      <c r="AC54"/>
      <c r="AD54"/>
      <c r="AE54"/>
      <c r="AF54"/>
      <c r="AG54"/>
      <c r="AH54"/>
      <c r="AI54"/>
      <c r="AJ54"/>
      <c r="AK54"/>
      <c r="AL54"/>
      <c r="AM54"/>
      <c r="AN54"/>
      <c r="AO54"/>
      <c r="AP54"/>
      <c r="AQ54"/>
      <c r="BE54">
        <v>1</v>
      </c>
    </row>
    <row r="55" spans="2:57" x14ac:dyDescent="0.3">
      <c r="B55" s="280" t="s">
        <v>163</v>
      </c>
      <c r="C55"/>
      <c r="D55"/>
      <c r="E55"/>
      <c r="F55"/>
      <c r="G55"/>
      <c r="H55"/>
      <c r="I55"/>
      <c r="J55"/>
      <c r="K55"/>
      <c r="L55"/>
      <c r="M55">
        <v>1</v>
      </c>
      <c r="N55">
        <v>1</v>
      </c>
      <c r="O55">
        <v>1</v>
      </c>
      <c r="P55">
        <v>1</v>
      </c>
      <c r="Q55">
        <v>1</v>
      </c>
      <c r="R55">
        <v>1</v>
      </c>
      <c r="S55">
        <v>1</v>
      </c>
      <c r="T55">
        <v>1</v>
      </c>
      <c r="U55">
        <v>1</v>
      </c>
      <c r="V55">
        <v>1</v>
      </c>
      <c r="W55">
        <v>1</v>
      </c>
      <c r="X55">
        <v>1</v>
      </c>
      <c r="Y55">
        <v>1</v>
      </c>
      <c r="Z55">
        <v>1</v>
      </c>
      <c r="AA55"/>
      <c r="AB55"/>
      <c r="AC55"/>
      <c r="AD55"/>
      <c r="AE55"/>
      <c r="AF55"/>
      <c r="AG55"/>
      <c r="AH55"/>
      <c r="AI55"/>
      <c r="AJ55"/>
      <c r="AK55"/>
      <c r="AL55"/>
      <c r="AM55"/>
      <c r="AN55"/>
      <c r="AO55"/>
      <c r="AP55"/>
      <c r="AQ55"/>
      <c r="BE55">
        <v>1</v>
      </c>
    </row>
    <row r="56" spans="2:57" x14ac:dyDescent="0.3">
      <c r="B56" s="281" t="s">
        <v>164</v>
      </c>
      <c r="C56"/>
      <c r="D56"/>
      <c r="E56"/>
      <c r="F56"/>
      <c r="G56"/>
      <c r="H56"/>
      <c r="I56"/>
      <c r="J56"/>
      <c r="K56"/>
      <c r="L56"/>
      <c r="M56">
        <v>1</v>
      </c>
      <c r="N56">
        <v>1</v>
      </c>
      <c r="O56">
        <v>1</v>
      </c>
      <c r="P56"/>
      <c r="Q56">
        <v>1</v>
      </c>
      <c r="R56">
        <v>1</v>
      </c>
      <c r="S56"/>
      <c r="T56">
        <v>1</v>
      </c>
      <c r="U56">
        <v>1</v>
      </c>
      <c r="V56">
        <v>1</v>
      </c>
      <c r="W56">
        <v>1</v>
      </c>
      <c r="X56"/>
      <c r="Y56"/>
      <c r="Z56"/>
      <c r="AA56"/>
      <c r="AB56"/>
      <c r="AC56"/>
      <c r="AD56"/>
      <c r="AE56"/>
      <c r="AF56"/>
      <c r="AG56"/>
      <c r="AH56"/>
      <c r="AI56"/>
      <c r="AJ56"/>
      <c r="AK56"/>
      <c r="AL56"/>
      <c r="AM56"/>
      <c r="AN56"/>
      <c r="AO56"/>
      <c r="AP56"/>
      <c r="AQ56"/>
      <c r="BE56">
        <v>1</v>
      </c>
    </row>
    <row r="57" spans="2:57" x14ac:dyDescent="0.3">
      <c r="B57" s="282" t="s">
        <v>40</v>
      </c>
      <c r="C57"/>
      <c r="D57"/>
      <c r="E57"/>
      <c r="F57"/>
      <c r="G57"/>
      <c r="H57"/>
      <c r="I57"/>
      <c r="J57"/>
      <c r="K57"/>
      <c r="L57"/>
      <c r="M57">
        <v>1</v>
      </c>
      <c r="N57">
        <v>1</v>
      </c>
      <c r="O57">
        <v>1</v>
      </c>
      <c r="P57"/>
      <c r="Q57"/>
      <c r="R57"/>
      <c r="S57"/>
      <c r="T57">
        <v>1</v>
      </c>
      <c r="U57">
        <v>1</v>
      </c>
      <c r="V57">
        <v>1</v>
      </c>
      <c r="W57"/>
      <c r="X57"/>
      <c r="Y57"/>
      <c r="Z57"/>
      <c r="AA57"/>
      <c r="AB57"/>
      <c r="AC57"/>
      <c r="AD57"/>
      <c r="AE57"/>
      <c r="AF57"/>
      <c r="AG57"/>
      <c r="AH57"/>
      <c r="AI57"/>
      <c r="AJ57"/>
      <c r="AK57"/>
      <c r="AL57"/>
      <c r="AM57"/>
      <c r="AN57"/>
      <c r="AO57"/>
      <c r="AP57"/>
      <c r="AQ57"/>
      <c r="BE57">
        <v>1</v>
      </c>
    </row>
    <row r="58" spans="2:57" x14ac:dyDescent="0.3">
      <c r="B58" s="282" t="s">
        <v>42</v>
      </c>
      <c r="C58"/>
      <c r="D58"/>
      <c r="E58"/>
      <c r="F58"/>
      <c r="G58"/>
      <c r="H58"/>
      <c r="I58"/>
      <c r="J58"/>
      <c r="K58"/>
      <c r="L58"/>
      <c r="M58">
        <v>1</v>
      </c>
      <c r="N58">
        <v>1</v>
      </c>
      <c r="O58">
        <v>1</v>
      </c>
      <c r="P58"/>
      <c r="Q58"/>
      <c r="R58"/>
      <c r="S58"/>
      <c r="T58">
        <v>1</v>
      </c>
      <c r="U58">
        <v>1</v>
      </c>
      <c r="V58">
        <v>1</v>
      </c>
      <c r="W58"/>
      <c r="X58"/>
      <c r="Y58"/>
      <c r="Z58"/>
      <c r="AA58"/>
      <c r="AB58"/>
      <c r="AC58"/>
      <c r="AD58"/>
      <c r="AE58"/>
      <c r="AF58"/>
      <c r="AG58"/>
      <c r="AH58"/>
      <c r="AI58"/>
      <c r="AJ58"/>
      <c r="AK58"/>
      <c r="AL58"/>
      <c r="AM58"/>
      <c r="AN58"/>
      <c r="AO58"/>
      <c r="AP58"/>
      <c r="AQ58"/>
      <c r="BE58">
        <v>1</v>
      </c>
    </row>
    <row r="59" spans="2:57" x14ac:dyDescent="0.3">
      <c r="B59" s="282" t="s">
        <v>43</v>
      </c>
      <c r="C59"/>
      <c r="D59"/>
      <c r="E59"/>
      <c r="F59"/>
      <c r="G59"/>
      <c r="H59"/>
      <c r="I59"/>
      <c r="J59"/>
      <c r="K59"/>
      <c r="L59"/>
      <c r="M59">
        <v>1</v>
      </c>
      <c r="N59">
        <v>1</v>
      </c>
      <c r="O59">
        <v>1</v>
      </c>
      <c r="P59"/>
      <c r="Q59"/>
      <c r="R59"/>
      <c r="S59"/>
      <c r="T59">
        <v>1</v>
      </c>
      <c r="U59">
        <v>1</v>
      </c>
      <c r="V59">
        <v>1</v>
      </c>
      <c r="W59"/>
      <c r="X59"/>
      <c r="Y59"/>
      <c r="Z59"/>
      <c r="AA59"/>
      <c r="AB59"/>
      <c r="AC59"/>
      <c r="AD59"/>
      <c r="AE59"/>
      <c r="AF59"/>
      <c r="AG59"/>
      <c r="AH59"/>
      <c r="AI59"/>
      <c r="AJ59"/>
      <c r="AK59"/>
      <c r="AL59"/>
      <c r="AM59"/>
      <c r="AN59"/>
      <c r="AO59"/>
      <c r="AP59"/>
      <c r="AQ59"/>
    </row>
    <row r="60" spans="2:57" x14ac:dyDescent="0.3">
      <c r="B60" s="282" t="s">
        <v>132</v>
      </c>
      <c r="C60"/>
      <c r="D60"/>
      <c r="E60"/>
      <c r="F60"/>
      <c r="G60"/>
      <c r="H60"/>
      <c r="I60"/>
      <c r="J60"/>
      <c r="K60"/>
      <c r="L60"/>
      <c r="M60">
        <v>1</v>
      </c>
      <c r="N60"/>
      <c r="O60"/>
      <c r="P60"/>
      <c r="Q60">
        <v>1</v>
      </c>
      <c r="R60">
        <v>1</v>
      </c>
      <c r="S60"/>
      <c r="T60">
        <v>1</v>
      </c>
      <c r="U60">
        <v>1</v>
      </c>
      <c r="V60"/>
      <c r="W60">
        <v>1</v>
      </c>
      <c r="X60"/>
      <c r="Y60"/>
      <c r="Z60"/>
      <c r="AA60"/>
      <c r="AB60"/>
      <c r="AC60"/>
      <c r="AD60"/>
      <c r="AE60"/>
      <c r="AF60"/>
      <c r="AG60"/>
      <c r="AH60"/>
      <c r="AI60"/>
      <c r="AJ60"/>
      <c r="AK60"/>
      <c r="AL60"/>
      <c r="AM60"/>
      <c r="AN60"/>
      <c r="AO60"/>
      <c r="AP60"/>
      <c r="AQ60"/>
      <c r="BE60">
        <v>1</v>
      </c>
    </row>
    <row r="61" spans="2:57" x14ac:dyDescent="0.3">
      <c r="B61" s="281" t="s">
        <v>165</v>
      </c>
      <c r="C61"/>
      <c r="D61"/>
      <c r="E61"/>
      <c r="F61"/>
      <c r="G61"/>
      <c r="H61"/>
      <c r="I61"/>
      <c r="J61"/>
      <c r="K61"/>
      <c r="L61"/>
      <c r="M61">
        <v>1</v>
      </c>
      <c r="N61">
        <v>1</v>
      </c>
      <c r="O61"/>
      <c r="P61">
        <v>1</v>
      </c>
      <c r="Q61">
        <v>1</v>
      </c>
      <c r="R61"/>
      <c r="S61">
        <v>1</v>
      </c>
      <c r="T61">
        <v>1</v>
      </c>
      <c r="U61"/>
      <c r="V61"/>
      <c r="W61"/>
      <c r="X61">
        <v>1</v>
      </c>
      <c r="Y61">
        <v>1</v>
      </c>
      <c r="Z61">
        <v>1</v>
      </c>
      <c r="AA61"/>
      <c r="AB61"/>
      <c r="AC61"/>
      <c r="AD61"/>
      <c r="AE61"/>
      <c r="AF61"/>
      <c r="AG61"/>
      <c r="AH61"/>
      <c r="AI61"/>
      <c r="AJ61"/>
      <c r="AK61"/>
      <c r="AL61"/>
      <c r="AM61"/>
      <c r="AN61"/>
      <c r="AO61"/>
      <c r="AP61"/>
      <c r="AQ61"/>
      <c r="BE61">
        <v>1</v>
      </c>
    </row>
    <row r="62" spans="2:57" x14ac:dyDescent="0.3">
      <c r="B62" s="282" t="s">
        <v>41</v>
      </c>
      <c r="C62"/>
      <c r="D62"/>
      <c r="E62"/>
      <c r="F62"/>
      <c r="G62"/>
      <c r="H62"/>
      <c r="I62"/>
      <c r="J62"/>
      <c r="K62"/>
      <c r="L62"/>
      <c r="M62">
        <v>1</v>
      </c>
      <c r="N62">
        <v>1</v>
      </c>
      <c r="O62"/>
      <c r="P62">
        <v>1</v>
      </c>
      <c r="Q62"/>
      <c r="R62"/>
      <c r="S62"/>
      <c r="T62">
        <v>1</v>
      </c>
      <c r="U62"/>
      <c r="V62"/>
      <c r="W62"/>
      <c r="X62">
        <v>1</v>
      </c>
      <c r="Y62">
        <v>1</v>
      </c>
      <c r="Z62"/>
      <c r="AA62"/>
      <c r="AB62"/>
      <c r="AC62"/>
      <c r="AD62"/>
      <c r="AE62"/>
      <c r="AF62"/>
      <c r="AG62"/>
      <c r="AH62"/>
      <c r="AI62"/>
      <c r="AJ62"/>
      <c r="AK62"/>
      <c r="AL62"/>
      <c r="AM62"/>
      <c r="AN62"/>
      <c r="AO62"/>
      <c r="AP62"/>
      <c r="AQ62"/>
      <c r="BE62">
        <v>1</v>
      </c>
    </row>
    <row r="63" spans="2:57" x14ac:dyDescent="0.3">
      <c r="B63" s="282" t="s">
        <v>133</v>
      </c>
      <c r="C63"/>
      <c r="D63"/>
      <c r="E63"/>
      <c r="F63"/>
      <c r="G63"/>
      <c r="H63"/>
      <c r="I63"/>
      <c r="J63"/>
      <c r="K63"/>
      <c r="L63"/>
      <c r="M63">
        <v>1</v>
      </c>
      <c r="N63"/>
      <c r="O63"/>
      <c r="P63"/>
      <c r="Q63">
        <v>1</v>
      </c>
      <c r="R63"/>
      <c r="S63">
        <v>1</v>
      </c>
      <c r="T63">
        <v>1</v>
      </c>
      <c r="U63"/>
      <c r="V63"/>
      <c r="W63"/>
      <c r="X63">
        <v>1</v>
      </c>
      <c r="Y63"/>
      <c r="Z63">
        <v>1</v>
      </c>
      <c r="AA63"/>
      <c r="AB63"/>
      <c r="AC63"/>
      <c r="AD63"/>
      <c r="AE63"/>
      <c r="AF63"/>
      <c r="AG63"/>
      <c r="AH63"/>
      <c r="AI63"/>
      <c r="AJ63"/>
      <c r="AK63"/>
      <c r="AL63"/>
      <c r="AM63"/>
      <c r="AN63"/>
      <c r="AO63"/>
      <c r="AP63"/>
      <c r="AQ63"/>
      <c r="BE63">
        <v>1</v>
      </c>
    </row>
    <row r="64" spans="2:57" x14ac:dyDescent="0.3">
      <c r="B64" s="280" t="s">
        <v>166</v>
      </c>
      <c r="C64"/>
      <c r="D64"/>
      <c r="E64"/>
      <c r="F64"/>
      <c r="G64"/>
      <c r="H64"/>
      <c r="I64"/>
      <c r="J64"/>
      <c r="K64"/>
      <c r="L64"/>
      <c r="M64"/>
      <c r="N64"/>
      <c r="O64"/>
      <c r="P64"/>
      <c r="Q64"/>
      <c r="R64"/>
      <c r="S64"/>
      <c r="T64"/>
      <c r="U64"/>
      <c r="V64"/>
      <c r="W64"/>
      <c r="X64"/>
      <c r="Y64"/>
      <c r="Z64"/>
      <c r="AA64">
        <v>1</v>
      </c>
      <c r="AB64">
        <v>1</v>
      </c>
      <c r="AC64">
        <v>1</v>
      </c>
      <c r="AD64">
        <v>1</v>
      </c>
      <c r="AE64">
        <v>1</v>
      </c>
      <c r="AF64">
        <v>1</v>
      </c>
      <c r="AG64">
        <v>1</v>
      </c>
      <c r="AH64">
        <v>1</v>
      </c>
      <c r="AI64">
        <v>1</v>
      </c>
      <c r="AJ64">
        <v>1</v>
      </c>
      <c r="AK64">
        <v>1</v>
      </c>
      <c r="AL64">
        <v>1</v>
      </c>
      <c r="AM64">
        <v>1</v>
      </c>
      <c r="AN64">
        <v>1</v>
      </c>
      <c r="AO64">
        <v>1</v>
      </c>
      <c r="AP64">
        <v>1</v>
      </c>
      <c r="AQ64">
        <v>1</v>
      </c>
      <c r="BE64">
        <v>1</v>
      </c>
    </row>
    <row r="65" spans="2:57" x14ac:dyDescent="0.3">
      <c r="B65" s="281" t="s">
        <v>54</v>
      </c>
      <c r="C65"/>
      <c r="D65"/>
      <c r="E65"/>
      <c r="F65"/>
      <c r="G65"/>
      <c r="H65"/>
      <c r="I65"/>
      <c r="J65"/>
      <c r="K65"/>
      <c r="L65"/>
      <c r="M65"/>
      <c r="N65"/>
      <c r="O65"/>
      <c r="P65"/>
      <c r="Q65"/>
      <c r="R65"/>
      <c r="S65"/>
      <c r="T65"/>
      <c r="U65"/>
      <c r="V65"/>
      <c r="W65"/>
      <c r="X65"/>
      <c r="Y65"/>
      <c r="Z65"/>
      <c r="AA65">
        <v>1</v>
      </c>
      <c r="AB65"/>
      <c r="AC65"/>
      <c r="AD65"/>
      <c r="AE65">
        <v>1</v>
      </c>
      <c r="AF65">
        <v>1</v>
      </c>
      <c r="AG65">
        <v>1</v>
      </c>
      <c r="AH65">
        <v>1</v>
      </c>
      <c r="AI65">
        <v>1</v>
      </c>
      <c r="AJ65">
        <v>1</v>
      </c>
      <c r="AK65">
        <v>1</v>
      </c>
      <c r="AL65">
        <v>1</v>
      </c>
      <c r="AM65"/>
      <c r="AN65">
        <v>1</v>
      </c>
      <c r="AO65">
        <v>1</v>
      </c>
      <c r="AP65"/>
      <c r="AQ65">
        <v>1</v>
      </c>
      <c r="BE65">
        <v>1</v>
      </c>
    </row>
    <row r="66" spans="2:57" x14ac:dyDescent="0.3">
      <c r="B66" s="282" t="s">
        <v>134</v>
      </c>
      <c r="C66"/>
      <c r="D66"/>
      <c r="E66"/>
      <c r="F66"/>
      <c r="G66"/>
      <c r="H66"/>
      <c r="I66"/>
      <c r="J66"/>
      <c r="K66"/>
      <c r="L66"/>
      <c r="M66"/>
      <c r="N66"/>
      <c r="O66"/>
      <c r="P66"/>
      <c r="Q66"/>
      <c r="R66"/>
      <c r="S66"/>
      <c r="T66"/>
      <c r="U66"/>
      <c r="V66"/>
      <c r="W66"/>
      <c r="X66"/>
      <c r="Y66"/>
      <c r="Z66"/>
      <c r="AA66">
        <v>1</v>
      </c>
      <c r="AB66"/>
      <c r="AC66"/>
      <c r="AD66"/>
      <c r="AE66">
        <v>1</v>
      </c>
      <c r="AF66"/>
      <c r="AG66">
        <v>1</v>
      </c>
      <c r="AH66">
        <v>1</v>
      </c>
      <c r="AI66">
        <v>1</v>
      </c>
      <c r="AJ66">
        <v>1</v>
      </c>
      <c r="AK66">
        <v>1</v>
      </c>
      <c r="AL66"/>
      <c r="AM66"/>
      <c r="AN66"/>
      <c r="AO66">
        <v>1</v>
      </c>
      <c r="AP66"/>
      <c r="AQ66">
        <v>1</v>
      </c>
      <c r="BE66">
        <v>1</v>
      </c>
    </row>
    <row r="67" spans="2:57" x14ac:dyDescent="0.3">
      <c r="B67" s="282" t="s">
        <v>135</v>
      </c>
      <c r="C67"/>
      <c r="D67"/>
      <c r="E67"/>
      <c r="F67"/>
      <c r="G67"/>
      <c r="H67"/>
      <c r="I67"/>
      <c r="J67"/>
      <c r="K67"/>
      <c r="L67"/>
      <c r="M67"/>
      <c r="N67"/>
      <c r="O67"/>
      <c r="P67"/>
      <c r="Q67"/>
      <c r="R67"/>
      <c r="S67"/>
      <c r="T67"/>
      <c r="U67"/>
      <c r="V67"/>
      <c r="W67"/>
      <c r="X67"/>
      <c r="Y67"/>
      <c r="Z67"/>
      <c r="AA67">
        <v>1</v>
      </c>
      <c r="AB67"/>
      <c r="AC67"/>
      <c r="AD67"/>
      <c r="AE67">
        <v>1</v>
      </c>
      <c r="AF67">
        <v>1</v>
      </c>
      <c r="AG67"/>
      <c r="AH67">
        <v>1</v>
      </c>
      <c r="AI67">
        <v>1</v>
      </c>
      <c r="AJ67">
        <v>1</v>
      </c>
      <c r="AK67">
        <v>1</v>
      </c>
      <c r="AL67">
        <v>1</v>
      </c>
      <c r="AM67"/>
      <c r="AN67">
        <v>1</v>
      </c>
      <c r="AO67"/>
      <c r="AP67"/>
      <c r="AQ67"/>
      <c r="BE67">
        <v>1</v>
      </c>
    </row>
    <row r="68" spans="2:57" x14ac:dyDescent="0.3">
      <c r="B68" s="281" t="s">
        <v>54</v>
      </c>
      <c r="C68"/>
      <c r="D68"/>
      <c r="E68"/>
      <c r="F68"/>
      <c r="G68"/>
      <c r="H68"/>
      <c r="I68"/>
      <c r="J68"/>
      <c r="K68"/>
      <c r="L68"/>
      <c r="M68"/>
      <c r="N68"/>
      <c r="O68"/>
      <c r="P68"/>
      <c r="Q68"/>
      <c r="R68"/>
      <c r="S68"/>
      <c r="T68"/>
      <c r="U68"/>
      <c r="V68"/>
      <c r="W68"/>
      <c r="X68"/>
      <c r="Y68"/>
      <c r="Z68"/>
      <c r="AA68">
        <v>1</v>
      </c>
      <c r="AB68"/>
      <c r="AC68"/>
      <c r="AD68"/>
      <c r="AE68">
        <v>1</v>
      </c>
      <c r="AF68">
        <v>1</v>
      </c>
      <c r="AG68">
        <v>1</v>
      </c>
      <c r="AH68">
        <v>1</v>
      </c>
      <c r="AI68">
        <v>1</v>
      </c>
      <c r="AJ68">
        <v>1</v>
      </c>
      <c r="AK68">
        <v>1</v>
      </c>
      <c r="AL68">
        <v>1</v>
      </c>
      <c r="AM68"/>
      <c r="AN68">
        <v>1</v>
      </c>
      <c r="AO68">
        <v>1</v>
      </c>
      <c r="AP68"/>
      <c r="AQ68">
        <v>1</v>
      </c>
      <c r="BE68">
        <v>1</v>
      </c>
    </row>
    <row r="69" spans="2:57" x14ac:dyDescent="0.3">
      <c r="B69" s="282" t="s">
        <v>55</v>
      </c>
      <c r="C69"/>
      <c r="D69"/>
      <c r="E69"/>
      <c r="F69"/>
      <c r="G69"/>
      <c r="H69"/>
      <c r="I69"/>
      <c r="J69"/>
      <c r="K69"/>
      <c r="L69"/>
      <c r="M69"/>
      <c r="N69"/>
      <c r="O69"/>
      <c r="P69"/>
      <c r="Q69"/>
      <c r="R69"/>
      <c r="S69"/>
      <c r="T69"/>
      <c r="U69"/>
      <c r="V69"/>
      <c r="W69"/>
      <c r="X69"/>
      <c r="Y69"/>
      <c r="Z69"/>
      <c r="AA69">
        <v>1</v>
      </c>
      <c r="AB69"/>
      <c r="AC69"/>
      <c r="AD69"/>
      <c r="AE69">
        <v>1</v>
      </c>
      <c r="AF69">
        <v>1</v>
      </c>
      <c r="AG69">
        <v>1</v>
      </c>
      <c r="AH69">
        <v>1</v>
      </c>
      <c r="AI69">
        <v>1</v>
      </c>
      <c r="AJ69"/>
      <c r="AK69">
        <v>1</v>
      </c>
      <c r="AL69">
        <v>1</v>
      </c>
      <c r="AM69"/>
      <c r="AN69">
        <v>1</v>
      </c>
      <c r="AO69">
        <v>1</v>
      </c>
      <c r="AP69"/>
      <c r="AQ69">
        <v>1</v>
      </c>
      <c r="BE69">
        <v>1</v>
      </c>
    </row>
    <row r="70" spans="2:57" x14ac:dyDescent="0.3">
      <c r="B70" s="282" t="s">
        <v>56</v>
      </c>
      <c r="C70"/>
      <c r="D70"/>
      <c r="E70"/>
      <c r="F70"/>
      <c r="G70"/>
      <c r="H70"/>
      <c r="I70"/>
      <c r="J70"/>
      <c r="K70"/>
      <c r="L70"/>
      <c r="M70"/>
      <c r="N70"/>
      <c r="O70"/>
      <c r="P70"/>
      <c r="Q70"/>
      <c r="R70"/>
      <c r="S70"/>
      <c r="T70"/>
      <c r="U70"/>
      <c r="V70"/>
      <c r="W70"/>
      <c r="X70"/>
      <c r="Y70"/>
      <c r="Z70"/>
      <c r="AA70">
        <v>1</v>
      </c>
      <c r="AB70"/>
      <c r="AC70"/>
      <c r="AD70"/>
      <c r="AE70">
        <v>1</v>
      </c>
      <c r="AF70">
        <v>1</v>
      </c>
      <c r="AG70">
        <v>1</v>
      </c>
      <c r="AH70">
        <v>1</v>
      </c>
      <c r="AI70"/>
      <c r="AJ70">
        <v>1</v>
      </c>
      <c r="AK70">
        <v>1</v>
      </c>
      <c r="AL70">
        <v>1</v>
      </c>
      <c r="AM70"/>
      <c r="AN70">
        <v>1</v>
      </c>
      <c r="AO70">
        <v>1</v>
      </c>
      <c r="AP70"/>
      <c r="AQ70">
        <v>1</v>
      </c>
      <c r="BE70">
        <v>1</v>
      </c>
    </row>
    <row r="71" spans="2:57" x14ac:dyDescent="0.3">
      <c r="B71" s="281" t="s">
        <v>49</v>
      </c>
      <c r="C71"/>
      <c r="D71"/>
      <c r="E71"/>
      <c r="F71"/>
      <c r="G71"/>
      <c r="H71"/>
      <c r="I71"/>
      <c r="J71"/>
      <c r="K71"/>
      <c r="L71"/>
      <c r="M71"/>
      <c r="N71"/>
      <c r="O71"/>
      <c r="P71"/>
      <c r="Q71"/>
      <c r="R71"/>
      <c r="S71"/>
      <c r="T71"/>
      <c r="U71"/>
      <c r="V71"/>
      <c r="W71"/>
      <c r="X71"/>
      <c r="Y71"/>
      <c r="Z71"/>
      <c r="AA71">
        <v>1</v>
      </c>
      <c r="AB71">
        <v>1</v>
      </c>
      <c r="AC71">
        <v>1</v>
      </c>
      <c r="AD71">
        <v>1</v>
      </c>
      <c r="AE71"/>
      <c r="AF71"/>
      <c r="AG71"/>
      <c r="AH71"/>
      <c r="AI71"/>
      <c r="AJ71"/>
      <c r="AK71">
        <v>1</v>
      </c>
      <c r="AL71">
        <v>1</v>
      </c>
      <c r="AM71">
        <v>1</v>
      </c>
      <c r="AN71"/>
      <c r="AO71">
        <v>1</v>
      </c>
      <c r="AP71">
        <v>1</v>
      </c>
      <c r="AQ71"/>
      <c r="BE71">
        <v>1</v>
      </c>
    </row>
    <row r="72" spans="2:57" x14ac:dyDescent="0.3">
      <c r="B72" s="282" t="s">
        <v>136</v>
      </c>
      <c r="C72"/>
      <c r="D72"/>
      <c r="E72"/>
      <c r="F72"/>
      <c r="G72"/>
      <c r="H72"/>
      <c r="I72"/>
      <c r="J72"/>
      <c r="K72"/>
      <c r="L72"/>
      <c r="M72"/>
      <c r="N72"/>
      <c r="O72"/>
      <c r="P72"/>
      <c r="Q72"/>
      <c r="R72"/>
      <c r="S72"/>
      <c r="T72"/>
      <c r="U72"/>
      <c r="V72"/>
      <c r="W72"/>
      <c r="X72"/>
      <c r="Y72"/>
      <c r="Z72"/>
      <c r="AA72">
        <v>1</v>
      </c>
      <c r="AB72">
        <v>1</v>
      </c>
      <c r="AC72">
        <v>1</v>
      </c>
      <c r="AD72"/>
      <c r="AE72"/>
      <c r="AF72"/>
      <c r="AG72"/>
      <c r="AH72"/>
      <c r="AI72"/>
      <c r="AJ72"/>
      <c r="AK72">
        <v>1</v>
      </c>
      <c r="AL72">
        <v>1</v>
      </c>
      <c r="AM72">
        <v>1</v>
      </c>
      <c r="AN72"/>
      <c r="AO72"/>
      <c r="AP72"/>
      <c r="AQ72"/>
      <c r="BE72">
        <v>1</v>
      </c>
    </row>
    <row r="73" spans="2:57" x14ac:dyDescent="0.3">
      <c r="B73" s="282" t="s">
        <v>137</v>
      </c>
      <c r="C73"/>
      <c r="D73"/>
      <c r="E73"/>
      <c r="F73"/>
      <c r="G73"/>
      <c r="H73"/>
      <c r="I73"/>
      <c r="J73"/>
      <c r="K73"/>
      <c r="L73"/>
      <c r="M73"/>
      <c r="N73"/>
      <c r="O73"/>
      <c r="P73"/>
      <c r="Q73"/>
      <c r="R73"/>
      <c r="S73"/>
      <c r="T73"/>
      <c r="U73"/>
      <c r="V73"/>
      <c r="W73"/>
      <c r="X73"/>
      <c r="Y73"/>
      <c r="Z73"/>
      <c r="AA73">
        <v>1</v>
      </c>
      <c r="AB73">
        <v>1</v>
      </c>
      <c r="AC73"/>
      <c r="AD73">
        <v>1</v>
      </c>
      <c r="AE73"/>
      <c r="AF73"/>
      <c r="AG73"/>
      <c r="AH73"/>
      <c r="AI73"/>
      <c r="AJ73"/>
      <c r="AK73">
        <v>1</v>
      </c>
      <c r="AL73"/>
      <c r="AM73"/>
      <c r="AN73"/>
      <c r="AO73">
        <v>1</v>
      </c>
      <c r="AP73">
        <v>1</v>
      </c>
      <c r="AQ73"/>
      <c r="BE73">
        <v>1</v>
      </c>
    </row>
    <row r="74" spans="2:57" x14ac:dyDescent="0.3">
      <c r="B74" s="281" t="s">
        <v>49</v>
      </c>
      <c r="C74"/>
      <c r="D74"/>
      <c r="E74"/>
      <c r="F74"/>
      <c r="G74"/>
      <c r="H74"/>
      <c r="I74"/>
      <c r="J74"/>
      <c r="K74"/>
      <c r="L74"/>
      <c r="M74"/>
      <c r="N74"/>
      <c r="O74"/>
      <c r="P74"/>
      <c r="Q74"/>
      <c r="R74"/>
      <c r="S74"/>
      <c r="T74"/>
      <c r="U74"/>
      <c r="V74"/>
      <c r="W74"/>
      <c r="X74"/>
      <c r="Y74"/>
      <c r="Z74"/>
      <c r="AA74">
        <v>1</v>
      </c>
      <c r="AB74">
        <v>1</v>
      </c>
      <c r="AC74">
        <v>1</v>
      </c>
      <c r="AD74">
        <v>1</v>
      </c>
      <c r="AE74"/>
      <c r="AF74"/>
      <c r="AG74"/>
      <c r="AH74"/>
      <c r="AI74"/>
      <c r="AJ74"/>
      <c r="AK74">
        <v>1</v>
      </c>
      <c r="AL74">
        <v>1</v>
      </c>
      <c r="AM74">
        <v>1</v>
      </c>
      <c r="AN74"/>
      <c r="AO74">
        <v>1</v>
      </c>
      <c r="AP74">
        <v>1</v>
      </c>
      <c r="AQ74"/>
      <c r="BE74">
        <v>1</v>
      </c>
    </row>
    <row r="75" spans="2:57" x14ac:dyDescent="0.3">
      <c r="B75" s="282" t="s">
        <v>50</v>
      </c>
      <c r="C75"/>
      <c r="D75"/>
      <c r="E75"/>
      <c r="F75"/>
      <c r="G75"/>
      <c r="H75"/>
      <c r="I75"/>
      <c r="J75"/>
      <c r="K75"/>
      <c r="L75"/>
      <c r="M75"/>
      <c r="N75"/>
      <c r="O75"/>
      <c r="P75"/>
      <c r="Q75"/>
      <c r="R75"/>
      <c r="S75"/>
      <c r="T75"/>
      <c r="U75"/>
      <c r="V75"/>
      <c r="W75"/>
      <c r="X75"/>
      <c r="Y75"/>
      <c r="Z75"/>
      <c r="AA75">
        <v>1</v>
      </c>
      <c r="AB75">
        <v>1</v>
      </c>
      <c r="AC75">
        <v>1</v>
      </c>
      <c r="AD75">
        <v>1</v>
      </c>
      <c r="AE75"/>
      <c r="AF75"/>
      <c r="AG75"/>
      <c r="AH75"/>
      <c r="AI75"/>
      <c r="AJ75"/>
      <c r="AK75">
        <v>1</v>
      </c>
      <c r="AL75">
        <v>1</v>
      </c>
      <c r="AM75">
        <v>1</v>
      </c>
      <c r="AN75"/>
      <c r="AO75">
        <v>1</v>
      </c>
      <c r="AP75">
        <v>1</v>
      </c>
      <c r="AQ75"/>
      <c r="BE75">
        <v>1</v>
      </c>
    </row>
    <row r="76" spans="2:57" x14ac:dyDescent="0.3">
      <c r="B76" s="282" t="s">
        <v>51</v>
      </c>
      <c r="C76"/>
      <c r="D76"/>
      <c r="E76"/>
      <c r="F76"/>
      <c r="G76"/>
      <c r="H76"/>
      <c r="I76"/>
      <c r="J76"/>
      <c r="K76"/>
      <c r="L76"/>
      <c r="M76"/>
      <c r="N76"/>
      <c r="O76"/>
      <c r="P76"/>
      <c r="Q76"/>
      <c r="R76"/>
      <c r="S76"/>
      <c r="T76"/>
      <c r="U76"/>
      <c r="V76"/>
      <c r="W76"/>
      <c r="X76"/>
      <c r="Y76"/>
      <c r="Z76"/>
      <c r="AA76">
        <v>1</v>
      </c>
      <c r="AB76">
        <v>1</v>
      </c>
      <c r="AC76">
        <v>1</v>
      </c>
      <c r="AD76">
        <v>1</v>
      </c>
      <c r="AE76"/>
      <c r="AF76"/>
      <c r="AG76"/>
      <c r="AH76"/>
      <c r="AI76"/>
      <c r="AJ76"/>
      <c r="AK76">
        <v>1</v>
      </c>
      <c r="AL76">
        <v>1</v>
      </c>
      <c r="AM76">
        <v>1</v>
      </c>
      <c r="AN76"/>
      <c r="AO76">
        <v>1</v>
      </c>
      <c r="AP76">
        <v>1</v>
      </c>
      <c r="AQ76"/>
      <c r="BE76">
        <v>1</v>
      </c>
    </row>
    <row r="77" spans="2:57" x14ac:dyDescent="0.3">
      <c r="B77" s="282" t="s">
        <v>52</v>
      </c>
      <c r="C77"/>
      <c r="D77"/>
      <c r="E77"/>
      <c r="F77"/>
      <c r="G77"/>
      <c r="H77"/>
      <c r="I77"/>
      <c r="J77"/>
      <c r="K77"/>
      <c r="L77"/>
      <c r="M77"/>
      <c r="N77"/>
      <c r="O77"/>
      <c r="P77"/>
      <c r="Q77"/>
      <c r="R77"/>
      <c r="S77"/>
      <c r="T77"/>
      <c r="U77"/>
      <c r="V77"/>
      <c r="W77"/>
      <c r="X77"/>
      <c r="Y77"/>
      <c r="Z77"/>
      <c r="AA77">
        <v>1</v>
      </c>
      <c r="AB77">
        <v>1</v>
      </c>
      <c r="AC77">
        <v>1</v>
      </c>
      <c r="AD77">
        <v>1</v>
      </c>
      <c r="AE77"/>
      <c r="AF77"/>
      <c r="AG77"/>
      <c r="AH77"/>
      <c r="AI77"/>
      <c r="AJ77"/>
      <c r="AK77">
        <v>1</v>
      </c>
      <c r="AL77">
        <v>1</v>
      </c>
      <c r="AM77">
        <v>1</v>
      </c>
      <c r="AN77"/>
      <c r="AO77">
        <v>1</v>
      </c>
      <c r="AP77">
        <v>1</v>
      </c>
      <c r="AQ77"/>
      <c r="BE77">
        <v>1</v>
      </c>
    </row>
    <row r="78" spans="2:57" x14ac:dyDescent="0.3">
      <c r="B78" s="282" t="s">
        <v>53</v>
      </c>
      <c r="C78"/>
      <c r="D78"/>
      <c r="E78"/>
      <c r="F78"/>
      <c r="G78"/>
      <c r="H78"/>
      <c r="I78"/>
      <c r="J78"/>
      <c r="K78"/>
      <c r="L78"/>
      <c r="M78"/>
      <c r="N78"/>
      <c r="O78"/>
      <c r="P78"/>
      <c r="Q78"/>
      <c r="R78"/>
      <c r="S78"/>
      <c r="T78"/>
      <c r="U78"/>
      <c r="V78"/>
      <c r="W78"/>
      <c r="X78"/>
      <c r="Y78"/>
      <c r="Z78"/>
      <c r="AA78">
        <v>1</v>
      </c>
      <c r="AB78">
        <v>1</v>
      </c>
      <c r="AC78">
        <v>1</v>
      </c>
      <c r="AD78">
        <v>1</v>
      </c>
      <c r="AE78"/>
      <c r="AF78"/>
      <c r="AG78"/>
      <c r="AH78"/>
      <c r="AI78"/>
      <c r="AJ78"/>
      <c r="AK78">
        <v>1</v>
      </c>
      <c r="AL78">
        <v>1</v>
      </c>
      <c r="AM78">
        <v>1</v>
      </c>
      <c r="AN78"/>
      <c r="AO78">
        <v>1</v>
      </c>
      <c r="AP78">
        <v>1</v>
      </c>
      <c r="AQ78"/>
      <c r="BE78">
        <v>1</v>
      </c>
    </row>
    <row r="79" spans="2:57" x14ac:dyDescent="0.3">
      <c r="B79" s="280" t="s">
        <v>166</v>
      </c>
      <c r="C79"/>
      <c r="D79"/>
      <c r="E79"/>
      <c r="F79"/>
      <c r="G79"/>
      <c r="H79"/>
      <c r="I79"/>
      <c r="J79"/>
      <c r="K79"/>
      <c r="L79"/>
      <c r="M79"/>
      <c r="N79"/>
      <c r="O79"/>
      <c r="P79"/>
      <c r="Q79"/>
      <c r="R79"/>
      <c r="S79"/>
      <c r="T79"/>
      <c r="U79"/>
      <c r="V79"/>
      <c r="W79"/>
      <c r="X79"/>
      <c r="Y79"/>
      <c r="Z79"/>
      <c r="AA79">
        <v>1</v>
      </c>
      <c r="AB79">
        <v>1</v>
      </c>
      <c r="AC79">
        <v>1</v>
      </c>
      <c r="AD79">
        <v>1</v>
      </c>
      <c r="AE79">
        <v>1</v>
      </c>
      <c r="AF79">
        <v>1</v>
      </c>
      <c r="AG79">
        <v>1</v>
      </c>
      <c r="AH79">
        <v>1</v>
      </c>
      <c r="AI79">
        <v>1</v>
      </c>
      <c r="AJ79">
        <v>1</v>
      </c>
      <c r="AK79">
        <v>1</v>
      </c>
      <c r="AL79">
        <v>1</v>
      </c>
      <c r="AM79">
        <v>1</v>
      </c>
      <c r="AN79">
        <v>1</v>
      </c>
      <c r="AO79">
        <v>1</v>
      </c>
      <c r="AP79">
        <v>1</v>
      </c>
      <c r="AQ79">
        <v>1</v>
      </c>
      <c r="BE79">
        <v>1</v>
      </c>
    </row>
    <row r="80" spans="2:57" x14ac:dyDescent="0.3">
      <c r="B80" s="281" t="s">
        <v>167</v>
      </c>
      <c r="C80"/>
      <c r="D80"/>
      <c r="E80"/>
      <c r="F80"/>
      <c r="G80"/>
      <c r="H80"/>
      <c r="I80"/>
      <c r="J80"/>
      <c r="K80"/>
      <c r="L80"/>
      <c r="M80"/>
      <c r="N80"/>
      <c r="O80"/>
      <c r="P80"/>
      <c r="Q80"/>
      <c r="R80"/>
      <c r="S80"/>
      <c r="T80"/>
      <c r="U80"/>
      <c r="V80"/>
      <c r="W80"/>
      <c r="X80"/>
      <c r="Y80"/>
      <c r="Z80"/>
      <c r="AA80">
        <v>1</v>
      </c>
      <c r="AB80">
        <v>1</v>
      </c>
      <c r="AC80">
        <v>1</v>
      </c>
      <c r="AD80"/>
      <c r="AE80">
        <v>1</v>
      </c>
      <c r="AF80">
        <v>1</v>
      </c>
      <c r="AG80"/>
      <c r="AH80">
        <v>1</v>
      </c>
      <c r="AI80">
        <v>1</v>
      </c>
      <c r="AJ80">
        <v>1</v>
      </c>
      <c r="AK80">
        <v>1</v>
      </c>
      <c r="AL80">
        <v>1</v>
      </c>
      <c r="AM80">
        <v>1</v>
      </c>
      <c r="AN80">
        <v>1</v>
      </c>
      <c r="AO80"/>
      <c r="AP80"/>
      <c r="AQ80"/>
      <c r="BE80">
        <v>1</v>
      </c>
    </row>
    <row r="81" spans="2:57" x14ac:dyDescent="0.3">
      <c r="B81" s="282" t="s">
        <v>136</v>
      </c>
      <c r="C81"/>
      <c r="D81"/>
      <c r="E81"/>
      <c r="F81"/>
      <c r="G81"/>
      <c r="H81"/>
      <c r="I81"/>
      <c r="J81"/>
      <c r="K81"/>
      <c r="L81"/>
      <c r="M81"/>
      <c r="N81"/>
      <c r="O81"/>
      <c r="P81"/>
      <c r="Q81"/>
      <c r="R81"/>
      <c r="S81"/>
      <c r="T81"/>
      <c r="U81"/>
      <c r="V81"/>
      <c r="W81"/>
      <c r="X81"/>
      <c r="Y81"/>
      <c r="Z81"/>
      <c r="AA81">
        <v>1</v>
      </c>
      <c r="AB81">
        <v>1</v>
      </c>
      <c r="AC81">
        <v>1</v>
      </c>
      <c r="AD81"/>
      <c r="AE81"/>
      <c r="AF81"/>
      <c r="AG81"/>
      <c r="AH81"/>
      <c r="AI81"/>
      <c r="AJ81"/>
      <c r="AK81">
        <v>1</v>
      </c>
      <c r="AL81">
        <v>1</v>
      </c>
      <c r="AM81">
        <v>1</v>
      </c>
      <c r="AN81"/>
      <c r="AO81"/>
      <c r="AP81"/>
      <c r="AQ81"/>
      <c r="BE81">
        <v>1</v>
      </c>
    </row>
    <row r="82" spans="2:57" x14ac:dyDescent="0.3">
      <c r="B82" s="282" t="s">
        <v>135</v>
      </c>
      <c r="C82"/>
      <c r="D82"/>
      <c r="E82"/>
      <c r="F82"/>
      <c r="G82"/>
      <c r="H82"/>
      <c r="I82"/>
      <c r="J82"/>
      <c r="K82"/>
      <c r="L82"/>
      <c r="M82"/>
      <c r="N82"/>
      <c r="O82"/>
      <c r="P82"/>
      <c r="Q82"/>
      <c r="R82"/>
      <c r="S82"/>
      <c r="T82"/>
      <c r="U82"/>
      <c r="V82"/>
      <c r="W82"/>
      <c r="X82"/>
      <c r="Y82"/>
      <c r="Z82"/>
      <c r="AA82">
        <v>1</v>
      </c>
      <c r="AB82"/>
      <c r="AC82"/>
      <c r="AD82"/>
      <c r="AE82">
        <v>1</v>
      </c>
      <c r="AF82">
        <v>1</v>
      </c>
      <c r="AG82"/>
      <c r="AH82">
        <v>1</v>
      </c>
      <c r="AI82">
        <v>1</v>
      </c>
      <c r="AJ82">
        <v>1</v>
      </c>
      <c r="AK82">
        <v>1</v>
      </c>
      <c r="AL82">
        <v>1</v>
      </c>
      <c r="AM82"/>
      <c r="AN82">
        <v>1</v>
      </c>
      <c r="AO82"/>
      <c r="AP82"/>
      <c r="AQ82"/>
      <c r="BE82">
        <v>1</v>
      </c>
    </row>
    <row r="83" spans="2:57" ht="13.5" customHeight="1" x14ac:dyDescent="0.3">
      <c r="B83" s="281" t="s">
        <v>168</v>
      </c>
      <c r="C83"/>
      <c r="D83"/>
      <c r="E83"/>
      <c r="F83"/>
      <c r="G83"/>
      <c r="H83"/>
      <c r="I83"/>
      <c r="J83"/>
      <c r="K83"/>
      <c r="L83"/>
      <c r="M83"/>
      <c r="N83"/>
      <c r="O83"/>
      <c r="P83"/>
      <c r="Q83"/>
      <c r="R83"/>
      <c r="S83"/>
      <c r="T83"/>
      <c r="U83"/>
      <c r="V83"/>
      <c r="W83"/>
      <c r="X83"/>
      <c r="Y83"/>
      <c r="Z83"/>
      <c r="AA83">
        <v>1</v>
      </c>
      <c r="AB83">
        <v>1</v>
      </c>
      <c r="AC83"/>
      <c r="AD83">
        <v>1</v>
      </c>
      <c r="AE83">
        <v>1</v>
      </c>
      <c r="AF83"/>
      <c r="AG83">
        <v>1</v>
      </c>
      <c r="AH83">
        <v>1</v>
      </c>
      <c r="AI83">
        <v>1</v>
      </c>
      <c r="AJ83">
        <v>1</v>
      </c>
      <c r="AK83">
        <v>1</v>
      </c>
      <c r="AL83"/>
      <c r="AM83"/>
      <c r="AN83"/>
      <c r="AO83">
        <v>1</v>
      </c>
      <c r="AP83">
        <v>1</v>
      </c>
      <c r="AQ83">
        <v>1</v>
      </c>
      <c r="BE83">
        <v>1</v>
      </c>
    </row>
    <row r="84" spans="2:57" x14ac:dyDescent="0.3">
      <c r="B84" s="282" t="s">
        <v>137</v>
      </c>
      <c r="C84"/>
      <c r="D84"/>
      <c r="E84"/>
      <c r="F84"/>
      <c r="G84"/>
      <c r="H84"/>
      <c r="I84"/>
      <c r="J84"/>
      <c r="K84"/>
      <c r="L84"/>
      <c r="M84"/>
      <c r="N84"/>
      <c r="O84"/>
      <c r="P84"/>
      <c r="Q84"/>
      <c r="R84"/>
      <c r="S84"/>
      <c r="T84"/>
      <c r="U84"/>
      <c r="V84"/>
      <c r="W84"/>
      <c r="X84"/>
      <c r="Y84"/>
      <c r="Z84"/>
      <c r="AA84">
        <v>1</v>
      </c>
      <c r="AB84">
        <v>1</v>
      </c>
      <c r="AC84"/>
      <c r="AD84">
        <v>1</v>
      </c>
      <c r="AE84"/>
      <c r="AF84"/>
      <c r="AG84"/>
      <c r="AH84"/>
      <c r="AI84"/>
      <c r="AJ84"/>
      <c r="AK84">
        <v>1</v>
      </c>
      <c r="AL84"/>
      <c r="AM84"/>
      <c r="AN84"/>
      <c r="AO84">
        <v>1</v>
      </c>
      <c r="AP84">
        <v>1</v>
      </c>
      <c r="AQ84"/>
      <c r="BE84">
        <v>1</v>
      </c>
    </row>
    <row r="85" spans="2:57" x14ac:dyDescent="0.3">
      <c r="B85" s="282" t="s">
        <v>134</v>
      </c>
      <c r="C85"/>
      <c r="D85"/>
      <c r="E85"/>
      <c r="F85"/>
      <c r="G85"/>
      <c r="H85"/>
      <c r="I85"/>
      <c r="J85"/>
      <c r="K85"/>
      <c r="L85"/>
      <c r="M85"/>
      <c r="N85"/>
      <c r="O85"/>
      <c r="P85"/>
      <c r="Q85"/>
      <c r="R85"/>
      <c r="S85"/>
      <c r="T85"/>
      <c r="U85"/>
      <c r="V85"/>
      <c r="W85"/>
      <c r="X85"/>
      <c r="Y85"/>
      <c r="Z85"/>
      <c r="AA85">
        <v>1</v>
      </c>
      <c r="AB85"/>
      <c r="AC85"/>
      <c r="AD85"/>
      <c r="AE85">
        <v>1</v>
      </c>
      <c r="AF85"/>
      <c r="AG85">
        <v>1</v>
      </c>
      <c r="AH85">
        <v>1</v>
      </c>
      <c r="AI85">
        <v>1</v>
      </c>
      <c r="AJ85">
        <v>1</v>
      </c>
      <c r="AK85">
        <v>1</v>
      </c>
      <c r="AL85"/>
      <c r="AM85"/>
      <c r="AN85"/>
      <c r="AO85">
        <v>1</v>
      </c>
      <c r="AP85"/>
      <c r="AQ85">
        <v>1</v>
      </c>
      <c r="BE85">
        <v>1</v>
      </c>
    </row>
    <row r="86" spans="2:57" x14ac:dyDescent="0.3">
      <c r="B86" s="280" t="s">
        <v>138</v>
      </c>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v>1</v>
      </c>
      <c r="AS86">
        <v>1</v>
      </c>
      <c r="AT86">
        <v>1</v>
      </c>
      <c r="AU86">
        <v>1</v>
      </c>
      <c r="BE86">
        <v>1</v>
      </c>
    </row>
    <row r="87" spans="2:57" x14ac:dyDescent="0.3">
      <c r="B87" s="281" t="s">
        <v>139</v>
      </c>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v>1</v>
      </c>
      <c r="AS87">
        <v>1</v>
      </c>
      <c r="BE87">
        <v>1</v>
      </c>
    </row>
    <row r="88" spans="2:57" x14ac:dyDescent="0.3">
      <c r="B88" s="281" t="s">
        <v>48</v>
      </c>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v>1</v>
      </c>
      <c r="AT88">
        <v>1</v>
      </c>
      <c r="BE88">
        <v>1</v>
      </c>
    </row>
    <row r="89" spans="2:57" x14ac:dyDescent="0.3">
      <c r="B89" s="281" t="s">
        <v>45</v>
      </c>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v>1</v>
      </c>
      <c r="AU89">
        <v>1</v>
      </c>
      <c r="BE89">
        <v>1</v>
      </c>
    </row>
    <row r="90" spans="2:57" x14ac:dyDescent="0.3">
      <c r="B90" s="280" t="s">
        <v>44</v>
      </c>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W90">
        <v>1</v>
      </c>
      <c r="BE90">
        <v>1</v>
      </c>
    </row>
    <row r="91" spans="2:57" x14ac:dyDescent="0.3">
      <c r="B91" s="280" t="s">
        <v>58</v>
      </c>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V91">
        <v>1</v>
      </c>
      <c r="BE91">
        <v>1</v>
      </c>
    </row>
    <row r="92" spans="2:57" x14ac:dyDescent="0.3">
      <c r="B92" s="280" t="s">
        <v>25</v>
      </c>
      <c r="C92"/>
      <c r="D92"/>
      <c r="E92"/>
      <c r="F92"/>
      <c r="G92"/>
      <c r="H92"/>
      <c r="I92"/>
      <c r="J92"/>
      <c r="K92"/>
      <c r="L92"/>
      <c r="M92">
        <v>1</v>
      </c>
      <c r="N92">
        <v>1</v>
      </c>
      <c r="O92">
        <v>1</v>
      </c>
      <c r="P92">
        <v>1</v>
      </c>
      <c r="Q92">
        <v>1</v>
      </c>
      <c r="R92">
        <v>1</v>
      </c>
      <c r="S92">
        <v>1</v>
      </c>
      <c r="T92">
        <v>1</v>
      </c>
      <c r="U92">
        <v>1</v>
      </c>
      <c r="V92">
        <v>1</v>
      </c>
      <c r="W92">
        <v>1</v>
      </c>
      <c r="X92">
        <v>1</v>
      </c>
      <c r="Y92">
        <v>1</v>
      </c>
      <c r="Z92">
        <v>1</v>
      </c>
      <c r="AA92">
        <v>1</v>
      </c>
      <c r="AB92">
        <v>1</v>
      </c>
      <c r="AC92">
        <v>1</v>
      </c>
      <c r="AD92">
        <v>1</v>
      </c>
      <c r="AE92">
        <v>1</v>
      </c>
      <c r="AF92">
        <v>1</v>
      </c>
      <c r="AG92">
        <v>1</v>
      </c>
      <c r="AH92">
        <v>1</v>
      </c>
      <c r="AI92">
        <v>1</v>
      </c>
      <c r="AJ92">
        <v>1</v>
      </c>
      <c r="AK92">
        <v>1</v>
      </c>
      <c r="AL92">
        <v>1</v>
      </c>
      <c r="AM92">
        <v>1</v>
      </c>
      <c r="AN92">
        <v>1</v>
      </c>
      <c r="AO92">
        <v>1</v>
      </c>
      <c r="AP92">
        <v>1</v>
      </c>
      <c r="AQ92">
        <v>1</v>
      </c>
      <c r="AR92">
        <v>1</v>
      </c>
      <c r="AT92">
        <v>1</v>
      </c>
      <c r="BE92">
        <v>1</v>
      </c>
    </row>
    <row r="93" spans="2:57" x14ac:dyDescent="0.3">
      <c r="B93" s="281" t="s">
        <v>26</v>
      </c>
      <c r="C93"/>
      <c r="D93"/>
      <c r="E93"/>
      <c r="F93"/>
      <c r="G93"/>
      <c r="H93"/>
      <c r="I93"/>
      <c r="J93"/>
      <c r="K93"/>
      <c r="L93"/>
      <c r="M93">
        <v>1</v>
      </c>
      <c r="N93">
        <v>1</v>
      </c>
      <c r="O93">
        <v>1</v>
      </c>
      <c r="P93">
        <v>1</v>
      </c>
      <c r="Q93">
        <v>1</v>
      </c>
      <c r="R93">
        <v>1</v>
      </c>
      <c r="S93">
        <v>1</v>
      </c>
      <c r="T93">
        <v>1</v>
      </c>
      <c r="U93">
        <v>1</v>
      </c>
      <c r="V93">
        <v>1</v>
      </c>
      <c r="W93">
        <v>1</v>
      </c>
      <c r="X93">
        <v>1</v>
      </c>
      <c r="Y93">
        <v>1</v>
      </c>
      <c r="Z93">
        <v>1</v>
      </c>
      <c r="AA93">
        <v>1</v>
      </c>
      <c r="AB93">
        <v>1</v>
      </c>
      <c r="AC93">
        <v>1</v>
      </c>
      <c r="AD93">
        <v>1</v>
      </c>
      <c r="AE93">
        <v>1</v>
      </c>
      <c r="AF93">
        <v>1</v>
      </c>
      <c r="AG93">
        <v>1</v>
      </c>
      <c r="AH93">
        <v>1</v>
      </c>
      <c r="AI93">
        <v>1</v>
      </c>
      <c r="AJ93">
        <v>1</v>
      </c>
      <c r="AK93">
        <v>1</v>
      </c>
      <c r="AL93">
        <v>1</v>
      </c>
      <c r="AM93">
        <v>1</v>
      </c>
      <c r="AN93">
        <v>1</v>
      </c>
      <c r="AO93">
        <v>1</v>
      </c>
      <c r="AP93">
        <v>1</v>
      </c>
      <c r="AQ93">
        <v>1</v>
      </c>
      <c r="AR93">
        <v>1</v>
      </c>
      <c r="AT93">
        <v>1</v>
      </c>
    </row>
    <row r="94" spans="2:57" x14ac:dyDescent="0.3">
      <c r="B94" s="282" t="s">
        <v>27</v>
      </c>
      <c r="C94"/>
      <c r="D94"/>
      <c r="E94"/>
      <c r="F94"/>
      <c r="G94"/>
      <c r="H94"/>
      <c r="I94"/>
      <c r="J94"/>
      <c r="K94"/>
      <c r="L94"/>
      <c r="M94">
        <v>1</v>
      </c>
      <c r="N94">
        <v>1</v>
      </c>
      <c r="O94">
        <v>1</v>
      </c>
      <c r="P94"/>
      <c r="Q94">
        <v>1</v>
      </c>
      <c r="R94">
        <v>1</v>
      </c>
      <c r="S94"/>
      <c r="T94">
        <v>1</v>
      </c>
      <c r="U94">
        <v>1</v>
      </c>
      <c r="V94">
        <v>1</v>
      </c>
      <c r="W94">
        <v>1</v>
      </c>
      <c r="X94"/>
      <c r="Y94"/>
      <c r="Z94"/>
      <c r="AA94">
        <v>1</v>
      </c>
      <c r="AB94">
        <v>1</v>
      </c>
      <c r="AC94">
        <v>1</v>
      </c>
      <c r="AD94"/>
      <c r="AE94">
        <v>1</v>
      </c>
      <c r="AF94">
        <v>1</v>
      </c>
      <c r="AG94"/>
      <c r="AH94">
        <v>1</v>
      </c>
      <c r="AI94">
        <v>1</v>
      </c>
      <c r="AJ94">
        <v>1</v>
      </c>
      <c r="AK94">
        <v>1</v>
      </c>
      <c r="AL94">
        <v>1</v>
      </c>
      <c r="AM94">
        <v>1</v>
      </c>
      <c r="AN94">
        <v>1</v>
      </c>
      <c r="AO94"/>
      <c r="AP94"/>
      <c r="AQ94"/>
      <c r="AR94">
        <v>1</v>
      </c>
      <c r="AT94">
        <v>1</v>
      </c>
    </row>
    <row r="95" spans="2:57" x14ac:dyDescent="0.3">
      <c r="B95" s="282" t="s">
        <v>28</v>
      </c>
      <c r="C95"/>
      <c r="D95"/>
      <c r="E95"/>
      <c r="F95"/>
      <c r="G95"/>
      <c r="H95"/>
      <c r="I95"/>
      <c r="J95"/>
      <c r="K95"/>
      <c r="L95"/>
      <c r="M95">
        <v>1</v>
      </c>
      <c r="N95">
        <v>1</v>
      </c>
      <c r="O95"/>
      <c r="P95">
        <v>1</v>
      </c>
      <c r="Q95">
        <v>1</v>
      </c>
      <c r="R95"/>
      <c r="S95">
        <v>1</v>
      </c>
      <c r="T95">
        <v>1</v>
      </c>
      <c r="U95"/>
      <c r="V95"/>
      <c r="W95"/>
      <c r="X95">
        <v>1</v>
      </c>
      <c r="Y95">
        <v>1</v>
      </c>
      <c r="Z95">
        <v>1</v>
      </c>
      <c r="AA95">
        <v>1</v>
      </c>
      <c r="AB95">
        <v>1</v>
      </c>
      <c r="AC95"/>
      <c r="AD95">
        <v>1</v>
      </c>
      <c r="AE95">
        <v>1</v>
      </c>
      <c r="AF95"/>
      <c r="AG95">
        <v>1</v>
      </c>
      <c r="AH95">
        <v>1</v>
      </c>
      <c r="AI95">
        <v>1</v>
      </c>
      <c r="AJ95">
        <v>1</v>
      </c>
      <c r="AK95">
        <v>1</v>
      </c>
      <c r="AL95"/>
      <c r="AM95"/>
      <c r="AN95"/>
      <c r="AO95">
        <v>1</v>
      </c>
      <c r="AP95">
        <v>1</v>
      </c>
      <c r="AQ95">
        <v>1</v>
      </c>
      <c r="AR95">
        <v>1</v>
      </c>
      <c r="AT95">
        <v>1</v>
      </c>
    </row>
    <row r="96" spans="2:57" x14ac:dyDescent="0.3">
      <c r="B96" s="281" t="s">
        <v>29</v>
      </c>
      <c r="C96"/>
      <c r="D96"/>
      <c r="E96"/>
      <c r="F96"/>
      <c r="G96"/>
      <c r="H96"/>
      <c r="I96"/>
      <c r="J96"/>
      <c r="K96"/>
      <c r="L96"/>
      <c r="M96">
        <v>1</v>
      </c>
      <c r="N96">
        <v>1</v>
      </c>
      <c r="O96">
        <v>1</v>
      </c>
      <c r="P96">
        <v>1</v>
      </c>
      <c r="Q96">
        <v>1</v>
      </c>
      <c r="R96">
        <v>1</v>
      </c>
      <c r="S96">
        <v>1</v>
      </c>
      <c r="T96">
        <v>1</v>
      </c>
      <c r="U96">
        <v>1</v>
      </c>
      <c r="V96">
        <v>1</v>
      </c>
      <c r="W96">
        <v>1</v>
      </c>
      <c r="X96">
        <v>1</v>
      </c>
      <c r="Y96">
        <v>1</v>
      </c>
      <c r="Z96">
        <v>1</v>
      </c>
      <c r="AA96"/>
      <c r="AB96"/>
      <c r="AC96"/>
      <c r="AD96"/>
      <c r="AE96"/>
      <c r="AF96"/>
      <c r="AG96"/>
      <c r="AH96"/>
      <c r="AI96"/>
      <c r="AJ96"/>
      <c r="AK96"/>
      <c r="AL96"/>
      <c r="AM96"/>
      <c r="AN96"/>
      <c r="AO96"/>
      <c r="AP96"/>
      <c r="AQ96"/>
      <c r="BE96">
        <v>1</v>
      </c>
    </row>
    <row r="97" spans="2:57" x14ac:dyDescent="0.3">
      <c r="B97" s="282" t="s">
        <v>30</v>
      </c>
      <c r="C97"/>
      <c r="D97"/>
      <c r="E97"/>
      <c r="F97"/>
      <c r="G97"/>
      <c r="H97"/>
      <c r="I97"/>
      <c r="J97"/>
      <c r="K97"/>
      <c r="L97"/>
      <c r="M97">
        <v>1</v>
      </c>
      <c r="N97">
        <v>1</v>
      </c>
      <c r="O97">
        <v>1</v>
      </c>
      <c r="P97">
        <v>1</v>
      </c>
      <c r="Q97">
        <v>1</v>
      </c>
      <c r="R97">
        <v>1</v>
      </c>
      <c r="S97">
        <v>1</v>
      </c>
      <c r="T97">
        <v>1</v>
      </c>
      <c r="U97">
        <v>1</v>
      </c>
      <c r="V97">
        <v>1</v>
      </c>
      <c r="W97">
        <v>1</v>
      </c>
      <c r="X97">
        <v>1</v>
      </c>
      <c r="Y97">
        <v>1</v>
      </c>
      <c r="Z97">
        <v>1</v>
      </c>
      <c r="AA97"/>
      <c r="AB97"/>
      <c r="AC97"/>
      <c r="AD97"/>
      <c r="AE97"/>
      <c r="AF97"/>
      <c r="AG97"/>
      <c r="AH97"/>
      <c r="AI97"/>
      <c r="AJ97"/>
      <c r="AK97"/>
      <c r="AL97"/>
      <c r="AM97"/>
      <c r="AN97"/>
      <c r="AO97"/>
      <c r="AP97"/>
      <c r="AQ97"/>
      <c r="BE97">
        <v>1</v>
      </c>
    </row>
    <row r="98" spans="2:57" x14ac:dyDescent="0.3">
      <c r="B98" s="283" t="s">
        <v>31</v>
      </c>
      <c r="C98"/>
      <c r="D98"/>
      <c r="E98"/>
      <c r="F98"/>
      <c r="G98"/>
      <c r="H98"/>
      <c r="I98"/>
      <c r="J98"/>
      <c r="K98"/>
      <c r="L98"/>
      <c r="M98">
        <v>1</v>
      </c>
      <c r="N98">
        <v>1</v>
      </c>
      <c r="O98">
        <v>1</v>
      </c>
      <c r="P98"/>
      <c r="Q98">
        <v>1</v>
      </c>
      <c r="R98">
        <v>1</v>
      </c>
      <c r="S98"/>
      <c r="T98">
        <v>1</v>
      </c>
      <c r="U98">
        <v>1</v>
      </c>
      <c r="V98">
        <v>1</v>
      </c>
      <c r="W98">
        <v>1</v>
      </c>
      <c r="X98"/>
      <c r="Y98"/>
      <c r="Z98"/>
      <c r="AA98"/>
      <c r="AB98"/>
      <c r="AC98"/>
      <c r="AD98"/>
      <c r="AE98"/>
      <c r="AF98"/>
      <c r="AG98"/>
      <c r="AH98"/>
      <c r="AI98"/>
      <c r="AJ98"/>
      <c r="AK98"/>
      <c r="AL98"/>
      <c r="AM98"/>
      <c r="AN98"/>
      <c r="AO98"/>
      <c r="AP98"/>
      <c r="AQ98"/>
      <c r="BE98">
        <v>1</v>
      </c>
    </row>
    <row r="99" spans="2:57" x14ac:dyDescent="0.3">
      <c r="B99" s="283" t="s">
        <v>32</v>
      </c>
      <c r="C99"/>
      <c r="D99"/>
      <c r="E99"/>
      <c r="F99"/>
      <c r="G99"/>
      <c r="H99"/>
      <c r="I99"/>
      <c r="J99"/>
      <c r="K99"/>
      <c r="L99"/>
      <c r="M99">
        <v>1</v>
      </c>
      <c r="N99">
        <v>1</v>
      </c>
      <c r="O99"/>
      <c r="P99">
        <v>1</v>
      </c>
      <c r="Q99">
        <v>1</v>
      </c>
      <c r="R99"/>
      <c r="S99">
        <v>1</v>
      </c>
      <c r="T99">
        <v>1</v>
      </c>
      <c r="U99"/>
      <c r="V99"/>
      <c r="W99"/>
      <c r="X99">
        <v>1</v>
      </c>
      <c r="Y99">
        <v>1</v>
      </c>
      <c r="Z99">
        <v>1</v>
      </c>
      <c r="AA99"/>
      <c r="AB99"/>
      <c r="AC99"/>
      <c r="AD99"/>
      <c r="AE99"/>
      <c r="AF99"/>
      <c r="AG99"/>
      <c r="AH99"/>
      <c r="AI99"/>
      <c r="AJ99"/>
      <c r="AK99"/>
      <c r="AL99"/>
      <c r="AM99"/>
      <c r="AN99"/>
      <c r="AO99"/>
      <c r="AP99"/>
      <c r="AQ99"/>
      <c r="BE99">
        <v>1</v>
      </c>
    </row>
    <row r="100" spans="2:57" x14ac:dyDescent="0.3">
      <c r="B100" s="282" t="s">
        <v>33</v>
      </c>
      <c r="C100"/>
      <c r="D100"/>
      <c r="E100"/>
      <c r="F100"/>
      <c r="G100"/>
      <c r="H100"/>
      <c r="I100"/>
      <c r="J100"/>
      <c r="K100"/>
      <c r="L100"/>
      <c r="M100">
        <v>1</v>
      </c>
      <c r="N100">
        <v>1</v>
      </c>
      <c r="O100">
        <v>1</v>
      </c>
      <c r="P100">
        <v>1</v>
      </c>
      <c r="Q100">
        <v>1</v>
      </c>
      <c r="R100">
        <v>1</v>
      </c>
      <c r="S100">
        <v>1</v>
      </c>
      <c r="T100">
        <v>1</v>
      </c>
      <c r="U100">
        <v>1</v>
      </c>
      <c r="V100">
        <v>1</v>
      </c>
      <c r="W100">
        <v>1</v>
      </c>
      <c r="X100">
        <v>1</v>
      </c>
      <c r="Y100">
        <v>1</v>
      </c>
      <c r="Z100">
        <v>1</v>
      </c>
      <c r="AA100"/>
      <c r="AB100"/>
      <c r="AC100"/>
      <c r="AD100"/>
      <c r="AE100"/>
      <c r="AF100"/>
      <c r="AG100"/>
      <c r="AH100"/>
      <c r="AI100"/>
      <c r="AJ100"/>
      <c r="AK100"/>
      <c r="AL100"/>
      <c r="AM100"/>
      <c r="AN100"/>
      <c r="AO100"/>
      <c r="AP100"/>
      <c r="AQ100"/>
      <c r="BE100">
        <v>1</v>
      </c>
    </row>
    <row r="101" spans="2:57" x14ac:dyDescent="0.3">
      <c r="B101" s="283" t="s">
        <v>34</v>
      </c>
      <c r="C101"/>
      <c r="D101"/>
      <c r="E101"/>
      <c r="F101"/>
      <c r="G101"/>
      <c r="H101"/>
      <c r="I101"/>
      <c r="J101"/>
      <c r="K101"/>
      <c r="L101"/>
      <c r="M101">
        <v>1</v>
      </c>
      <c r="N101">
        <v>1</v>
      </c>
      <c r="O101">
        <v>1</v>
      </c>
      <c r="P101"/>
      <c r="Q101">
        <v>1</v>
      </c>
      <c r="R101">
        <v>1</v>
      </c>
      <c r="S101"/>
      <c r="T101">
        <v>1</v>
      </c>
      <c r="U101">
        <v>1</v>
      </c>
      <c r="V101">
        <v>1</v>
      </c>
      <c r="W101">
        <v>1</v>
      </c>
      <c r="X101"/>
      <c r="Y101"/>
      <c r="Z101"/>
      <c r="AA101"/>
      <c r="AB101"/>
      <c r="AC101"/>
      <c r="AD101"/>
      <c r="AE101"/>
      <c r="AF101"/>
      <c r="AG101"/>
      <c r="AH101"/>
      <c r="AI101"/>
      <c r="AJ101"/>
      <c r="AK101"/>
      <c r="AL101"/>
      <c r="AM101"/>
      <c r="AN101"/>
      <c r="AO101"/>
      <c r="AP101"/>
      <c r="AQ101"/>
      <c r="BE101">
        <v>1</v>
      </c>
    </row>
    <row r="102" spans="2:57" x14ac:dyDescent="0.3">
      <c r="B102" s="283" t="s">
        <v>35</v>
      </c>
      <c r="C102"/>
      <c r="D102"/>
      <c r="E102"/>
      <c r="F102"/>
      <c r="G102"/>
      <c r="H102"/>
      <c r="I102"/>
      <c r="J102"/>
      <c r="K102"/>
      <c r="L102"/>
      <c r="M102">
        <v>1</v>
      </c>
      <c r="N102">
        <v>1</v>
      </c>
      <c r="O102"/>
      <c r="P102">
        <v>1</v>
      </c>
      <c r="Q102">
        <v>1</v>
      </c>
      <c r="R102"/>
      <c r="S102">
        <v>1</v>
      </c>
      <c r="T102">
        <v>1</v>
      </c>
      <c r="U102"/>
      <c r="V102"/>
      <c r="W102"/>
      <c r="X102">
        <v>1</v>
      </c>
      <c r="Y102">
        <v>1</v>
      </c>
      <c r="Z102">
        <v>1</v>
      </c>
      <c r="AA102"/>
      <c r="AB102"/>
      <c r="AC102"/>
      <c r="AD102"/>
      <c r="AE102"/>
      <c r="AF102"/>
      <c r="AG102"/>
      <c r="AH102"/>
      <c r="AI102"/>
      <c r="AJ102"/>
      <c r="AK102"/>
      <c r="AL102"/>
      <c r="AM102"/>
      <c r="AN102"/>
      <c r="AO102"/>
      <c r="AP102"/>
      <c r="AQ102"/>
      <c r="BE102">
        <v>1</v>
      </c>
    </row>
    <row r="103" spans="2:57" x14ac:dyDescent="0.3">
      <c r="B103" s="280" t="s">
        <v>37</v>
      </c>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BA103">
        <v>1</v>
      </c>
    </row>
    <row r="104" spans="2:57" x14ac:dyDescent="0.3">
      <c r="B104" s="280" t="s">
        <v>62</v>
      </c>
      <c r="C104"/>
      <c r="D104"/>
      <c r="E104"/>
      <c r="F104"/>
      <c r="G104"/>
      <c r="H104"/>
      <c r="I104"/>
      <c r="J104"/>
      <c r="K104"/>
      <c r="L104"/>
      <c r="M104">
        <v>1</v>
      </c>
      <c r="N104">
        <v>1</v>
      </c>
      <c r="O104">
        <v>1</v>
      </c>
      <c r="P104"/>
      <c r="Q104">
        <v>1</v>
      </c>
      <c r="R104">
        <v>1</v>
      </c>
      <c r="S104"/>
      <c r="T104">
        <v>1</v>
      </c>
      <c r="U104">
        <v>1</v>
      </c>
      <c r="V104">
        <v>1</v>
      </c>
      <c r="W104">
        <v>1</v>
      </c>
      <c r="X104"/>
      <c r="Y104"/>
      <c r="Z104"/>
      <c r="AA104">
        <v>1</v>
      </c>
      <c r="AB104">
        <v>1</v>
      </c>
      <c r="AC104">
        <v>1</v>
      </c>
      <c r="AD104"/>
      <c r="AE104">
        <v>1</v>
      </c>
      <c r="AF104">
        <v>1</v>
      </c>
      <c r="AG104"/>
      <c r="AH104">
        <v>1</v>
      </c>
      <c r="AI104">
        <v>1</v>
      </c>
      <c r="AJ104">
        <v>1</v>
      </c>
      <c r="AK104">
        <v>1</v>
      </c>
      <c r="AL104">
        <v>1</v>
      </c>
      <c r="AM104">
        <v>1</v>
      </c>
      <c r="AN104">
        <v>1</v>
      </c>
      <c r="AO104"/>
      <c r="AP104"/>
      <c r="AQ104"/>
      <c r="AR104">
        <v>1</v>
      </c>
      <c r="AT104">
        <v>1</v>
      </c>
      <c r="BE104">
        <v>1</v>
      </c>
    </row>
    <row r="105" spans="2:57" x14ac:dyDescent="0.3">
      <c r="B105" s="281" t="s">
        <v>63</v>
      </c>
      <c r="C105"/>
      <c r="D105"/>
      <c r="E105"/>
      <c r="F105"/>
      <c r="G105"/>
      <c r="H105"/>
      <c r="I105"/>
      <c r="J105"/>
      <c r="K105"/>
      <c r="L105"/>
      <c r="M105">
        <v>1</v>
      </c>
      <c r="N105">
        <v>1</v>
      </c>
      <c r="O105">
        <v>1</v>
      </c>
      <c r="P105"/>
      <c r="Q105">
        <v>1</v>
      </c>
      <c r="R105">
        <v>1</v>
      </c>
      <c r="S105"/>
      <c r="T105">
        <v>1</v>
      </c>
      <c r="U105">
        <v>1</v>
      </c>
      <c r="V105">
        <v>1</v>
      </c>
      <c r="W105">
        <v>1</v>
      </c>
      <c r="X105"/>
      <c r="Y105"/>
      <c r="Z105"/>
      <c r="AA105"/>
      <c r="AB105"/>
      <c r="AC105"/>
      <c r="AD105"/>
      <c r="AE105"/>
      <c r="AF105"/>
      <c r="AG105"/>
      <c r="AH105"/>
      <c r="AI105"/>
      <c r="AJ105"/>
      <c r="AK105"/>
      <c r="AL105"/>
      <c r="AM105"/>
      <c r="AN105"/>
      <c r="AO105"/>
      <c r="AP105"/>
      <c r="AQ105"/>
      <c r="BE105">
        <v>1</v>
      </c>
    </row>
    <row r="106" spans="2:57" x14ac:dyDescent="0.3">
      <c r="B106" s="282" t="s">
        <v>31</v>
      </c>
      <c r="C106"/>
      <c r="D106"/>
      <c r="E106"/>
      <c r="F106"/>
      <c r="G106"/>
      <c r="H106"/>
      <c r="I106"/>
      <c r="J106"/>
      <c r="K106"/>
      <c r="L106"/>
      <c r="M106">
        <v>1</v>
      </c>
      <c r="N106">
        <v>1</v>
      </c>
      <c r="O106">
        <v>1</v>
      </c>
      <c r="P106"/>
      <c r="Q106">
        <v>1</v>
      </c>
      <c r="R106">
        <v>1</v>
      </c>
      <c r="S106"/>
      <c r="T106">
        <v>1</v>
      </c>
      <c r="U106">
        <v>1</v>
      </c>
      <c r="V106">
        <v>1</v>
      </c>
      <c r="W106">
        <v>1</v>
      </c>
      <c r="X106"/>
      <c r="Y106"/>
      <c r="Z106"/>
      <c r="AA106"/>
      <c r="AB106"/>
      <c r="AC106"/>
      <c r="AD106"/>
      <c r="AE106"/>
      <c r="AF106"/>
      <c r="AG106"/>
      <c r="AH106"/>
      <c r="AI106"/>
      <c r="AJ106"/>
      <c r="AK106"/>
      <c r="AL106"/>
      <c r="AM106"/>
      <c r="AN106"/>
      <c r="AO106"/>
      <c r="AP106"/>
      <c r="AQ106"/>
      <c r="BE106">
        <v>1</v>
      </c>
    </row>
    <row r="107" spans="2:57" x14ac:dyDescent="0.3">
      <c r="B107" s="282" t="s">
        <v>34</v>
      </c>
      <c r="C107"/>
      <c r="D107"/>
      <c r="E107"/>
      <c r="F107"/>
      <c r="G107"/>
      <c r="H107"/>
      <c r="I107"/>
      <c r="J107"/>
      <c r="K107"/>
      <c r="L107"/>
      <c r="M107">
        <v>1</v>
      </c>
      <c r="N107">
        <v>1</v>
      </c>
      <c r="O107">
        <v>1</v>
      </c>
      <c r="P107"/>
      <c r="Q107">
        <v>1</v>
      </c>
      <c r="R107">
        <v>1</v>
      </c>
      <c r="S107"/>
      <c r="T107">
        <v>1</v>
      </c>
      <c r="U107">
        <v>1</v>
      </c>
      <c r="V107">
        <v>1</v>
      </c>
      <c r="W107">
        <v>1</v>
      </c>
      <c r="X107"/>
      <c r="Y107"/>
      <c r="Z107"/>
      <c r="AA107"/>
      <c r="AB107"/>
      <c r="AC107"/>
      <c r="AD107"/>
      <c r="AE107"/>
      <c r="AF107"/>
      <c r="AG107"/>
      <c r="AH107"/>
      <c r="AI107"/>
      <c r="AJ107"/>
      <c r="AK107"/>
      <c r="AL107"/>
      <c r="AM107"/>
      <c r="AN107"/>
      <c r="AO107"/>
      <c r="AP107"/>
      <c r="AQ107"/>
      <c r="BE107">
        <v>1</v>
      </c>
    </row>
    <row r="108" spans="2:57" x14ac:dyDescent="0.3">
      <c r="B108" s="281" t="s">
        <v>27</v>
      </c>
      <c r="C108"/>
      <c r="D108"/>
      <c r="E108"/>
      <c r="F108"/>
      <c r="G108"/>
      <c r="H108"/>
      <c r="I108"/>
      <c r="J108"/>
      <c r="K108"/>
      <c r="L108"/>
      <c r="M108">
        <v>1</v>
      </c>
      <c r="N108">
        <v>1</v>
      </c>
      <c r="O108">
        <v>1</v>
      </c>
      <c r="P108"/>
      <c r="Q108">
        <v>1</v>
      </c>
      <c r="R108">
        <v>1</v>
      </c>
      <c r="S108"/>
      <c r="T108">
        <v>1</v>
      </c>
      <c r="U108">
        <v>1</v>
      </c>
      <c r="V108">
        <v>1</v>
      </c>
      <c r="W108">
        <v>1</v>
      </c>
      <c r="X108"/>
      <c r="Y108"/>
      <c r="Z108"/>
      <c r="AA108">
        <v>1</v>
      </c>
      <c r="AB108">
        <v>1</v>
      </c>
      <c r="AC108">
        <v>1</v>
      </c>
      <c r="AD108"/>
      <c r="AE108">
        <v>1</v>
      </c>
      <c r="AF108">
        <v>1</v>
      </c>
      <c r="AG108"/>
      <c r="AH108">
        <v>1</v>
      </c>
      <c r="AI108">
        <v>1</v>
      </c>
      <c r="AJ108">
        <v>1</v>
      </c>
      <c r="AK108">
        <v>1</v>
      </c>
      <c r="AL108">
        <v>1</v>
      </c>
      <c r="AM108">
        <v>1</v>
      </c>
      <c r="AN108">
        <v>1</v>
      </c>
      <c r="AO108"/>
      <c r="AP108"/>
      <c r="AQ108"/>
      <c r="AR108">
        <v>1</v>
      </c>
      <c r="AT108">
        <v>1</v>
      </c>
    </row>
    <row r="109" spans="2:57" x14ac:dyDescent="0.3">
      <c r="B109" s="280" t="s">
        <v>64</v>
      </c>
      <c r="C109"/>
      <c r="D109"/>
      <c r="E109"/>
      <c r="F109"/>
      <c r="G109"/>
      <c r="H109"/>
      <c r="I109"/>
      <c r="J109"/>
      <c r="K109"/>
      <c r="L109"/>
      <c r="M109">
        <v>1</v>
      </c>
      <c r="N109">
        <v>1</v>
      </c>
      <c r="O109"/>
      <c r="P109">
        <v>1</v>
      </c>
      <c r="Q109">
        <v>1</v>
      </c>
      <c r="R109"/>
      <c r="S109">
        <v>1</v>
      </c>
      <c r="T109">
        <v>1</v>
      </c>
      <c r="U109"/>
      <c r="V109"/>
      <c r="W109"/>
      <c r="X109">
        <v>1</v>
      </c>
      <c r="Y109">
        <v>1</v>
      </c>
      <c r="Z109">
        <v>1</v>
      </c>
      <c r="AA109">
        <v>1</v>
      </c>
      <c r="AB109">
        <v>1</v>
      </c>
      <c r="AC109"/>
      <c r="AD109">
        <v>1</v>
      </c>
      <c r="AE109">
        <v>1</v>
      </c>
      <c r="AF109"/>
      <c r="AG109">
        <v>1</v>
      </c>
      <c r="AH109">
        <v>1</v>
      </c>
      <c r="AI109">
        <v>1</v>
      </c>
      <c r="AJ109">
        <v>1</v>
      </c>
      <c r="AK109">
        <v>1</v>
      </c>
      <c r="AL109"/>
      <c r="AM109"/>
      <c r="AN109"/>
      <c r="AO109">
        <v>1</v>
      </c>
      <c r="AP109">
        <v>1</v>
      </c>
      <c r="AQ109">
        <v>1</v>
      </c>
      <c r="AR109">
        <v>1</v>
      </c>
      <c r="AT109">
        <v>1</v>
      </c>
      <c r="BE109">
        <v>1</v>
      </c>
    </row>
    <row r="110" spans="2:57" x14ac:dyDescent="0.3">
      <c r="B110" s="281" t="s">
        <v>65</v>
      </c>
      <c r="C110"/>
      <c r="D110"/>
      <c r="E110"/>
      <c r="F110"/>
      <c r="G110"/>
      <c r="H110"/>
      <c r="I110"/>
      <c r="J110"/>
      <c r="K110"/>
      <c r="L110"/>
      <c r="M110">
        <v>1</v>
      </c>
      <c r="N110">
        <v>1</v>
      </c>
      <c r="O110"/>
      <c r="P110">
        <v>1</v>
      </c>
      <c r="Q110">
        <v>1</v>
      </c>
      <c r="R110"/>
      <c r="S110">
        <v>1</v>
      </c>
      <c r="T110">
        <v>1</v>
      </c>
      <c r="U110"/>
      <c r="V110"/>
      <c r="W110"/>
      <c r="X110">
        <v>1</v>
      </c>
      <c r="Y110">
        <v>1</v>
      </c>
      <c r="Z110">
        <v>1</v>
      </c>
      <c r="AA110"/>
      <c r="AB110"/>
      <c r="AC110"/>
      <c r="AD110"/>
      <c r="AE110"/>
      <c r="AF110"/>
      <c r="AG110"/>
      <c r="AH110"/>
      <c r="AI110"/>
      <c r="AJ110"/>
      <c r="AK110"/>
      <c r="AL110"/>
      <c r="AM110"/>
      <c r="AN110"/>
      <c r="AO110"/>
      <c r="AP110"/>
      <c r="AQ110"/>
      <c r="BE110">
        <v>1</v>
      </c>
    </row>
    <row r="111" spans="2:57" x14ac:dyDescent="0.3">
      <c r="B111" s="282" t="s">
        <v>32</v>
      </c>
      <c r="C111"/>
      <c r="D111"/>
      <c r="E111"/>
      <c r="F111"/>
      <c r="G111"/>
      <c r="H111"/>
      <c r="I111"/>
      <c r="J111"/>
      <c r="K111"/>
      <c r="L111"/>
      <c r="M111">
        <v>1</v>
      </c>
      <c r="N111">
        <v>1</v>
      </c>
      <c r="O111"/>
      <c r="P111">
        <v>1</v>
      </c>
      <c r="Q111">
        <v>1</v>
      </c>
      <c r="R111"/>
      <c r="S111">
        <v>1</v>
      </c>
      <c r="T111">
        <v>1</v>
      </c>
      <c r="U111"/>
      <c r="V111"/>
      <c r="W111"/>
      <c r="X111">
        <v>1</v>
      </c>
      <c r="Y111">
        <v>1</v>
      </c>
      <c r="Z111">
        <v>1</v>
      </c>
      <c r="AA111"/>
      <c r="AB111"/>
      <c r="AC111"/>
      <c r="AD111"/>
      <c r="AE111"/>
      <c r="AF111"/>
      <c r="AG111"/>
      <c r="AH111"/>
      <c r="AI111"/>
      <c r="AJ111"/>
      <c r="AK111"/>
      <c r="AL111"/>
      <c r="AM111"/>
      <c r="AN111"/>
      <c r="AO111"/>
      <c r="AP111"/>
      <c r="AQ111"/>
      <c r="BE111">
        <v>1</v>
      </c>
    </row>
    <row r="112" spans="2:57" x14ac:dyDescent="0.3">
      <c r="B112" s="282" t="s">
        <v>35</v>
      </c>
      <c r="C112"/>
      <c r="D112"/>
      <c r="E112"/>
      <c r="F112"/>
      <c r="G112"/>
      <c r="H112"/>
      <c r="I112"/>
      <c r="J112"/>
      <c r="K112"/>
      <c r="L112"/>
      <c r="M112">
        <v>1</v>
      </c>
      <c r="N112">
        <v>1</v>
      </c>
      <c r="O112"/>
      <c r="P112">
        <v>1</v>
      </c>
      <c r="Q112">
        <v>1</v>
      </c>
      <c r="R112"/>
      <c r="S112">
        <v>1</v>
      </c>
      <c r="T112">
        <v>1</v>
      </c>
      <c r="U112"/>
      <c r="V112"/>
      <c r="W112"/>
      <c r="X112">
        <v>1</v>
      </c>
      <c r="Y112">
        <v>1</v>
      </c>
      <c r="Z112">
        <v>1</v>
      </c>
      <c r="AA112"/>
      <c r="AB112"/>
      <c r="AC112"/>
      <c r="AD112"/>
      <c r="AE112"/>
      <c r="AF112"/>
      <c r="AG112"/>
      <c r="AH112"/>
      <c r="AI112"/>
      <c r="AJ112"/>
      <c r="AK112"/>
      <c r="AL112"/>
      <c r="AM112"/>
      <c r="AN112"/>
      <c r="AO112"/>
      <c r="AP112"/>
      <c r="AQ112"/>
      <c r="BE112">
        <v>1</v>
      </c>
    </row>
    <row r="113" spans="2:57" x14ac:dyDescent="0.3">
      <c r="B113" s="281" t="s">
        <v>28</v>
      </c>
      <c r="C113"/>
      <c r="D113"/>
      <c r="E113"/>
      <c r="F113"/>
      <c r="G113"/>
      <c r="H113"/>
      <c r="I113"/>
      <c r="J113"/>
      <c r="K113"/>
      <c r="L113"/>
      <c r="M113">
        <v>1</v>
      </c>
      <c r="N113">
        <v>1</v>
      </c>
      <c r="O113"/>
      <c r="P113">
        <v>1</v>
      </c>
      <c r="Q113">
        <v>1</v>
      </c>
      <c r="R113"/>
      <c r="S113">
        <v>1</v>
      </c>
      <c r="T113">
        <v>1</v>
      </c>
      <c r="U113"/>
      <c r="V113"/>
      <c r="W113"/>
      <c r="X113">
        <v>1</v>
      </c>
      <c r="Y113">
        <v>1</v>
      </c>
      <c r="Z113">
        <v>1</v>
      </c>
      <c r="AA113">
        <v>1</v>
      </c>
      <c r="AB113">
        <v>1</v>
      </c>
      <c r="AC113"/>
      <c r="AD113">
        <v>1</v>
      </c>
      <c r="AE113">
        <v>1</v>
      </c>
      <c r="AF113"/>
      <c r="AG113">
        <v>1</v>
      </c>
      <c r="AH113">
        <v>1</v>
      </c>
      <c r="AI113">
        <v>1</v>
      </c>
      <c r="AJ113">
        <v>1</v>
      </c>
      <c r="AK113">
        <v>1</v>
      </c>
      <c r="AL113"/>
      <c r="AM113"/>
      <c r="AN113"/>
      <c r="AO113">
        <v>1</v>
      </c>
      <c r="AP113">
        <v>1</v>
      </c>
      <c r="AQ113">
        <v>1</v>
      </c>
      <c r="AR113">
        <v>1</v>
      </c>
      <c r="AT113">
        <v>1</v>
      </c>
    </row>
    <row r="114" spans="2:57" x14ac:dyDescent="0.3">
      <c r="B114" s="280" t="s">
        <v>59</v>
      </c>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BA114">
        <v>1</v>
      </c>
      <c r="BE114">
        <v>1</v>
      </c>
    </row>
    <row r="115" spans="2:57" x14ac:dyDescent="0.3">
      <c r="B115" s="280" t="s">
        <v>57</v>
      </c>
      <c r="C115"/>
      <c r="D115"/>
      <c r="E115"/>
      <c r="F115"/>
      <c r="G115"/>
      <c r="H115"/>
      <c r="I115"/>
      <c r="J115"/>
      <c r="K115"/>
      <c r="L115"/>
      <c r="M115"/>
      <c r="N115"/>
      <c r="O115"/>
      <c r="P115"/>
      <c r="Q115"/>
      <c r="R115"/>
      <c r="S115"/>
      <c r="T115"/>
      <c r="U115"/>
      <c r="V115"/>
      <c r="W115"/>
      <c r="X115"/>
      <c r="Y115"/>
      <c r="Z115"/>
      <c r="AA115">
        <v>1</v>
      </c>
      <c r="AB115"/>
      <c r="AC115"/>
      <c r="AD115"/>
      <c r="AE115">
        <v>1</v>
      </c>
      <c r="AF115">
        <v>1</v>
      </c>
      <c r="AG115">
        <v>1</v>
      </c>
      <c r="AH115">
        <v>1</v>
      </c>
      <c r="AI115">
        <v>1</v>
      </c>
      <c r="AJ115">
        <v>1</v>
      </c>
      <c r="AK115">
        <v>1</v>
      </c>
      <c r="AL115">
        <v>1</v>
      </c>
      <c r="AM115"/>
      <c r="AN115">
        <v>1</v>
      </c>
      <c r="AO115">
        <v>1</v>
      </c>
      <c r="AP115"/>
      <c r="AQ115">
        <v>1</v>
      </c>
    </row>
    <row r="116" spans="2:57" x14ac:dyDescent="0.3">
      <c r="B116" s="280" t="s">
        <v>60</v>
      </c>
      <c r="C116"/>
      <c r="D116"/>
      <c r="E116"/>
      <c r="F116"/>
      <c r="G116"/>
      <c r="H116"/>
      <c r="I116"/>
      <c r="J116"/>
      <c r="K116"/>
      <c r="L116">
        <v>1</v>
      </c>
      <c r="M116">
        <v>1</v>
      </c>
      <c r="N116">
        <v>1</v>
      </c>
      <c r="O116">
        <v>1</v>
      </c>
      <c r="P116">
        <v>1</v>
      </c>
      <c r="Q116">
        <v>1</v>
      </c>
      <c r="R116">
        <v>1</v>
      </c>
      <c r="S116">
        <v>1</v>
      </c>
      <c r="T116">
        <v>1</v>
      </c>
      <c r="U116">
        <v>1</v>
      </c>
      <c r="V116">
        <v>1</v>
      </c>
      <c r="W116">
        <v>1</v>
      </c>
      <c r="X116">
        <v>1</v>
      </c>
      <c r="Y116">
        <v>1</v>
      </c>
      <c r="Z116">
        <v>1</v>
      </c>
      <c r="AA116"/>
      <c r="AB116"/>
      <c r="AC116"/>
      <c r="AD116"/>
      <c r="AE116"/>
      <c r="AF116"/>
      <c r="AG116"/>
      <c r="AH116"/>
      <c r="AI116"/>
      <c r="AJ116"/>
      <c r="AK116"/>
      <c r="AL116"/>
      <c r="AM116"/>
      <c r="AN116"/>
      <c r="AO116"/>
      <c r="AP116"/>
      <c r="AQ116"/>
      <c r="AW116">
        <v>1</v>
      </c>
      <c r="BA116">
        <v>1</v>
      </c>
      <c r="BB116">
        <v>1</v>
      </c>
      <c r="BC116">
        <v>1</v>
      </c>
      <c r="BE116">
        <v>1</v>
      </c>
    </row>
    <row r="117" spans="2:57" x14ac:dyDescent="0.3">
      <c r="B117" s="281" t="s">
        <v>36</v>
      </c>
      <c r="C117"/>
      <c r="D117"/>
      <c r="E117"/>
      <c r="F117"/>
      <c r="G117"/>
      <c r="H117"/>
      <c r="I117"/>
      <c r="J117"/>
      <c r="K117"/>
      <c r="L117">
        <v>1</v>
      </c>
      <c r="M117"/>
      <c r="N117"/>
      <c r="O117"/>
      <c r="P117"/>
      <c r="Q117"/>
      <c r="R117"/>
      <c r="S117"/>
      <c r="T117"/>
      <c r="U117"/>
      <c r="V117"/>
      <c r="W117"/>
      <c r="X117"/>
      <c r="Y117"/>
      <c r="Z117"/>
      <c r="AA117"/>
      <c r="AB117"/>
      <c r="AC117"/>
      <c r="AD117"/>
      <c r="AE117"/>
      <c r="AF117"/>
      <c r="AG117"/>
      <c r="AH117"/>
      <c r="AI117"/>
      <c r="AJ117"/>
      <c r="AK117"/>
      <c r="AL117"/>
      <c r="AM117"/>
      <c r="AN117"/>
      <c r="AO117"/>
      <c r="AP117"/>
      <c r="AQ117"/>
      <c r="BB117">
        <v>1</v>
      </c>
      <c r="BC117">
        <v>1</v>
      </c>
    </row>
    <row r="118" spans="2:57" x14ac:dyDescent="0.3">
      <c r="B118" s="281" t="s">
        <v>33</v>
      </c>
      <c r="C118"/>
      <c r="D118"/>
      <c r="E118"/>
      <c r="F118"/>
      <c r="G118"/>
      <c r="H118"/>
      <c r="I118"/>
      <c r="J118"/>
      <c r="K118"/>
      <c r="L118"/>
      <c r="M118">
        <v>1</v>
      </c>
      <c r="N118">
        <v>1</v>
      </c>
      <c r="O118">
        <v>1</v>
      </c>
      <c r="P118">
        <v>1</v>
      </c>
      <c r="Q118">
        <v>1</v>
      </c>
      <c r="R118">
        <v>1</v>
      </c>
      <c r="S118">
        <v>1</v>
      </c>
      <c r="T118">
        <v>1</v>
      </c>
      <c r="U118">
        <v>1</v>
      </c>
      <c r="V118">
        <v>1</v>
      </c>
      <c r="W118">
        <v>1</v>
      </c>
      <c r="X118">
        <v>1</v>
      </c>
      <c r="Y118">
        <v>1</v>
      </c>
      <c r="Z118">
        <v>1</v>
      </c>
      <c r="AA118"/>
      <c r="AB118"/>
      <c r="AC118"/>
      <c r="AD118"/>
      <c r="AE118"/>
      <c r="AF118"/>
      <c r="AG118"/>
      <c r="AH118"/>
      <c r="AI118"/>
      <c r="AJ118"/>
      <c r="AK118"/>
      <c r="AL118"/>
      <c r="AM118"/>
      <c r="AN118"/>
      <c r="AO118"/>
      <c r="AP118"/>
      <c r="AQ118"/>
      <c r="BE118">
        <v>1</v>
      </c>
    </row>
    <row r="119" spans="2:57" x14ac:dyDescent="0.3">
      <c r="B119" s="281" t="s">
        <v>37</v>
      </c>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BA119">
        <v>1</v>
      </c>
    </row>
    <row r="120" spans="2:57" x14ac:dyDescent="0.3">
      <c r="B120" s="281" t="s">
        <v>44</v>
      </c>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W120">
        <v>1</v>
      </c>
      <c r="BE120">
        <v>1</v>
      </c>
    </row>
    <row r="121" spans="2:57" x14ac:dyDescent="0.3">
      <c r="B121" s="280" t="s">
        <v>156</v>
      </c>
      <c r="C121"/>
      <c r="D121"/>
      <c r="E121"/>
      <c r="F121"/>
      <c r="G121"/>
      <c r="H121"/>
      <c r="I121"/>
      <c r="J121"/>
      <c r="K121"/>
      <c r="L121">
        <v>1</v>
      </c>
      <c r="M121">
        <v>1</v>
      </c>
      <c r="N121">
        <v>1</v>
      </c>
      <c r="O121">
        <v>1</v>
      </c>
      <c r="P121">
        <v>1</v>
      </c>
      <c r="Q121">
        <v>1</v>
      </c>
      <c r="R121">
        <v>1</v>
      </c>
      <c r="S121">
        <v>1</v>
      </c>
      <c r="T121">
        <v>1</v>
      </c>
      <c r="U121">
        <v>1</v>
      </c>
      <c r="V121">
        <v>1</v>
      </c>
      <c r="W121">
        <v>1</v>
      </c>
      <c r="X121">
        <v>1</v>
      </c>
      <c r="Y121">
        <v>1</v>
      </c>
      <c r="Z121">
        <v>1</v>
      </c>
      <c r="AA121"/>
      <c r="AB121"/>
      <c r="AC121"/>
      <c r="AD121"/>
      <c r="AE121"/>
      <c r="AF121"/>
      <c r="AG121"/>
      <c r="AH121"/>
      <c r="AI121"/>
      <c r="AJ121"/>
      <c r="AK121"/>
      <c r="AL121"/>
      <c r="AM121"/>
      <c r="AN121"/>
      <c r="AO121"/>
      <c r="AP121"/>
      <c r="AQ121"/>
      <c r="BB121">
        <v>1</v>
      </c>
      <c r="BC121">
        <v>1</v>
      </c>
      <c r="BE121">
        <v>1</v>
      </c>
    </row>
    <row r="122" spans="2:57" x14ac:dyDescent="0.3">
      <c r="B122" s="281" t="s">
        <v>36</v>
      </c>
      <c r="C122"/>
      <c r="D122"/>
      <c r="E122"/>
      <c r="F122"/>
      <c r="G122"/>
      <c r="H122"/>
      <c r="I122"/>
      <c r="J122"/>
      <c r="K122"/>
      <c r="L122">
        <v>1</v>
      </c>
      <c r="M122"/>
      <c r="N122"/>
      <c r="O122"/>
      <c r="P122"/>
      <c r="Q122"/>
      <c r="R122"/>
      <c r="S122"/>
      <c r="T122"/>
      <c r="U122"/>
      <c r="V122"/>
      <c r="W122"/>
      <c r="X122"/>
      <c r="Y122"/>
      <c r="Z122"/>
      <c r="AA122"/>
      <c r="AB122"/>
      <c r="AC122"/>
      <c r="AD122"/>
      <c r="AE122"/>
      <c r="AF122"/>
      <c r="AG122"/>
      <c r="AH122"/>
      <c r="AI122"/>
      <c r="AJ122"/>
      <c r="AK122"/>
      <c r="AL122"/>
      <c r="AM122"/>
      <c r="AN122"/>
      <c r="AO122"/>
      <c r="AP122"/>
      <c r="AQ122"/>
      <c r="BB122">
        <v>1</v>
      </c>
      <c r="BC122">
        <v>1</v>
      </c>
    </row>
    <row r="123" spans="2:57" x14ac:dyDescent="0.3">
      <c r="B123" s="281" t="s">
        <v>33</v>
      </c>
      <c r="C123"/>
      <c r="D123"/>
      <c r="E123"/>
      <c r="F123"/>
      <c r="G123"/>
      <c r="H123"/>
      <c r="I123"/>
      <c r="J123"/>
      <c r="K123"/>
      <c r="L123"/>
      <c r="M123">
        <v>1</v>
      </c>
      <c r="N123">
        <v>1</v>
      </c>
      <c r="O123">
        <v>1</v>
      </c>
      <c r="P123">
        <v>1</v>
      </c>
      <c r="Q123">
        <v>1</v>
      </c>
      <c r="R123">
        <v>1</v>
      </c>
      <c r="S123">
        <v>1</v>
      </c>
      <c r="T123">
        <v>1</v>
      </c>
      <c r="U123">
        <v>1</v>
      </c>
      <c r="V123">
        <v>1</v>
      </c>
      <c r="W123">
        <v>1</v>
      </c>
      <c r="X123">
        <v>1</v>
      </c>
      <c r="Y123">
        <v>1</v>
      </c>
      <c r="Z123">
        <v>1</v>
      </c>
      <c r="AA123"/>
      <c r="AB123"/>
      <c r="AC123"/>
      <c r="AD123"/>
      <c r="AE123"/>
      <c r="AF123"/>
      <c r="AG123"/>
      <c r="AH123"/>
      <c r="AI123"/>
      <c r="AJ123"/>
      <c r="AK123"/>
      <c r="AL123"/>
      <c r="AM123"/>
      <c r="AN123"/>
      <c r="AO123"/>
      <c r="AP123"/>
      <c r="AQ123"/>
      <c r="BE123">
        <v>1</v>
      </c>
    </row>
    <row r="124" spans="2:57" x14ac:dyDescent="0.3">
      <c r="B124" s="13"/>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row>
    <row r="125" spans="2:57" x14ac:dyDescent="0.3">
      <c r="B125" s="13"/>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row>
    <row r="126" spans="2:57" x14ac:dyDescent="0.3">
      <c r="B126" s="13"/>
      <c r="C126" s="14" t="s">
        <v>68</v>
      </c>
      <c r="D126" s="14" t="s">
        <v>142</v>
      </c>
      <c r="E126" s="14" t="s">
        <v>143</v>
      </c>
      <c r="F126" s="14" t="s">
        <v>69</v>
      </c>
      <c r="G126" s="14" t="s">
        <v>144</v>
      </c>
      <c r="H126" s="14" t="s">
        <v>145</v>
      </c>
      <c r="I126" s="14" t="s">
        <v>67</v>
      </c>
      <c r="J126" s="14" t="s">
        <v>146</v>
      </c>
      <c r="K126" s="14" t="s">
        <v>70</v>
      </c>
      <c r="L126" s="14" t="s">
        <v>71</v>
      </c>
      <c r="M126" s="14" t="s">
        <v>169</v>
      </c>
      <c r="N126" s="14" t="s">
        <v>72</v>
      </c>
      <c r="O126" s="14" t="s">
        <v>73</v>
      </c>
      <c r="P126" s="14" t="s">
        <v>74</v>
      </c>
      <c r="Q126" s="14" t="s">
        <v>147</v>
      </c>
      <c r="R126" s="14" t="s">
        <v>148</v>
      </c>
      <c r="S126" s="14" t="s">
        <v>149</v>
      </c>
      <c r="T126" s="14" t="s">
        <v>169</v>
      </c>
      <c r="U126" s="14" t="s">
        <v>174</v>
      </c>
      <c r="V126" s="14" t="s">
        <v>73</v>
      </c>
      <c r="W126" s="14" t="s">
        <v>148</v>
      </c>
      <c r="X126" s="14" t="s">
        <v>171</v>
      </c>
      <c r="Y126" s="14" t="s">
        <v>74</v>
      </c>
      <c r="Z126" s="14" t="s">
        <v>149</v>
      </c>
      <c r="AA126" s="14" t="s">
        <v>170</v>
      </c>
      <c r="AB126" s="14" t="s">
        <v>76</v>
      </c>
      <c r="AC126" s="14" t="s">
        <v>150</v>
      </c>
      <c r="AD126" s="14" t="s">
        <v>151</v>
      </c>
      <c r="AE126" s="14" t="s">
        <v>78</v>
      </c>
      <c r="AF126" s="14" t="s">
        <v>152</v>
      </c>
      <c r="AG126" s="14" t="s">
        <v>153</v>
      </c>
      <c r="AH126" s="14" t="s">
        <v>78</v>
      </c>
      <c r="AI126" s="14" t="s">
        <v>79</v>
      </c>
      <c r="AJ126" s="14" t="s">
        <v>80</v>
      </c>
      <c r="AK126" s="14" t="s">
        <v>170</v>
      </c>
      <c r="AL126" s="14" t="s">
        <v>172</v>
      </c>
      <c r="AM126" s="14" t="s">
        <v>150</v>
      </c>
      <c r="AN126" s="14" t="s">
        <v>152</v>
      </c>
      <c r="AO126" s="14" t="s">
        <v>173</v>
      </c>
      <c r="AP126" s="14" t="s">
        <v>151</v>
      </c>
      <c r="AQ126" s="14" t="s">
        <v>153</v>
      </c>
      <c r="AR126" s="14" t="s">
        <v>154</v>
      </c>
      <c r="AS126" s="14" t="s">
        <v>155</v>
      </c>
      <c r="AT126" s="14" t="s">
        <v>77</v>
      </c>
      <c r="AU126" s="14" t="s">
        <v>82</v>
      </c>
      <c r="AV126" s="14" t="s">
        <v>81</v>
      </c>
      <c r="AW126" s="14" t="s">
        <v>75</v>
      </c>
      <c r="AX126" s="14" t="s">
        <v>83</v>
      </c>
      <c r="AY126" s="14" t="s">
        <v>84</v>
      </c>
      <c r="AZ126" s="14" t="s">
        <v>86</v>
      </c>
      <c r="BA126" s="14" t="s">
        <v>329</v>
      </c>
      <c r="BB126" s="14" t="s">
        <v>87</v>
      </c>
      <c r="BC126" s="14" t="s">
        <v>71</v>
      </c>
      <c r="BD126" s="14" t="s">
        <v>85</v>
      </c>
      <c r="BE126" s="14" t="s">
        <v>89</v>
      </c>
    </row>
    <row r="127" spans="2:57" x14ac:dyDescent="0.3">
      <c r="B127" s="280" t="s">
        <v>11</v>
      </c>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BB127">
        <v>1</v>
      </c>
      <c r="BD127">
        <v>1</v>
      </c>
    </row>
    <row r="128" spans="2:57" x14ac:dyDescent="0.3">
      <c r="B128" s="280" t="s">
        <v>12</v>
      </c>
      <c r="C128"/>
      <c r="D128"/>
      <c r="E128"/>
      <c r="F128">
        <v>1</v>
      </c>
      <c r="G128">
        <v>1</v>
      </c>
      <c r="H128">
        <v>1</v>
      </c>
      <c r="I128"/>
      <c r="J128">
        <v>1</v>
      </c>
      <c r="K128">
        <v>1</v>
      </c>
      <c r="L128">
        <v>1</v>
      </c>
      <c r="M128"/>
      <c r="N128"/>
      <c r="O128"/>
      <c r="P128"/>
      <c r="Q128"/>
      <c r="R128"/>
      <c r="S128"/>
      <c r="T128"/>
      <c r="U128"/>
      <c r="V128"/>
      <c r="W128"/>
      <c r="X128"/>
      <c r="Y128"/>
      <c r="Z128"/>
      <c r="AA128"/>
      <c r="AB128"/>
      <c r="AC128"/>
      <c r="AD128"/>
      <c r="AE128"/>
      <c r="AF128"/>
      <c r="AG128"/>
      <c r="AH128"/>
      <c r="AI128"/>
      <c r="AJ128"/>
      <c r="AK128"/>
      <c r="AL128"/>
      <c r="AM128"/>
      <c r="AN128"/>
      <c r="AO128"/>
      <c r="AP128"/>
      <c r="AQ128"/>
      <c r="BB128">
        <v>1</v>
      </c>
      <c r="BC128">
        <v>1</v>
      </c>
      <c r="BD128">
        <v>1</v>
      </c>
    </row>
    <row r="129" spans="2:57" x14ac:dyDescent="0.3">
      <c r="B129" s="281" t="s">
        <v>13</v>
      </c>
      <c r="C129"/>
      <c r="D129"/>
      <c r="E129"/>
      <c r="F129">
        <v>1</v>
      </c>
      <c r="G129">
        <v>1</v>
      </c>
      <c r="H129"/>
      <c r="I129"/>
      <c r="J129">
        <v>1</v>
      </c>
      <c r="K129">
        <v>1</v>
      </c>
      <c r="L129">
        <v>1</v>
      </c>
      <c r="M129"/>
      <c r="N129"/>
      <c r="O129"/>
      <c r="P129"/>
      <c r="Q129"/>
      <c r="R129"/>
      <c r="S129"/>
      <c r="T129"/>
      <c r="U129"/>
      <c r="V129"/>
      <c r="W129"/>
      <c r="X129"/>
      <c r="Y129"/>
      <c r="Z129"/>
      <c r="AA129"/>
      <c r="AB129"/>
      <c r="AC129"/>
      <c r="AD129"/>
      <c r="AE129"/>
      <c r="AF129"/>
      <c r="AG129"/>
      <c r="AH129"/>
      <c r="AI129"/>
      <c r="AJ129"/>
      <c r="AK129"/>
      <c r="AL129"/>
      <c r="AM129"/>
      <c r="AN129"/>
      <c r="AO129"/>
      <c r="AP129"/>
      <c r="AQ129"/>
      <c r="BB129">
        <v>1</v>
      </c>
      <c r="BC129">
        <v>1</v>
      </c>
      <c r="BD129">
        <v>1</v>
      </c>
    </row>
    <row r="130" spans="2:57" x14ac:dyDescent="0.3">
      <c r="B130" s="282" t="s">
        <v>14</v>
      </c>
      <c r="C130"/>
      <c r="D130"/>
      <c r="E130"/>
      <c r="F130">
        <v>1</v>
      </c>
      <c r="G130">
        <v>1</v>
      </c>
      <c r="H130"/>
      <c r="I130"/>
      <c r="J130">
        <v>1</v>
      </c>
      <c r="K130">
        <v>1</v>
      </c>
      <c r="L130">
        <v>1</v>
      </c>
      <c r="M130"/>
      <c r="N130"/>
      <c r="O130"/>
      <c r="P130"/>
      <c r="Q130"/>
      <c r="R130"/>
      <c r="S130"/>
      <c r="T130"/>
      <c r="U130"/>
      <c r="V130"/>
      <c r="W130"/>
      <c r="X130"/>
      <c r="Y130"/>
      <c r="Z130"/>
      <c r="AA130"/>
      <c r="AB130"/>
      <c r="AC130"/>
      <c r="AD130"/>
      <c r="AE130"/>
      <c r="AF130"/>
      <c r="AG130"/>
      <c r="AH130"/>
      <c r="AI130"/>
      <c r="AJ130"/>
      <c r="AK130"/>
      <c r="AL130"/>
      <c r="AM130"/>
      <c r="AN130"/>
      <c r="AO130"/>
      <c r="AP130"/>
      <c r="AQ130"/>
      <c r="BB130">
        <v>1</v>
      </c>
      <c r="BC130">
        <v>1</v>
      </c>
      <c r="BD130">
        <v>1</v>
      </c>
    </row>
    <row r="131" spans="2:57" x14ac:dyDescent="0.3">
      <c r="B131" s="282" t="s">
        <v>15</v>
      </c>
      <c r="C131"/>
      <c r="D131"/>
      <c r="E131"/>
      <c r="F131">
        <v>1</v>
      </c>
      <c r="G131">
        <v>1</v>
      </c>
      <c r="H131"/>
      <c r="I131"/>
      <c r="J131">
        <v>1</v>
      </c>
      <c r="K131">
        <v>1</v>
      </c>
      <c r="L131">
        <v>1</v>
      </c>
      <c r="M131"/>
      <c r="N131"/>
      <c r="O131"/>
      <c r="P131"/>
      <c r="Q131"/>
      <c r="R131"/>
      <c r="S131"/>
      <c r="T131"/>
      <c r="U131"/>
      <c r="V131"/>
      <c r="W131"/>
      <c r="X131"/>
      <c r="Y131"/>
      <c r="Z131"/>
      <c r="AA131"/>
      <c r="AB131"/>
      <c r="AC131"/>
      <c r="AD131"/>
      <c r="AE131"/>
      <c r="AF131"/>
      <c r="AG131"/>
      <c r="AH131"/>
      <c r="AI131"/>
      <c r="AJ131"/>
      <c r="AK131"/>
      <c r="AL131"/>
      <c r="AM131"/>
      <c r="AN131"/>
      <c r="AO131"/>
      <c r="AP131"/>
      <c r="AQ131"/>
      <c r="BB131">
        <v>1</v>
      </c>
      <c r="BC131">
        <v>1</v>
      </c>
      <c r="BD131">
        <v>1</v>
      </c>
    </row>
    <row r="132" spans="2:57" x14ac:dyDescent="0.3">
      <c r="B132" s="281" t="s">
        <v>16</v>
      </c>
      <c r="C132"/>
      <c r="D132"/>
      <c r="E132"/>
      <c r="F132">
        <v>1</v>
      </c>
      <c r="G132"/>
      <c r="H132">
        <v>1</v>
      </c>
      <c r="I132"/>
      <c r="J132">
        <v>1</v>
      </c>
      <c r="K132">
        <v>1</v>
      </c>
      <c r="L132">
        <v>1</v>
      </c>
      <c r="M132"/>
      <c r="N132"/>
      <c r="O132"/>
      <c r="P132"/>
      <c r="Q132"/>
      <c r="R132"/>
      <c r="S132"/>
      <c r="T132"/>
      <c r="U132"/>
      <c r="V132"/>
      <c r="W132"/>
      <c r="X132"/>
      <c r="Y132"/>
      <c r="Z132"/>
      <c r="AA132"/>
      <c r="AB132"/>
      <c r="AC132"/>
      <c r="AD132"/>
      <c r="AE132"/>
      <c r="AF132"/>
      <c r="AG132"/>
      <c r="AH132"/>
      <c r="AI132"/>
      <c r="AJ132"/>
      <c r="AK132"/>
      <c r="AL132"/>
      <c r="AM132"/>
      <c r="AN132"/>
      <c r="AO132"/>
      <c r="AP132"/>
      <c r="AQ132"/>
      <c r="BB132">
        <v>1</v>
      </c>
      <c r="BC132">
        <v>1</v>
      </c>
      <c r="BD132">
        <v>1</v>
      </c>
    </row>
    <row r="133" spans="2:57" x14ac:dyDescent="0.3">
      <c r="B133" s="280" t="s">
        <v>126</v>
      </c>
      <c r="C133"/>
      <c r="D133"/>
      <c r="E133"/>
      <c r="F133"/>
      <c r="G133"/>
      <c r="H133"/>
      <c r="I133"/>
      <c r="J133"/>
      <c r="K133"/>
      <c r="L133"/>
      <c r="M133">
        <v>1</v>
      </c>
      <c r="N133">
        <v>1</v>
      </c>
      <c r="O133">
        <v>1</v>
      </c>
      <c r="P133">
        <v>1</v>
      </c>
      <c r="Q133">
        <v>1</v>
      </c>
      <c r="R133">
        <v>1</v>
      </c>
      <c r="S133">
        <v>1</v>
      </c>
      <c r="T133">
        <v>1</v>
      </c>
      <c r="U133">
        <v>1</v>
      </c>
      <c r="V133">
        <v>1</v>
      </c>
      <c r="W133">
        <v>1</v>
      </c>
      <c r="X133">
        <v>1</v>
      </c>
      <c r="Y133">
        <v>1</v>
      </c>
      <c r="Z133">
        <v>1</v>
      </c>
      <c r="AA133">
        <v>1</v>
      </c>
      <c r="AB133">
        <v>1</v>
      </c>
      <c r="AC133">
        <v>1</v>
      </c>
      <c r="AD133">
        <v>1</v>
      </c>
      <c r="AE133">
        <v>1</v>
      </c>
      <c r="AF133">
        <v>1</v>
      </c>
      <c r="AG133">
        <v>1</v>
      </c>
      <c r="AH133">
        <v>1</v>
      </c>
      <c r="AI133">
        <v>1</v>
      </c>
      <c r="AJ133">
        <v>1</v>
      </c>
      <c r="AK133">
        <v>1</v>
      </c>
      <c r="AL133">
        <v>1</v>
      </c>
      <c r="AM133">
        <v>1</v>
      </c>
      <c r="AN133">
        <v>1</v>
      </c>
      <c r="AO133">
        <v>1</v>
      </c>
      <c r="AP133">
        <v>1</v>
      </c>
      <c r="AQ133">
        <v>1</v>
      </c>
      <c r="AR133">
        <v>1</v>
      </c>
      <c r="AT133">
        <v>1</v>
      </c>
      <c r="AX133">
        <v>1</v>
      </c>
      <c r="AY133">
        <v>1</v>
      </c>
      <c r="AZ133">
        <v>1</v>
      </c>
      <c r="BE133">
        <v>1</v>
      </c>
    </row>
    <row r="134" spans="2:57" x14ac:dyDescent="0.3">
      <c r="B134" s="281" t="s">
        <v>18</v>
      </c>
      <c r="C134"/>
      <c r="D134"/>
      <c r="E134"/>
      <c r="F134"/>
      <c r="G134"/>
      <c r="H134"/>
      <c r="I134"/>
      <c r="J134"/>
      <c r="K134"/>
      <c r="L134"/>
      <c r="M134">
        <v>1</v>
      </c>
      <c r="N134">
        <v>1</v>
      </c>
      <c r="O134">
        <v>1</v>
      </c>
      <c r="P134">
        <v>1</v>
      </c>
      <c r="Q134">
        <v>1</v>
      </c>
      <c r="R134">
        <v>1</v>
      </c>
      <c r="S134">
        <v>1</v>
      </c>
      <c r="T134">
        <v>1</v>
      </c>
      <c r="U134">
        <v>1</v>
      </c>
      <c r="V134">
        <v>1</v>
      </c>
      <c r="W134">
        <v>1</v>
      </c>
      <c r="X134">
        <v>1</v>
      </c>
      <c r="Y134">
        <v>1</v>
      </c>
      <c r="Z134">
        <v>1</v>
      </c>
      <c r="AA134"/>
      <c r="AB134"/>
      <c r="AC134"/>
      <c r="AD134"/>
      <c r="AE134"/>
      <c r="AF134"/>
      <c r="AG134"/>
      <c r="AH134"/>
      <c r="AI134"/>
      <c r="AJ134"/>
      <c r="AK134"/>
      <c r="AL134"/>
      <c r="AM134"/>
      <c r="AN134"/>
      <c r="AO134"/>
      <c r="AP134"/>
      <c r="AQ134"/>
      <c r="AR134">
        <v>1</v>
      </c>
      <c r="AT134">
        <v>1</v>
      </c>
      <c r="BE134">
        <v>1</v>
      </c>
    </row>
    <row r="135" spans="2:57" x14ac:dyDescent="0.3">
      <c r="B135" s="282" t="s">
        <v>19</v>
      </c>
      <c r="C135"/>
      <c r="D135"/>
      <c r="E135"/>
      <c r="F135"/>
      <c r="G135"/>
      <c r="H135"/>
      <c r="I135"/>
      <c r="J135"/>
      <c r="K135"/>
      <c r="L135"/>
      <c r="M135">
        <v>1</v>
      </c>
      <c r="N135">
        <v>1</v>
      </c>
      <c r="O135">
        <v>1</v>
      </c>
      <c r="P135"/>
      <c r="Q135">
        <v>1</v>
      </c>
      <c r="R135">
        <v>1</v>
      </c>
      <c r="S135"/>
      <c r="T135">
        <v>1</v>
      </c>
      <c r="U135">
        <v>1</v>
      </c>
      <c r="V135">
        <v>1</v>
      </c>
      <c r="W135">
        <v>1</v>
      </c>
      <c r="X135"/>
      <c r="Y135"/>
      <c r="Z135"/>
      <c r="AA135"/>
      <c r="AB135"/>
      <c r="AC135"/>
      <c r="AD135"/>
      <c r="AE135"/>
      <c r="AF135"/>
      <c r="AG135"/>
      <c r="AH135"/>
      <c r="AI135"/>
      <c r="AJ135"/>
      <c r="AK135"/>
      <c r="AL135"/>
      <c r="AM135"/>
      <c r="AN135"/>
      <c r="AO135"/>
      <c r="AP135"/>
      <c r="AQ135"/>
      <c r="AR135">
        <v>1</v>
      </c>
      <c r="AT135">
        <v>1</v>
      </c>
      <c r="BE135">
        <v>1</v>
      </c>
    </row>
    <row r="136" spans="2:57" x14ac:dyDescent="0.3">
      <c r="B136" s="282" t="s">
        <v>20</v>
      </c>
      <c r="C136"/>
      <c r="D136"/>
      <c r="E136"/>
      <c r="F136"/>
      <c r="G136"/>
      <c r="H136"/>
      <c r="I136"/>
      <c r="J136"/>
      <c r="K136"/>
      <c r="L136"/>
      <c r="M136">
        <v>1</v>
      </c>
      <c r="N136">
        <v>1</v>
      </c>
      <c r="O136"/>
      <c r="P136">
        <v>1</v>
      </c>
      <c r="Q136">
        <v>1</v>
      </c>
      <c r="R136"/>
      <c r="S136">
        <v>1</v>
      </c>
      <c r="T136">
        <v>1</v>
      </c>
      <c r="U136"/>
      <c r="V136"/>
      <c r="W136"/>
      <c r="X136">
        <v>1</v>
      </c>
      <c r="Y136">
        <v>1</v>
      </c>
      <c r="Z136">
        <v>1</v>
      </c>
      <c r="AA136"/>
      <c r="AB136"/>
      <c r="AC136"/>
      <c r="AD136"/>
      <c r="AE136"/>
      <c r="AF136"/>
      <c r="AG136"/>
      <c r="AH136"/>
      <c r="AI136"/>
      <c r="AJ136"/>
      <c r="AK136"/>
      <c r="AL136"/>
      <c r="AM136"/>
      <c r="AN136"/>
      <c r="AO136"/>
      <c r="AP136"/>
      <c r="AQ136"/>
      <c r="AR136">
        <v>1</v>
      </c>
      <c r="AT136">
        <v>1</v>
      </c>
      <c r="BE136">
        <v>1</v>
      </c>
    </row>
    <row r="137" spans="2:57" x14ac:dyDescent="0.3">
      <c r="B137" s="281" t="s">
        <v>21</v>
      </c>
      <c r="C137"/>
      <c r="D137"/>
      <c r="E137"/>
      <c r="F137"/>
      <c r="G137"/>
      <c r="H137"/>
      <c r="I137"/>
      <c r="J137"/>
      <c r="K137"/>
      <c r="L137"/>
      <c r="M137"/>
      <c r="N137"/>
      <c r="O137"/>
      <c r="P137"/>
      <c r="Q137"/>
      <c r="R137"/>
      <c r="S137"/>
      <c r="T137"/>
      <c r="U137"/>
      <c r="V137"/>
      <c r="W137"/>
      <c r="X137"/>
      <c r="Y137"/>
      <c r="Z137"/>
      <c r="AA137">
        <v>1</v>
      </c>
      <c r="AB137">
        <v>1</v>
      </c>
      <c r="AC137">
        <v>1</v>
      </c>
      <c r="AD137">
        <v>1</v>
      </c>
      <c r="AE137">
        <v>1</v>
      </c>
      <c r="AF137">
        <v>1</v>
      </c>
      <c r="AG137">
        <v>1</v>
      </c>
      <c r="AH137">
        <v>1</v>
      </c>
      <c r="AI137">
        <v>1</v>
      </c>
      <c r="AJ137">
        <v>1</v>
      </c>
      <c r="AK137">
        <v>1</v>
      </c>
      <c r="AL137">
        <v>1</v>
      </c>
      <c r="AM137">
        <v>1</v>
      </c>
      <c r="AN137">
        <v>1</v>
      </c>
      <c r="AO137">
        <v>1</v>
      </c>
      <c r="AP137">
        <v>1</v>
      </c>
      <c r="AQ137">
        <v>1</v>
      </c>
      <c r="BE137">
        <v>1</v>
      </c>
    </row>
    <row r="138" spans="2:57" x14ac:dyDescent="0.3">
      <c r="B138" s="282" t="s">
        <v>22</v>
      </c>
      <c r="C138"/>
      <c r="D138"/>
      <c r="E138"/>
      <c r="F138"/>
      <c r="G138"/>
      <c r="H138"/>
      <c r="I138"/>
      <c r="J138"/>
      <c r="K138"/>
      <c r="L138"/>
      <c r="M138"/>
      <c r="N138"/>
      <c r="O138"/>
      <c r="P138"/>
      <c r="Q138"/>
      <c r="R138"/>
      <c r="S138"/>
      <c r="T138"/>
      <c r="U138"/>
      <c r="V138"/>
      <c r="W138"/>
      <c r="X138"/>
      <c r="Y138"/>
      <c r="Z138"/>
      <c r="AA138">
        <v>1</v>
      </c>
      <c r="AB138">
        <v>1</v>
      </c>
      <c r="AC138">
        <v>1</v>
      </c>
      <c r="AD138"/>
      <c r="AE138">
        <v>1</v>
      </c>
      <c r="AF138">
        <v>1</v>
      </c>
      <c r="AG138"/>
      <c r="AH138">
        <v>1</v>
      </c>
      <c r="AI138">
        <v>1</v>
      </c>
      <c r="AJ138">
        <v>1</v>
      </c>
      <c r="AK138">
        <v>1</v>
      </c>
      <c r="AL138">
        <v>1</v>
      </c>
      <c r="AM138">
        <v>1</v>
      </c>
      <c r="AN138">
        <v>1</v>
      </c>
      <c r="AO138"/>
      <c r="AP138"/>
      <c r="AQ138"/>
      <c r="BE138">
        <v>1</v>
      </c>
    </row>
    <row r="139" spans="2:57" x14ac:dyDescent="0.3">
      <c r="B139" s="282" t="s">
        <v>23</v>
      </c>
      <c r="C139"/>
      <c r="D139"/>
      <c r="E139"/>
      <c r="F139"/>
      <c r="G139"/>
      <c r="H139"/>
      <c r="I139"/>
      <c r="J139"/>
      <c r="K139"/>
      <c r="L139"/>
      <c r="M139"/>
      <c r="N139"/>
      <c r="O139"/>
      <c r="P139"/>
      <c r="Q139"/>
      <c r="R139"/>
      <c r="S139"/>
      <c r="T139"/>
      <c r="U139"/>
      <c r="V139"/>
      <c r="W139"/>
      <c r="X139"/>
      <c r="Y139"/>
      <c r="Z139"/>
      <c r="AA139">
        <v>1</v>
      </c>
      <c r="AB139">
        <v>1</v>
      </c>
      <c r="AC139"/>
      <c r="AD139">
        <v>1</v>
      </c>
      <c r="AE139">
        <v>1</v>
      </c>
      <c r="AF139"/>
      <c r="AG139">
        <v>1</v>
      </c>
      <c r="AH139">
        <v>1</v>
      </c>
      <c r="AI139">
        <v>1</v>
      </c>
      <c r="AJ139">
        <v>1</v>
      </c>
      <c r="AK139">
        <v>1</v>
      </c>
      <c r="AL139"/>
      <c r="AM139"/>
      <c r="AN139"/>
      <c r="AO139">
        <v>1</v>
      </c>
      <c r="AP139">
        <v>1</v>
      </c>
      <c r="AQ139">
        <v>1</v>
      </c>
      <c r="BE139">
        <v>1</v>
      </c>
    </row>
    <row r="140" spans="2:57" x14ac:dyDescent="0.3">
      <c r="B140" s="281" t="s">
        <v>157</v>
      </c>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X140">
        <v>1</v>
      </c>
      <c r="AY140">
        <v>1</v>
      </c>
      <c r="AZ140">
        <v>1</v>
      </c>
      <c r="BE140">
        <v>1</v>
      </c>
    </row>
    <row r="141" spans="2:57" x14ac:dyDescent="0.3">
      <c r="B141" s="282" t="s">
        <v>160</v>
      </c>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X141">
        <v>1</v>
      </c>
      <c r="AY141">
        <v>1</v>
      </c>
      <c r="AZ141">
        <v>1</v>
      </c>
      <c r="BE141">
        <v>1</v>
      </c>
    </row>
    <row r="142" spans="2:57" x14ac:dyDescent="0.3">
      <c r="B142" s="282" t="s">
        <v>161</v>
      </c>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X142">
        <v>1</v>
      </c>
      <c r="AY142">
        <v>1</v>
      </c>
      <c r="AZ142">
        <v>1</v>
      </c>
      <c r="BE142">
        <v>1</v>
      </c>
    </row>
    <row r="143" spans="2:57" x14ac:dyDescent="0.3">
      <c r="B143" s="281" t="s">
        <v>36</v>
      </c>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X143">
        <v>1</v>
      </c>
      <c r="AZ143">
        <v>1</v>
      </c>
    </row>
    <row r="144" spans="2:57" x14ac:dyDescent="0.3">
      <c r="B144" s="282" t="s">
        <v>128</v>
      </c>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X144">
        <v>1</v>
      </c>
      <c r="AZ144">
        <v>1</v>
      </c>
    </row>
    <row r="145" spans="2:57" x14ac:dyDescent="0.3">
      <c r="B145" s="282" t="s">
        <v>129</v>
      </c>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X145">
        <v>1</v>
      </c>
      <c r="AZ145">
        <v>1</v>
      </c>
    </row>
    <row r="146" spans="2:57" x14ac:dyDescent="0.3">
      <c r="B146" s="280" t="s">
        <v>126</v>
      </c>
      <c r="C146"/>
      <c r="D146"/>
      <c r="E146"/>
      <c r="F146"/>
      <c r="G146"/>
      <c r="H146"/>
      <c r="I146"/>
      <c r="J146"/>
      <c r="K146"/>
      <c r="L146"/>
      <c r="M146">
        <v>1</v>
      </c>
      <c r="N146">
        <v>1</v>
      </c>
      <c r="O146">
        <v>1</v>
      </c>
      <c r="P146">
        <v>1</v>
      </c>
      <c r="Q146">
        <v>1</v>
      </c>
      <c r="R146">
        <v>1</v>
      </c>
      <c r="S146">
        <v>1</v>
      </c>
      <c r="T146">
        <v>1</v>
      </c>
      <c r="U146">
        <v>1</v>
      </c>
      <c r="V146">
        <v>1</v>
      </c>
      <c r="W146">
        <v>1</v>
      </c>
      <c r="X146">
        <v>1</v>
      </c>
      <c r="Y146">
        <v>1</v>
      </c>
      <c r="Z146">
        <v>1</v>
      </c>
      <c r="AA146">
        <v>1</v>
      </c>
      <c r="AB146">
        <v>1</v>
      </c>
      <c r="AC146">
        <v>1</v>
      </c>
      <c r="AD146">
        <v>1</v>
      </c>
      <c r="AE146">
        <v>1</v>
      </c>
      <c r="AF146">
        <v>1</v>
      </c>
      <c r="AG146">
        <v>1</v>
      </c>
      <c r="AH146">
        <v>1</v>
      </c>
      <c r="AI146">
        <v>1</v>
      </c>
      <c r="AJ146">
        <v>1</v>
      </c>
      <c r="AK146">
        <v>1</v>
      </c>
      <c r="AL146">
        <v>1</v>
      </c>
      <c r="AM146">
        <v>1</v>
      </c>
      <c r="AN146">
        <v>1</v>
      </c>
      <c r="AO146">
        <v>1</v>
      </c>
      <c r="AP146">
        <v>1</v>
      </c>
      <c r="AQ146">
        <v>1</v>
      </c>
      <c r="AR146">
        <v>1</v>
      </c>
      <c r="AT146">
        <v>1</v>
      </c>
      <c r="AX146">
        <v>1</v>
      </c>
      <c r="AY146">
        <v>1</v>
      </c>
      <c r="AZ146">
        <v>1</v>
      </c>
      <c r="BE146">
        <v>1</v>
      </c>
    </row>
    <row r="147" spans="2:57" x14ac:dyDescent="0.3">
      <c r="B147" s="281" t="s">
        <v>130</v>
      </c>
      <c r="C147"/>
      <c r="D147"/>
      <c r="E147"/>
      <c r="F147"/>
      <c r="G147"/>
      <c r="H147"/>
      <c r="I147"/>
      <c r="J147"/>
      <c r="K147"/>
      <c r="L147"/>
      <c r="M147">
        <v>1</v>
      </c>
      <c r="N147">
        <v>1</v>
      </c>
      <c r="O147">
        <v>1</v>
      </c>
      <c r="P147"/>
      <c r="Q147">
        <v>1</v>
      </c>
      <c r="R147">
        <v>1</v>
      </c>
      <c r="S147"/>
      <c r="T147">
        <v>1</v>
      </c>
      <c r="U147">
        <v>1</v>
      </c>
      <c r="V147">
        <v>1</v>
      </c>
      <c r="W147">
        <v>1</v>
      </c>
      <c r="X147"/>
      <c r="Y147"/>
      <c r="Z147"/>
      <c r="AA147">
        <v>1</v>
      </c>
      <c r="AB147">
        <v>1</v>
      </c>
      <c r="AC147">
        <v>1</v>
      </c>
      <c r="AD147"/>
      <c r="AE147">
        <v>1</v>
      </c>
      <c r="AF147">
        <v>1</v>
      </c>
      <c r="AG147"/>
      <c r="AH147">
        <v>1</v>
      </c>
      <c r="AI147">
        <v>1</v>
      </c>
      <c r="AJ147">
        <v>1</v>
      </c>
      <c r="AK147">
        <v>1</v>
      </c>
      <c r="AL147">
        <v>1</v>
      </c>
      <c r="AM147">
        <v>1</v>
      </c>
      <c r="AN147">
        <v>1</v>
      </c>
      <c r="AO147"/>
      <c r="AP147"/>
      <c r="AQ147"/>
      <c r="AR147">
        <v>1</v>
      </c>
      <c r="AT147">
        <v>1</v>
      </c>
      <c r="AX147">
        <v>1</v>
      </c>
      <c r="AY147">
        <v>1</v>
      </c>
      <c r="AZ147">
        <v>1</v>
      </c>
      <c r="BE147">
        <v>1</v>
      </c>
    </row>
    <row r="148" spans="2:57" x14ac:dyDescent="0.3">
      <c r="B148" s="282" t="s">
        <v>160</v>
      </c>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X148">
        <v>1</v>
      </c>
      <c r="AY148">
        <v>1</v>
      </c>
      <c r="AZ148">
        <v>1</v>
      </c>
      <c r="BE148">
        <v>1</v>
      </c>
    </row>
    <row r="149" spans="2:57" x14ac:dyDescent="0.3">
      <c r="B149" s="282" t="s">
        <v>19</v>
      </c>
      <c r="C149"/>
      <c r="D149"/>
      <c r="E149"/>
      <c r="F149"/>
      <c r="G149"/>
      <c r="H149"/>
      <c r="I149"/>
      <c r="J149"/>
      <c r="K149"/>
      <c r="L149"/>
      <c r="M149">
        <v>1</v>
      </c>
      <c r="N149">
        <v>1</v>
      </c>
      <c r="O149">
        <v>1</v>
      </c>
      <c r="P149"/>
      <c r="Q149">
        <v>1</v>
      </c>
      <c r="R149">
        <v>1</v>
      </c>
      <c r="S149"/>
      <c r="T149">
        <v>1</v>
      </c>
      <c r="U149">
        <v>1</v>
      </c>
      <c r="V149">
        <v>1</v>
      </c>
      <c r="W149">
        <v>1</v>
      </c>
      <c r="X149"/>
      <c r="Y149"/>
      <c r="Z149"/>
      <c r="AA149"/>
      <c r="AB149"/>
      <c r="AC149"/>
      <c r="AD149"/>
      <c r="AE149"/>
      <c r="AF149"/>
      <c r="AG149"/>
      <c r="AH149"/>
      <c r="AI149"/>
      <c r="AJ149"/>
      <c r="AK149"/>
      <c r="AL149"/>
      <c r="AM149"/>
      <c r="AN149"/>
      <c r="AO149"/>
      <c r="AP149"/>
      <c r="AQ149"/>
      <c r="AR149">
        <v>1</v>
      </c>
      <c r="AT149">
        <v>1</v>
      </c>
      <c r="BE149">
        <v>1</v>
      </c>
    </row>
    <row r="150" spans="2:57" x14ac:dyDescent="0.3">
      <c r="B150" s="282" t="s">
        <v>22</v>
      </c>
      <c r="C150"/>
      <c r="D150"/>
      <c r="E150"/>
      <c r="F150"/>
      <c r="G150"/>
      <c r="H150"/>
      <c r="I150"/>
      <c r="J150"/>
      <c r="K150"/>
      <c r="L150"/>
      <c r="M150"/>
      <c r="N150"/>
      <c r="O150"/>
      <c r="P150"/>
      <c r="Q150"/>
      <c r="R150"/>
      <c r="S150"/>
      <c r="T150"/>
      <c r="U150"/>
      <c r="V150"/>
      <c r="W150"/>
      <c r="X150"/>
      <c r="Y150"/>
      <c r="Z150"/>
      <c r="AA150">
        <v>1</v>
      </c>
      <c r="AB150">
        <v>1</v>
      </c>
      <c r="AC150">
        <v>1</v>
      </c>
      <c r="AD150"/>
      <c r="AE150">
        <v>1</v>
      </c>
      <c r="AF150">
        <v>1</v>
      </c>
      <c r="AG150"/>
      <c r="AH150">
        <v>1</v>
      </c>
      <c r="AI150">
        <v>1</v>
      </c>
      <c r="AJ150">
        <v>1</v>
      </c>
      <c r="AK150">
        <v>1</v>
      </c>
      <c r="AL150">
        <v>1</v>
      </c>
      <c r="AM150">
        <v>1</v>
      </c>
      <c r="AN150">
        <v>1</v>
      </c>
      <c r="AO150"/>
      <c r="AP150"/>
      <c r="AQ150"/>
      <c r="BE150">
        <v>1</v>
      </c>
    </row>
    <row r="151" spans="2:57" x14ac:dyDescent="0.3">
      <c r="B151" s="282" t="s">
        <v>128</v>
      </c>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X151">
        <v>1</v>
      </c>
      <c r="AZ151">
        <v>1</v>
      </c>
    </row>
    <row r="152" spans="2:57" x14ac:dyDescent="0.3">
      <c r="B152" s="281" t="s">
        <v>131</v>
      </c>
      <c r="C152"/>
      <c r="D152"/>
      <c r="E152"/>
      <c r="F152"/>
      <c r="G152"/>
      <c r="H152"/>
      <c r="I152"/>
      <c r="J152"/>
      <c r="K152"/>
      <c r="L152"/>
      <c r="M152">
        <v>1</v>
      </c>
      <c r="N152">
        <v>1</v>
      </c>
      <c r="O152"/>
      <c r="P152">
        <v>1</v>
      </c>
      <c r="Q152">
        <v>1</v>
      </c>
      <c r="R152"/>
      <c r="S152">
        <v>1</v>
      </c>
      <c r="T152">
        <v>1</v>
      </c>
      <c r="U152"/>
      <c r="V152"/>
      <c r="W152"/>
      <c r="X152">
        <v>1</v>
      </c>
      <c r="Y152">
        <v>1</v>
      </c>
      <c r="Z152">
        <v>1</v>
      </c>
      <c r="AA152">
        <v>1</v>
      </c>
      <c r="AB152">
        <v>1</v>
      </c>
      <c r="AC152"/>
      <c r="AD152">
        <v>1</v>
      </c>
      <c r="AE152">
        <v>1</v>
      </c>
      <c r="AF152"/>
      <c r="AG152">
        <v>1</v>
      </c>
      <c r="AH152">
        <v>1</v>
      </c>
      <c r="AI152">
        <v>1</v>
      </c>
      <c r="AJ152">
        <v>1</v>
      </c>
      <c r="AK152">
        <v>1</v>
      </c>
      <c r="AL152"/>
      <c r="AM152"/>
      <c r="AN152"/>
      <c r="AO152">
        <v>1</v>
      </c>
      <c r="AP152">
        <v>1</v>
      </c>
      <c r="AQ152">
        <v>1</v>
      </c>
      <c r="AR152">
        <v>1</v>
      </c>
      <c r="AT152">
        <v>1</v>
      </c>
      <c r="AX152">
        <v>1</v>
      </c>
      <c r="AY152">
        <v>1</v>
      </c>
      <c r="AZ152">
        <v>1</v>
      </c>
      <c r="BE152">
        <v>1</v>
      </c>
    </row>
    <row r="153" spans="2:57" x14ac:dyDescent="0.3">
      <c r="B153" s="282" t="s">
        <v>161</v>
      </c>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X153">
        <v>1</v>
      </c>
      <c r="AY153">
        <v>1</v>
      </c>
      <c r="AZ153">
        <v>1</v>
      </c>
      <c r="BE153">
        <v>1</v>
      </c>
    </row>
    <row r="154" spans="2:57" x14ac:dyDescent="0.3">
      <c r="B154" s="282" t="s">
        <v>20</v>
      </c>
      <c r="C154"/>
      <c r="D154"/>
      <c r="E154"/>
      <c r="F154"/>
      <c r="G154"/>
      <c r="H154"/>
      <c r="I154"/>
      <c r="J154"/>
      <c r="K154"/>
      <c r="L154"/>
      <c r="M154">
        <v>1</v>
      </c>
      <c r="N154">
        <v>1</v>
      </c>
      <c r="O154"/>
      <c r="P154">
        <v>1</v>
      </c>
      <c r="Q154">
        <v>1</v>
      </c>
      <c r="R154"/>
      <c r="S154">
        <v>1</v>
      </c>
      <c r="T154">
        <v>1</v>
      </c>
      <c r="U154"/>
      <c r="V154"/>
      <c r="W154"/>
      <c r="X154">
        <v>1</v>
      </c>
      <c r="Y154">
        <v>1</v>
      </c>
      <c r="Z154">
        <v>1</v>
      </c>
      <c r="AA154"/>
      <c r="AB154"/>
      <c r="AC154"/>
      <c r="AD154"/>
      <c r="AE154"/>
      <c r="AF154"/>
      <c r="AG154"/>
      <c r="AH154"/>
      <c r="AI154"/>
      <c r="AJ154"/>
      <c r="AK154"/>
      <c r="AL154"/>
      <c r="AM154"/>
      <c r="AN154"/>
      <c r="AO154"/>
      <c r="AP154"/>
      <c r="AQ154"/>
      <c r="AR154">
        <v>1</v>
      </c>
      <c r="AT154">
        <v>1</v>
      </c>
      <c r="BE154">
        <v>1</v>
      </c>
    </row>
    <row r="155" spans="2:57" x14ac:dyDescent="0.3">
      <c r="B155" s="282" t="s">
        <v>23</v>
      </c>
      <c r="C155"/>
      <c r="D155"/>
      <c r="E155"/>
      <c r="F155"/>
      <c r="G155"/>
      <c r="H155"/>
      <c r="I155"/>
      <c r="J155"/>
      <c r="K155"/>
      <c r="L155"/>
      <c r="M155"/>
      <c r="N155"/>
      <c r="O155"/>
      <c r="P155"/>
      <c r="Q155"/>
      <c r="R155"/>
      <c r="S155"/>
      <c r="T155"/>
      <c r="U155"/>
      <c r="V155"/>
      <c r="W155"/>
      <c r="X155"/>
      <c r="Y155"/>
      <c r="Z155"/>
      <c r="AA155">
        <v>1</v>
      </c>
      <c r="AB155">
        <v>1</v>
      </c>
      <c r="AC155"/>
      <c r="AD155">
        <v>1</v>
      </c>
      <c r="AE155">
        <v>1</v>
      </c>
      <c r="AF155"/>
      <c r="AG155">
        <v>1</v>
      </c>
      <c r="AH155">
        <v>1</v>
      </c>
      <c r="AI155">
        <v>1</v>
      </c>
      <c r="AJ155">
        <v>1</v>
      </c>
      <c r="AK155">
        <v>1</v>
      </c>
      <c r="AL155"/>
      <c r="AM155"/>
      <c r="AN155"/>
      <c r="AO155">
        <v>1</v>
      </c>
      <c r="AP155">
        <v>1</v>
      </c>
      <c r="AQ155">
        <v>1</v>
      </c>
      <c r="BE155">
        <v>1</v>
      </c>
    </row>
    <row r="156" spans="2:57" x14ac:dyDescent="0.3">
      <c r="B156" s="282" t="s">
        <v>129</v>
      </c>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X156">
        <v>1</v>
      </c>
      <c r="AZ156">
        <v>1</v>
      </c>
    </row>
    <row r="157" spans="2:57" x14ac:dyDescent="0.3">
      <c r="B157" s="280" t="s">
        <v>61</v>
      </c>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X157">
        <v>1</v>
      </c>
      <c r="AY157">
        <v>1</v>
      </c>
      <c r="AZ157">
        <v>1</v>
      </c>
      <c r="BE157">
        <v>1</v>
      </c>
    </row>
    <row r="158" spans="2:57" x14ac:dyDescent="0.3">
      <c r="B158" s="281" t="s">
        <v>162</v>
      </c>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X158">
        <v>1</v>
      </c>
      <c r="AY158">
        <v>1</v>
      </c>
    </row>
    <row r="159" spans="2:57" x14ac:dyDescent="0.3">
      <c r="B159" s="282" t="s">
        <v>158</v>
      </c>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X159">
        <v>1</v>
      </c>
      <c r="AY159">
        <v>1</v>
      </c>
    </row>
    <row r="160" spans="2:57" x14ac:dyDescent="0.3">
      <c r="B160" s="282" t="s">
        <v>159</v>
      </c>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X160">
        <v>1</v>
      </c>
      <c r="AY160">
        <v>1</v>
      </c>
    </row>
    <row r="161" spans="2:57" x14ac:dyDescent="0.3">
      <c r="B161" s="281" t="s">
        <v>157</v>
      </c>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X161">
        <v>1</v>
      </c>
      <c r="AY161">
        <v>1</v>
      </c>
      <c r="AZ161">
        <v>1</v>
      </c>
      <c r="BE161">
        <v>1</v>
      </c>
    </row>
    <row r="162" spans="2:57" x14ac:dyDescent="0.3">
      <c r="B162" s="280" t="s">
        <v>163</v>
      </c>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v>1</v>
      </c>
      <c r="AS162">
        <v>1</v>
      </c>
      <c r="AT162">
        <v>1</v>
      </c>
      <c r="AU162">
        <v>1</v>
      </c>
      <c r="BA162">
        <v>1</v>
      </c>
      <c r="BE162">
        <v>1</v>
      </c>
    </row>
    <row r="163" spans="2:57" x14ac:dyDescent="0.3">
      <c r="B163" s="281" t="s">
        <v>39</v>
      </c>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v>1</v>
      </c>
      <c r="AS163">
        <v>1</v>
      </c>
      <c r="AU163">
        <v>1</v>
      </c>
      <c r="BA163">
        <v>1</v>
      </c>
      <c r="BE163">
        <v>1</v>
      </c>
    </row>
    <row r="164" spans="2:57" x14ac:dyDescent="0.3">
      <c r="B164" s="282" t="s">
        <v>40</v>
      </c>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v>1</v>
      </c>
      <c r="AS164">
        <v>1</v>
      </c>
      <c r="AU164">
        <v>1</v>
      </c>
      <c r="BA164">
        <v>1</v>
      </c>
      <c r="BE164">
        <v>1</v>
      </c>
    </row>
    <row r="165" spans="2:57" x14ac:dyDescent="0.3">
      <c r="B165" s="283" t="s">
        <v>309</v>
      </c>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v>1</v>
      </c>
      <c r="AS165">
        <v>1</v>
      </c>
      <c r="AU165">
        <v>1</v>
      </c>
      <c r="BA165">
        <v>1</v>
      </c>
      <c r="BE165">
        <v>1</v>
      </c>
    </row>
    <row r="166" spans="2:57" x14ac:dyDescent="0.3">
      <c r="B166" s="283" t="s">
        <v>310</v>
      </c>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v>1</v>
      </c>
      <c r="AS166">
        <v>1</v>
      </c>
      <c r="AU166">
        <v>1</v>
      </c>
      <c r="BA166">
        <v>1</v>
      </c>
      <c r="BE166">
        <v>1</v>
      </c>
    </row>
    <row r="167" spans="2:57" x14ac:dyDescent="0.3">
      <c r="B167" s="283" t="s">
        <v>311</v>
      </c>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v>1</v>
      </c>
      <c r="AS167">
        <v>1</v>
      </c>
      <c r="AU167">
        <v>1</v>
      </c>
      <c r="BA167">
        <v>1</v>
      </c>
      <c r="BE167">
        <v>1</v>
      </c>
    </row>
    <row r="168" spans="2:57" x14ac:dyDescent="0.3">
      <c r="B168" s="283" t="s">
        <v>312</v>
      </c>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v>1</v>
      </c>
      <c r="AS168">
        <v>1</v>
      </c>
      <c r="AU168">
        <v>1</v>
      </c>
      <c r="BA168">
        <v>1</v>
      </c>
      <c r="BE168">
        <v>1</v>
      </c>
    </row>
    <row r="169" spans="2:57" x14ac:dyDescent="0.3">
      <c r="B169" s="282" t="s">
        <v>41</v>
      </c>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v>1</v>
      </c>
      <c r="AS169">
        <v>1</v>
      </c>
      <c r="AU169">
        <v>1</v>
      </c>
      <c r="BA169">
        <v>1</v>
      </c>
      <c r="BE169">
        <v>1</v>
      </c>
    </row>
    <row r="170" spans="2:57" x14ac:dyDescent="0.3">
      <c r="B170" s="283" t="s">
        <v>313</v>
      </c>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v>1</v>
      </c>
      <c r="AS170">
        <v>1</v>
      </c>
      <c r="AU170">
        <v>1</v>
      </c>
      <c r="BA170">
        <v>1</v>
      </c>
      <c r="BE170">
        <v>1</v>
      </c>
    </row>
    <row r="171" spans="2:57" x14ac:dyDescent="0.3">
      <c r="B171" s="283" t="s">
        <v>314</v>
      </c>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v>1</v>
      </c>
      <c r="AS171">
        <v>1</v>
      </c>
      <c r="AU171">
        <v>1</v>
      </c>
      <c r="BA171">
        <v>1</v>
      </c>
      <c r="BE171">
        <v>1</v>
      </c>
    </row>
    <row r="172" spans="2:57" x14ac:dyDescent="0.3">
      <c r="B172" s="283" t="s">
        <v>315</v>
      </c>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v>1</v>
      </c>
      <c r="AS172">
        <v>1</v>
      </c>
      <c r="AU172">
        <v>1</v>
      </c>
      <c r="BA172">
        <v>1</v>
      </c>
      <c r="BE172">
        <v>1</v>
      </c>
    </row>
    <row r="173" spans="2:57" x14ac:dyDescent="0.3">
      <c r="B173" s="283" t="s">
        <v>316</v>
      </c>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v>1</v>
      </c>
      <c r="AS173">
        <v>1</v>
      </c>
      <c r="AU173">
        <v>1</v>
      </c>
      <c r="BA173">
        <v>1</v>
      </c>
      <c r="BE173">
        <v>1</v>
      </c>
    </row>
    <row r="174" spans="2:57" x14ac:dyDescent="0.3">
      <c r="B174" s="281" t="s">
        <v>42</v>
      </c>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BA174">
        <v>1</v>
      </c>
      <c r="BE174">
        <v>1</v>
      </c>
    </row>
    <row r="175" spans="2:57" x14ac:dyDescent="0.3">
      <c r="B175" s="281" t="s">
        <v>43</v>
      </c>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BA175">
        <v>1</v>
      </c>
    </row>
    <row r="176" spans="2:57" x14ac:dyDescent="0.3">
      <c r="B176" s="281" t="s">
        <v>47</v>
      </c>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v>1</v>
      </c>
      <c r="AT176">
        <v>1</v>
      </c>
      <c r="BE176">
        <v>1</v>
      </c>
    </row>
    <row r="177" spans="2:57" x14ac:dyDescent="0.3">
      <c r="B177" s="282" t="s">
        <v>132</v>
      </c>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v>1</v>
      </c>
      <c r="AT177">
        <v>1</v>
      </c>
      <c r="BE177">
        <v>1</v>
      </c>
    </row>
    <row r="178" spans="2:57" x14ac:dyDescent="0.3">
      <c r="B178" s="282" t="s">
        <v>133</v>
      </c>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v>1</v>
      </c>
      <c r="AT178">
        <v>1</v>
      </c>
      <c r="BE178">
        <v>1</v>
      </c>
    </row>
    <row r="179" spans="2:57" x14ac:dyDescent="0.3">
      <c r="B179" s="280" t="s">
        <v>163</v>
      </c>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v>1</v>
      </c>
      <c r="AS179">
        <v>1</v>
      </c>
      <c r="AT179">
        <v>1</v>
      </c>
      <c r="AU179">
        <v>1</v>
      </c>
      <c r="BA179">
        <v>1</v>
      </c>
      <c r="BE179">
        <v>1</v>
      </c>
    </row>
    <row r="180" spans="2:57" x14ac:dyDescent="0.3">
      <c r="B180" s="281" t="s">
        <v>164</v>
      </c>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v>1</v>
      </c>
      <c r="AS180">
        <v>1</v>
      </c>
      <c r="AT180">
        <v>1</v>
      </c>
      <c r="AU180">
        <v>1</v>
      </c>
      <c r="BA180">
        <v>1</v>
      </c>
      <c r="BE180">
        <v>1</v>
      </c>
    </row>
    <row r="181" spans="2:57" x14ac:dyDescent="0.3">
      <c r="B181" s="282" t="s">
        <v>40</v>
      </c>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v>1</v>
      </c>
      <c r="AS181">
        <v>1</v>
      </c>
      <c r="AU181">
        <v>1</v>
      </c>
      <c r="BA181">
        <v>1</v>
      </c>
      <c r="BE181">
        <v>1</v>
      </c>
    </row>
    <row r="182" spans="2:57" x14ac:dyDescent="0.3">
      <c r="B182" s="282" t="s">
        <v>42</v>
      </c>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BA182">
        <v>1</v>
      </c>
      <c r="BE182">
        <v>1</v>
      </c>
    </row>
    <row r="183" spans="2:57" x14ac:dyDescent="0.3">
      <c r="B183" s="282" t="s">
        <v>43</v>
      </c>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BA183">
        <v>1</v>
      </c>
    </row>
    <row r="184" spans="2:57" x14ac:dyDescent="0.3">
      <c r="B184" s="282" t="s">
        <v>132</v>
      </c>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v>1</v>
      </c>
      <c r="AT184">
        <v>1</v>
      </c>
      <c r="BE184">
        <v>1</v>
      </c>
    </row>
    <row r="185" spans="2:57" x14ac:dyDescent="0.3">
      <c r="B185" s="281" t="s">
        <v>165</v>
      </c>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v>1</v>
      </c>
      <c r="AS185">
        <v>1</v>
      </c>
      <c r="AT185">
        <v>1</v>
      </c>
      <c r="AU185">
        <v>1</v>
      </c>
      <c r="BA185">
        <v>1</v>
      </c>
      <c r="BE185">
        <v>1</v>
      </c>
    </row>
    <row r="186" spans="2:57" x14ac:dyDescent="0.3">
      <c r="B186" s="282" t="s">
        <v>41</v>
      </c>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v>1</v>
      </c>
      <c r="AS186">
        <v>1</v>
      </c>
      <c r="AU186">
        <v>1</v>
      </c>
      <c r="BA186">
        <v>1</v>
      </c>
      <c r="BE186">
        <v>1</v>
      </c>
    </row>
    <row r="187" spans="2:57" x14ac:dyDescent="0.3">
      <c r="B187" s="282" t="s">
        <v>133</v>
      </c>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v>1</v>
      </c>
      <c r="AT187">
        <v>1</v>
      </c>
      <c r="BE187">
        <v>1</v>
      </c>
    </row>
    <row r="188" spans="2:57" x14ac:dyDescent="0.3">
      <c r="B188" s="280" t="s">
        <v>166</v>
      </c>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V188">
        <v>1</v>
      </c>
      <c r="BA188">
        <v>1</v>
      </c>
      <c r="BE188">
        <v>1</v>
      </c>
    </row>
    <row r="189" spans="2:57" x14ac:dyDescent="0.3">
      <c r="B189" s="281" t="s">
        <v>54</v>
      </c>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V189">
        <v>1</v>
      </c>
      <c r="BE189">
        <v>1</v>
      </c>
    </row>
    <row r="190" spans="2:57" x14ac:dyDescent="0.3">
      <c r="B190" s="282" t="s">
        <v>134</v>
      </c>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V190">
        <v>1</v>
      </c>
      <c r="BE190">
        <v>1</v>
      </c>
    </row>
    <row r="191" spans="2:57" x14ac:dyDescent="0.3">
      <c r="B191" s="282" t="s">
        <v>135</v>
      </c>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V191">
        <v>1</v>
      </c>
      <c r="BE191">
        <v>1</v>
      </c>
    </row>
    <row r="192" spans="2:57" x14ac:dyDescent="0.3">
      <c r="B192" s="281" t="s">
        <v>54</v>
      </c>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V192">
        <v>1</v>
      </c>
      <c r="BE192">
        <v>1</v>
      </c>
    </row>
    <row r="193" spans="2:57" x14ac:dyDescent="0.3">
      <c r="B193" s="282" t="s">
        <v>55</v>
      </c>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V193">
        <v>1</v>
      </c>
      <c r="BE193">
        <v>1</v>
      </c>
    </row>
    <row r="194" spans="2:57" x14ac:dyDescent="0.3">
      <c r="B194" s="282" t="s">
        <v>56</v>
      </c>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V194">
        <v>1</v>
      </c>
      <c r="BE194">
        <v>1</v>
      </c>
    </row>
    <row r="195" spans="2:57" x14ac:dyDescent="0.3">
      <c r="B195" s="281" t="s">
        <v>49</v>
      </c>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BA195">
        <v>1</v>
      </c>
      <c r="BE195">
        <v>1</v>
      </c>
    </row>
    <row r="196" spans="2:57" x14ac:dyDescent="0.3">
      <c r="B196" s="282" t="s">
        <v>136</v>
      </c>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BA196">
        <v>1</v>
      </c>
      <c r="BE196">
        <v>1</v>
      </c>
    </row>
    <row r="197" spans="2:57" x14ac:dyDescent="0.3">
      <c r="B197" s="282" t="s">
        <v>137</v>
      </c>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BA197">
        <v>1</v>
      </c>
      <c r="BE197">
        <v>1</v>
      </c>
    </row>
    <row r="198" spans="2:57" x14ac:dyDescent="0.3">
      <c r="B198" s="281" t="s">
        <v>49</v>
      </c>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BA198">
        <v>1</v>
      </c>
      <c r="BE198">
        <v>1</v>
      </c>
    </row>
    <row r="199" spans="2:57" x14ac:dyDescent="0.3">
      <c r="B199" s="282" t="s">
        <v>50</v>
      </c>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BA199">
        <v>1</v>
      </c>
      <c r="BE199">
        <v>1</v>
      </c>
    </row>
    <row r="200" spans="2:57" x14ac:dyDescent="0.3">
      <c r="B200" s="282" t="s">
        <v>51</v>
      </c>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BA200">
        <v>1</v>
      </c>
      <c r="BE200">
        <v>1</v>
      </c>
    </row>
    <row r="201" spans="2:57" x14ac:dyDescent="0.3">
      <c r="B201" s="282" t="s">
        <v>52</v>
      </c>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BA201">
        <v>1</v>
      </c>
      <c r="BE201">
        <v>1</v>
      </c>
    </row>
    <row r="202" spans="2:57" x14ac:dyDescent="0.3">
      <c r="B202" s="282" t="s">
        <v>53</v>
      </c>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BA202">
        <v>1</v>
      </c>
      <c r="BE202">
        <v>1</v>
      </c>
    </row>
    <row r="203" spans="2:57" x14ac:dyDescent="0.3">
      <c r="B203" s="280" t="s">
        <v>166</v>
      </c>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V203">
        <v>1</v>
      </c>
      <c r="BA203">
        <v>1</v>
      </c>
      <c r="BE203">
        <v>1</v>
      </c>
    </row>
    <row r="204" spans="2:57" x14ac:dyDescent="0.3">
      <c r="B204" s="281" t="s">
        <v>167</v>
      </c>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V204">
        <v>1</v>
      </c>
      <c r="BA204">
        <v>1</v>
      </c>
      <c r="BE204">
        <v>1</v>
      </c>
    </row>
    <row r="205" spans="2:57" x14ac:dyDescent="0.3">
      <c r="B205" s="282" t="s">
        <v>136</v>
      </c>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BA205">
        <v>1</v>
      </c>
      <c r="BE205">
        <v>1</v>
      </c>
    </row>
    <row r="206" spans="2:57" x14ac:dyDescent="0.3">
      <c r="B206" s="282" t="s">
        <v>135</v>
      </c>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V206">
        <v>1</v>
      </c>
      <c r="BE206">
        <v>1</v>
      </c>
    </row>
    <row r="207" spans="2:57" x14ac:dyDescent="0.3">
      <c r="B207" s="281" t="s">
        <v>168</v>
      </c>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V207">
        <v>1</v>
      </c>
      <c r="BA207">
        <v>1</v>
      </c>
      <c r="BE207">
        <v>1</v>
      </c>
    </row>
    <row r="208" spans="2:57" x14ac:dyDescent="0.3">
      <c r="B208" s="282" t="s">
        <v>137</v>
      </c>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BA208">
        <v>1</v>
      </c>
      <c r="BE208">
        <v>1</v>
      </c>
    </row>
    <row r="209" spans="2:57" x14ac:dyDescent="0.3">
      <c r="B209" s="282" t="s">
        <v>134</v>
      </c>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V209">
        <v>1</v>
      </c>
      <c r="BE209">
        <v>1</v>
      </c>
    </row>
    <row r="210" spans="2:57" x14ac:dyDescent="0.3">
      <c r="B210" s="280" t="s">
        <v>138</v>
      </c>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BA210">
        <v>1</v>
      </c>
      <c r="BE210">
        <v>1</v>
      </c>
    </row>
    <row r="211" spans="2:57" x14ac:dyDescent="0.3">
      <c r="B211" s="281" t="s">
        <v>139</v>
      </c>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BA211">
        <v>1</v>
      </c>
      <c r="BE211">
        <v>1</v>
      </c>
    </row>
    <row r="212" spans="2:57" x14ac:dyDescent="0.3">
      <c r="B212" s="281" t="s">
        <v>48</v>
      </c>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BA212">
        <v>1</v>
      </c>
      <c r="BE212">
        <v>1</v>
      </c>
    </row>
    <row r="213" spans="2:57" x14ac:dyDescent="0.3">
      <c r="B213" s="281" t="s">
        <v>45</v>
      </c>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BA213">
        <v>1</v>
      </c>
      <c r="BE213">
        <v>1</v>
      </c>
    </row>
    <row r="214" spans="2:57" x14ac:dyDescent="0.3">
      <c r="B214" s="280" t="s">
        <v>44</v>
      </c>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X214">
        <v>1</v>
      </c>
      <c r="AY214">
        <v>1</v>
      </c>
      <c r="BE214">
        <v>1</v>
      </c>
    </row>
    <row r="215" spans="2:57" x14ac:dyDescent="0.3">
      <c r="B215" s="280" t="s">
        <v>58</v>
      </c>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BA215">
        <v>1</v>
      </c>
      <c r="BE215">
        <v>1</v>
      </c>
    </row>
    <row r="216" spans="2:57" x14ac:dyDescent="0.3">
      <c r="B216" s="280" t="s">
        <v>25</v>
      </c>
      <c r="C216"/>
      <c r="D216"/>
      <c r="E216"/>
      <c r="F216"/>
      <c r="G216"/>
      <c r="H216"/>
      <c r="I216"/>
      <c r="J216"/>
      <c r="K216"/>
      <c r="L216"/>
      <c r="M216"/>
      <c r="N216"/>
      <c r="O216"/>
      <c r="P216"/>
      <c r="Q216"/>
      <c r="R216"/>
      <c r="S216"/>
      <c r="T216"/>
      <c r="U216"/>
      <c r="V216"/>
      <c r="W216"/>
      <c r="X216"/>
      <c r="Y216"/>
      <c r="Z216"/>
      <c r="AA216">
        <v>1</v>
      </c>
      <c r="AB216">
        <v>1</v>
      </c>
      <c r="AC216">
        <v>1</v>
      </c>
      <c r="AD216">
        <v>1</v>
      </c>
      <c r="AE216">
        <v>1</v>
      </c>
      <c r="AF216">
        <v>1</v>
      </c>
      <c r="AG216">
        <v>1</v>
      </c>
      <c r="AH216">
        <v>1</v>
      </c>
      <c r="AI216">
        <v>1</v>
      </c>
      <c r="AJ216">
        <v>1</v>
      </c>
      <c r="AK216">
        <v>1</v>
      </c>
      <c r="AL216">
        <v>1</v>
      </c>
      <c r="AM216">
        <v>1</v>
      </c>
      <c r="AN216">
        <v>1</v>
      </c>
      <c r="AO216">
        <v>1</v>
      </c>
      <c r="AP216">
        <v>1</v>
      </c>
      <c r="AQ216">
        <v>1</v>
      </c>
      <c r="AW216">
        <v>1</v>
      </c>
      <c r="AX216">
        <v>1</v>
      </c>
      <c r="AZ216">
        <v>1</v>
      </c>
      <c r="BA216">
        <v>1</v>
      </c>
      <c r="BE216">
        <v>1</v>
      </c>
    </row>
    <row r="217" spans="2:57" x14ac:dyDescent="0.3">
      <c r="B217" s="281" t="s">
        <v>26</v>
      </c>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X217">
        <v>1</v>
      </c>
      <c r="AZ217">
        <v>1</v>
      </c>
      <c r="BA217">
        <v>1</v>
      </c>
    </row>
    <row r="218" spans="2:57" x14ac:dyDescent="0.3">
      <c r="B218" s="282" t="s">
        <v>27</v>
      </c>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X218">
        <v>1</v>
      </c>
      <c r="AZ218">
        <v>1</v>
      </c>
      <c r="BA218">
        <v>1</v>
      </c>
    </row>
    <row r="219" spans="2:57" x14ac:dyDescent="0.3">
      <c r="B219" s="282" t="s">
        <v>28</v>
      </c>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X219">
        <v>1</v>
      </c>
      <c r="AZ219">
        <v>1</v>
      </c>
      <c r="BA219">
        <v>1</v>
      </c>
    </row>
    <row r="220" spans="2:57" x14ac:dyDescent="0.3">
      <c r="B220" s="281" t="s">
        <v>29</v>
      </c>
      <c r="C220"/>
      <c r="D220"/>
      <c r="E220"/>
      <c r="F220"/>
      <c r="G220"/>
      <c r="H220"/>
      <c r="I220"/>
      <c r="J220"/>
      <c r="K220"/>
      <c r="L220"/>
      <c r="M220"/>
      <c r="N220"/>
      <c r="O220"/>
      <c r="P220"/>
      <c r="Q220"/>
      <c r="R220"/>
      <c r="S220"/>
      <c r="T220"/>
      <c r="U220"/>
      <c r="V220"/>
      <c r="W220"/>
      <c r="X220"/>
      <c r="Y220"/>
      <c r="Z220"/>
      <c r="AA220">
        <v>1</v>
      </c>
      <c r="AB220">
        <v>1</v>
      </c>
      <c r="AC220">
        <v>1</v>
      </c>
      <c r="AD220">
        <v>1</v>
      </c>
      <c r="AE220">
        <v>1</v>
      </c>
      <c r="AF220">
        <v>1</v>
      </c>
      <c r="AG220">
        <v>1</v>
      </c>
      <c r="AH220">
        <v>1</v>
      </c>
      <c r="AI220">
        <v>1</v>
      </c>
      <c r="AJ220">
        <v>1</v>
      </c>
      <c r="AK220">
        <v>1</v>
      </c>
      <c r="AL220">
        <v>1</v>
      </c>
      <c r="AM220">
        <v>1</v>
      </c>
      <c r="AN220">
        <v>1</v>
      </c>
      <c r="AO220">
        <v>1</v>
      </c>
      <c r="AP220">
        <v>1</v>
      </c>
      <c r="AQ220">
        <v>1</v>
      </c>
      <c r="AW220">
        <v>1</v>
      </c>
      <c r="AX220">
        <v>1</v>
      </c>
      <c r="AZ220">
        <v>1</v>
      </c>
      <c r="BA220">
        <v>1</v>
      </c>
      <c r="BE220">
        <v>1</v>
      </c>
    </row>
    <row r="221" spans="2:57" x14ac:dyDescent="0.3">
      <c r="B221" s="282" t="s">
        <v>30</v>
      </c>
      <c r="C221"/>
      <c r="D221"/>
      <c r="E221"/>
      <c r="F221"/>
      <c r="G221"/>
      <c r="H221"/>
      <c r="I221"/>
      <c r="J221"/>
      <c r="K221"/>
      <c r="L221"/>
      <c r="M221"/>
      <c r="N221"/>
      <c r="O221"/>
      <c r="P221"/>
      <c r="Q221"/>
      <c r="R221"/>
      <c r="S221"/>
      <c r="T221"/>
      <c r="U221"/>
      <c r="V221"/>
      <c r="W221"/>
      <c r="X221"/>
      <c r="Y221"/>
      <c r="Z221"/>
      <c r="AA221">
        <v>1</v>
      </c>
      <c r="AB221">
        <v>1</v>
      </c>
      <c r="AC221">
        <v>1</v>
      </c>
      <c r="AD221">
        <v>1</v>
      </c>
      <c r="AE221">
        <v>1</v>
      </c>
      <c r="AF221">
        <v>1</v>
      </c>
      <c r="AG221">
        <v>1</v>
      </c>
      <c r="AH221">
        <v>1</v>
      </c>
      <c r="AI221">
        <v>1</v>
      </c>
      <c r="AJ221">
        <v>1</v>
      </c>
      <c r="AK221">
        <v>1</v>
      </c>
      <c r="AL221">
        <v>1</v>
      </c>
      <c r="AM221">
        <v>1</v>
      </c>
      <c r="AN221">
        <v>1</v>
      </c>
      <c r="AO221">
        <v>1</v>
      </c>
      <c r="AP221">
        <v>1</v>
      </c>
      <c r="AQ221">
        <v>1</v>
      </c>
      <c r="AW221">
        <v>1</v>
      </c>
      <c r="BA221">
        <v>1</v>
      </c>
      <c r="BE221">
        <v>1</v>
      </c>
    </row>
    <row r="222" spans="2:57" x14ac:dyDescent="0.3">
      <c r="B222" s="283" t="s">
        <v>31</v>
      </c>
      <c r="C222"/>
      <c r="D222"/>
      <c r="E222"/>
      <c r="F222"/>
      <c r="G222"/>
      <c r="H222"/>
      <c r="I222"/>
      <c r="J222"/>
      <c r="K222"/>
      <c r="L222"/>
      <c r="M222"/>
      <c r="N222"/>
      <c r="O222"/>
      <c r="P222"/>
      <c r="Q222"/>
      <c r="R222"/>
      <c r="S222"/>
      <c r="T222"/>
      <c r="U222"/>
      <c r="V222"/>
      <c r="W222"/>
      <c r="X222"/>
      <c r="Y222"/>
      <c r="Z222"/>
      <c r="AA222">
        <v>1</v>
      </c>
      <c r="AB222">
        <v>1</v>
      </c>
      <c r="AC222">
        <v>1</v>
      </c>
      <c r="AD222"/>
      <c r="AE222">
        <v>1</v>
      </c>
      <c r="AF222">
        <v>1</v>
      </c>
      <c r="AG222"/>
      <c r="AH222">
        <v>1</v>
      </c>
      <c r="AI222">
        <v>1</v>
      </c>
      <c r="AJ222">
        <v>1</v>
      </c>
      <c r="AK222">
        <v>1</v>
      </c>
      <c r="AL222">
        <v>1</v>
      </c>
      <c r="AM222">
        <v>1</v>
      </c>
      <c r="AN222">
        <v>1</v>
      </c>
      <c r="AO222"/>
      <c r="AP222"/>
      <c r="AQ222"/>
      <c r="AW222">
        <v>1</v>
      </c>
      <c r="BA222">
        <v>1</v>
      </c>
      <c r="BE222">
        <v>1</v>
      </c>
    </row>
    <row r="223" spans="2:57" x14ac:dyDescent="0.3">
      <c r="B223" s="283" t="s">
        <v>32</v>
      </c>
      <c r="C223"/>
      <c r="D223"/>
      <c r="E223"/>
      <c r="F223"/>
      <c r="G223"/>
      <c r="H223"/>
      <c r="I223"/>
      <c r="J223"/>
      <c r="K223"/>
      <c r="L223"/>
      <c r="M223"/>
      <c r="N223"/>
      <c r="O223"/>
      <c r="P223"/>
      <c r="Q223"/>
      <c r="R223"/>
      <c r="S223"/>
      <c r="T223"/>
      <c r="U223"/>
      <c r="V223"/>
      <c r="W223"/>
      <c r="X223"/>
      <c r="Y223"/>
      <c r="Z223"/>
      <c r="AA223">
        <v>1</v>
      </c>
      <c r="AB223">
        <v>1</v>
      </c>
      <c r="AC223"/>
      <c r="AD223">
        <v>1</v>
      </c>
      <c r="AE223">
        <v>1</v>
      </c>
      <c r="AF223"/>
      <c r="AG223">
        <v>1</v>
      </c>
      <c r="AH223">
        <v>1</v>
      </c>
      <c r="AI223">
        <v>1</v>
      </c>
      <c r="AJ223">
        <v>1</v>
      </c>
      <c r="AK223">
        <v>1</v>
      </c>
      <c r="AL223"/>
      <c r="AM223"/>
      <c r="AN223"/>
      <c r="AO223">
        <v>1</v>
      </c>
      <c r="AP223">
        <v>1</v>
      </c>
      <c r="AQ223">
        <v>1</v>
      </c>
      <c r="AW223">
        <v>1</v>
      </c>
      <c r="BA223">
        <v>1</v>
      </c>
      <c r="BE223">
        <v>1</v>
      </c>
    </row>
    <row r="224" spans="2:57" x14ac:dyDescent="0.3">
      <c r="B224" s="282" t="s">
        <v>33</v>
      </c>
      <c r="C224"/>
      <c r="D224"/>
      <c r="E224"/>
      <c r="F224"/>
      <c r="G224"/>
      <c r="H224"/>
      <c r="I224"/>
      <c r="J224"/>
      <c r="K224"/>
      <c r="L224"/>
      <c r="M224"/>
      <c r="N224"/>
      <c r="O224"/>
      <c r="P224"/>
      <c r="Q224"/>
      <c r="R224"/>
      <c r="S224"/>
      <c r="T224"/>
      <c r="U224"/>
      <c r="V224"/>
      <c r="W224"/>
      <c r="X224"/>
      <c r="Y224"/>
      <c r="Z224"/>
      <c r="AA224">
        <v>1</v>
      </c>
      <c r="AB224">
        <v>1</v>
      </c>
      <c r="AC224">
        <v>1</v>
      </c>
      <c r="AD224">
        <v>1</v>
      </c>
      <c r="AE224">
        <v>1</v>
      </c>
      <c r="AF224">
        <v>1</v>
      </c>
      <c r="AG224">
        <v>1</v>
      </c>
      <c r="AH224">
        <v>1</v>
      </c>
      <c r="AI224">
        <v>1</v>
      </c>
      <c r="AJ224">
        <v>1</v>
      </c>
      <c r="AK224">
        <v>1</v>
      </c>
      <c r="AL224">
        <v>1</v>
      </c>
      <c r="AM224">
        <v>1</v>
      </c>
      <c r="AN224">
        <v>1</v>
      </c>
      <c r="AO224">
        <v>1</v>
      </c>
      <c r="AP224">
        <v>1</v>
      </c>
      <c r="AQ224">
        <v>1</v>
      </c>
      <c r="AX224">
        <v>1</v>
      </c>
      <c r="AZ224">
        <v>1</v>
      </c>
      <c r="BA224">
        <v>1</v>
      </c>
      <c r="BE224">
        <v>1</v>
      </c>
    </row>
    <row r="225" spans="2:57" x14ac:dyDescent="0.3">
      <c r="B225" s="283" t="s">
        <v>34</v>
      </c>
      <c r="C225"/>
      <c r="D225"/>
      <c r="E225"/>
      <c r="F225"/>
      <c r="G225"/>
      <c r="H225"/>
      <c r="I225"/>
      <c r="J225"/>
      <c r="K225"/>
      <c r="L225"/>
      <c r="M225"/>
      <c r="N225"/>
      <c r="O225"/>
      <c r="P225"/>
      <c r="Q225"/>
      <c r="R225"/>
      <c r="S225"/>
      <c r="T225"/>
      <c r="U225"/>
      <c r="V225"/>
      <c r="W225"/>
      <c r="X225"/>
      <c r="Y225"/>
      <c r="Z225"/>
      <c r="AA225">
        <v>1</v>
      </c>
      <c r="AB225">
        <v>1</v>
      </c>
      <c r="AC225">
        <v>1</v>
      </c>
      <c r="AD225"/>
      <c r="AE225">
        <v>1</v>
      </c>
      <c r="AF225">
        <v>1</v>
      </c>
      <c r="AG225"/>
      <c r="AH225">
        <v>1</v>
      </c>
      <c r="AI225">
        <v>1</v>
      </c>
      <c r="AJ225">
        <v>1</v>
      </c>
      <c r="AK225">
        <v>1</v>
      </c>
      <c r="AL225">
        <v>1</v>
      </c>
      <c r="AM225">
        <v>1</v>
      </c>
      <c r="AN225">
        <v>1</v>
      </c>
      <c r="AO225"/>
      <c r="AP225"/>
      <c r="AQ225"/>
      <c r="AX225">
        <v>1</v>
      </c>
      <c r="AZ225">
        <v>1</v>
      </c>
      <c r="BA225">
        <v>1</v>
      </c>
      <c r="BE225">
        <v>1</v>
      </c>
    </row>
    <row r="226" spans="2:57" x14ac:dyDescent="0.3">
      <c r="B226" s="283" t="s">
        <v>35</v>
      </c>
      <c r="C226"/>
      <c r="D226"/>
      <c r="E226"/>
      <c r="F226"/>
      <c r="G226"/>
      <c r="H226"/>
      <c r="I226"/>
      <c r="J226"/>
      <c r="K226"/>
      <c r="L226"/>
      <c r="M226"/>
      <c r="N226"/>
      <c r="O226"/>
      <c r="P226"/>
      <c r="Q226"/>
      <c r="R226"/>
      <c r="S226"/>
      <c r="T226"/>
      <c r="U226"/>
      <c r="V226"/>
      <c r="W226"/>
      <c r="X226"/>
      <c r="Y226"/>
      <c r="Z226"/>
      <c r="AA226">
        <v>1</v>
      </c>
      <c r="AB226">
        <v>1</v>
      </c>
      <c r="AC226"/>
      <c r="AD226">
        <v>1</v>
      </c>
      <c r="AE226">
        <v>1</v>
      </c>
      <c r="AF226"/>
      <c r="AG226">
        <v>1</v>
      </c>
      <c r="AH226">
        <v>1</v>
      </c>
      <c r="AI226">
        <v>1</v>
      </c>
      <c r="AJ226">
        <v>1</v>
      </c>
      <c r="AK226">
        <v>1</v>
      </c>
      <c r="AL226"/>
      <c r="AM226"/>
      <c r="AN226"/>
      <c r="AO226">
        <v>1</v>
      </c>
      <c r="AP226">
        <v>1</v>
      </c>
      <c r="AQ226">
        <v>1</v>
      </c>
      <c r="AX226">
        <v>1</v>
      </c>
      <c r="AZ226">
        <v>1</v>
      </c>
      <c r="BA226">
        <v>1</v>
      </c>
      <c r="BE226">
        <v>1</v>
      </c>
    </row>
    <row r="227" spans="2:57" x14ac:dyDescent="0.3">
      <c r="B227" s="280" t="s">
        <v>37</v>
      </c>
      <c r="C227"/>
      <c r="D227"/>
      <c r="E227"/>
      <c r="F227"/>
      <c r="G227"/>
      <c r="H227"/>
      <c r="I227"/>
      <c r="J227"/>
      <c r="K227"/>
      <c r="L227"/>
      <c r="M227"/>
      <c r="N227"/>
      <c r="O227"/>
      <c r="P227"/>
      <c r="Q227"/>
      <c r="R227"/>
      <c r="S227"/>
      <c r="T227"/>
      <c r="U227"/>
      <c r="V227"/>
      <c r="W227"/>
      <c r="X227"/>
      <c r="Y227"/>
      <c r="Z227"/>
      <c r="AA227">
        <v>1</v>
      </c>
      <c r="AB227">
        <v>1</v>
      </c>
      <c r="AC227">
        <v>1</v>
      </c>
      <c r="AD227">
        <v>1</v>
      </c>
      <c r="AE227"/>
      <c r="AF227"/>
      <c r="AG227"/>
      <c r="AH227"/>
      <c r="AI227"/>
      <c r="AJ227"/>
      <c r="AK227">
        <v>1</v>
      </c>
      <c r="AL227">
        <v>1</v>
      </c>
      <c r="AM227">
        <v>1</v>
      </c>
      <c r="AN227"/>
      <c r="AO227">
        <v>1</v>
      </c>
      <c r="AP227">
        <v>1</v>
      </c>
      <c r="AQ227"/>
      <c r="AR227">
        <v>1</v>
      </c>
      <c r="AU227">
        <v>1</v>
      </c>
      <c r="AX227">
        <v>1</v>
      </c>
      <c r="AZ227">
        <v>1</v>
      </c>
    </row>
    <row r="228" spans="2:57" x14ac:dyDescent="0.3">
      <c r="B228" s="280" t="s">
        <v>62</v>
      </c>
      <c r="C228"/>
      <c r="D228"/>
      <c r="E228"/>
      <c r="F228"/>
      <c r="G228"/>
      <c r="H228"/>
      <c r="I228"/>
      <c r="J228"/>
      <c r="K228"/>
      <c r="L228"/>
      <c r="M228"/>
      <c r="N228"/>
      <c r="O228"/>
      <c r="P228"/>
      <c r="Q228"/>
      <c r="R228"/>
      <c r="S228"/>
      <c r="T228"/>
      <c r="U228"/>
      <c r="V228"/>
      <c r="W228"/>
      <c r="X228"/>
      <c r="Y228"/>
      <c r="Z228"/>
      <c r="AA228">
        <v>1</v>
      </c>
      <c r="AB228">
        <v>1</v>
      </c>
      <c r="AC228">
        <v>1</v>
      </c>
      <c r="AD228"/>
      <c r="AE228">
        <v>1</v>
      </c>
      <c r="AF228">
        <v>1</v>
      </c>
      <c r="AG228"/>
      <c r="AH228">
        <v>1</v>
      </c>
      <c r="AI228">
        <v>1</v>
      </c>
      <c r="AJ228">
        <v>1</v>
      </c>
      <c r="AK228">
        <v>1</v>
      </c>
      <c r="AL228">
        <v>1</v>
      </c>
      <c r="AM228">
        <v>1</v>
      </c>
      <c r="AN228">
        <v>1</v>
      </c>
      <c r="AO228"/>
      <c r="AP228"/>
      <c r="AQ228"/>
      <c r="AW228">
        <v>1</v>
      </c>
      <c r="AX228">
        <v>1</v>
      </c>
      <c r="AZ228">
        <v>1</v>
      </c>
      <c r="BA228">
        <v>1</v>
      </c>
      <c r="BE228">
        <v>1</v>
      </c>
    </row>
    <row r="229" spans="2:57" x14ac:dyDescent="0.3">
      <c r="B229" s="281" t="s">
        <v>63</v>
      </c>
      <c r="C229"/>
      <c r="D229"/>
      <c r="E229"/>
      <c r="F229"/>
      <c r="G229"/>
      <c r="H229"/>
      <c r="I229"/>
      <c r="J229"/>
      <c r="K229"/>
      <c r="L229"/>
      <c r="M229"/>
      <c r="N229"/>
      <c r="O229"/>
      <c r="P229"/>
      <c r="Q229"/>
      <c r="R229"/>
      <c r="S229"/>
      <c r="T229"/>
      <c r="U229"/>
      <c r="V229"/>
      <c r="W229"/>
      <c r="X229"/>
      <c r="Y229"/>
      <c r="Z229"/>
      <c r="AA229">
        <v>1</v>
      </c>
      <c r="AB229">
        <v>1</v>
      </c>
      <c r="AC229">
        <v>1</v>
      </c>
      <c r="AD229"/>
      <c r="AE229">
        <v>1</v>
      </c>
      <c r="AF229">
        <v>1</v>
      </c>
      <c r="AG229"/>
      <c r="AH229">
        <v>1</v>
      </c>
      <c r="AI229">
        <v>1</v>
      </c>
      <c r="AJ229">
        <v>1</v>
      </c>
      <c r="AK229">
        <v>1</v>
      </c>
      <c r="AL229">
        <v>1</v>
      </c>
      <c r="AM229">
        <v>1</v>
      </c>
      <c r="AN229">
        <v>1</v>
      </c>
      <c r="AO229"/>
      <c r="AP229"/>
      <c r="AQ229"/>
      <c r="AW229">
        <v>1</v>
      </c>
      <c r="AX229">
        <v>1</v>
      </c>
      <c r="AZ229">
        <v>1</v>
      </c>
      <c r="BA229">
        <v>1</v>
      </c>
      <c r="BE229">
        <v>1</v>
      </c>
    </row>
    <row r="230" spans="2:57" x14ac:dyDescent="0.3">
      <c r="B230" s="282" t="s">
        <v>31</v>
      </c>
      <c r="C230"/>
      <c r="D230"/>
      <c r="E230"/>
      <c r="F230"/>
      <c r="G230"/>
      <c r="H230"/>
      <c r="I230"/>
      <c r="J230"/>
      <c r="K230"/>
      <c r="L230"/>
      <c r="M230"/>
      <c r="N230"/>
      <c r="O230"/>
      <c r="P230"/>
      <c r="Q230"/>
      <c r="R230"/>
      <c r="S230"/>
      <c r="T230"/>
      <c r="U230"/>
      <c r="V230"/>
      <c r="W230"/>
      <c r="X230"/>
      <c r="Y230"/>
      <c r="Z230"/>
      <c r="AA230">
        <v>1</v>
      </c>
      <c r="AB230">
        <v>1</v>
      </c>
      <c r="AC230">
        <v>1</v>
      </c>
      <c r="AD230"/>
      <c r="AE230">
        <v>1</v>
      </c>
      <c r="AF230">
        <v>1</v>
      </c>
      <c r="AG230"/>
      <c r="AH230">
        <v>1</v>
      </c>
      <c r="AI230">
        <v>1</v>
      </c>
      <c r="AJ230">
        <v>1</v>
      </c>
      <c r="AK230">
        <v>1</v>
      </c>
      <c r="AL230">
        <v>1</v>
      </c>
      <c r="AM230">
        <v>1</v>
      </c>
      <c r="AN230">
        <v>1</v>
      </c>
      <c r="AO230"/>
      <c r="AP230"/>
      <c r="AQ230"/>
      <c r="AW230">
        <v>1</v>
      </c>
      <c r="BA230">
        <v>1</v>
      </c>
      <c r="BE230">
        <v>1</v>
      </c>
    </row>
    <row r="231" spans="2:57" x14ac:dyDescent="0.3">
      <c r="B231" s="282" t="s">
        <v>34</v>
      </c>
      <c r="C231"/>
      <c r="D231"/>
      <c r="E231"/>
      <c r="F231"/>
      <c r="G231"/>
      <c r="H231"/>
      <c r="I231"/>
      <c r="J231"/>
      <c r="K231"/>
      <c r="L231"/>
      <c r="M231"/>
      <c r="N231"/>
      <c r="O231"/>
      <c r="P231"/>
      <c r="Q231"/>
      <c r="R231"/>
      <c r="S231"/>
      <c r="T231"/>
      <c r="U231"/>
      <c r="V231"/>
      <c r="W231"/>
      <c r="X231"/>
      <c r="Y231"/>
      <c r="Z231"/>
      <c r="AA231">
        <v>1</v>
      </c>
      <c r="AB231">
        <v>1</v>
      </c>
      <c r="AC231">
        <v>1</v>
      </c>
      <c r="AD231"/>
      <c r="AE231">
        <v>1</v>
      </c>
      <c r="AF231">
        <v>1</v>
      </c>
      <c r="AG231"/>
      <c r="AH231">
        <v>1</v>
      </c>
      <c r="AI231">
        <v>1</v>
      </c>
      <c r="AJ231">
        <v>1</v>
      </c>
      <c r="AK231">
        <v>1</v>
      </c>
      <c r="AL231">
        <v>1</v>
      </c>
      <c r="AM231">
        <v>1</v>
      </c>
      <c r="AN231">
        <v>1</v>
      </c>
      <c r="AO231"/>
      <c r="AP231"/>
      <c r="AQ231"/>
      <c r="AX231">
        <v>1</v>
      </c>
      <c r="AZ231">
        <v>1</v>
      </c>
      <c r="BA231">
        <v>1</v>
      </c>
      <c r="BE231">
        <v>1</v>
      </c>
    </row>
    <row r="232" spans="2:57" x14ac:dyDescent="0.3">
      <c r="B232" s="281" t="s">
        <v>27</v>
      </c>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X232">
        <v>1</v>
      </c>
      <c r="AZ232">
        <v>1</v>
      </c>
      <c r="BA232">
        <v>1</v>
      </c>
    </row>
    <row r="233" spans="2:57" x14ac:dyDescent="0.3">
      <c r="B233" s="280" t="s">
        <v>64</v>
      </c>
      <c r="C233"/>
      <c r="D233"/>
      <c r="E233"/>
      <c r="F233"/>
      <c r="G233"/>
      <c r="H233"/>
      <c r="I233"/>
      <c r="J233"/>
      <c r="K233"/>
      <c r="L233"/>
      <c r="M233"/>
      <c r="N233"/>
      <c r="O233"/>
      <c r="P233"/>
      <c r="Q233"/>
      <c r="R233"/>
      <c r="S233"/>
      <c r="T233"/>
      <c r="U233"/>
      <c r="V233"/>
      <c r="W233"/>
      <c r="X233"/>
      <c r="Y233"/>
      <c r="Z233"/>
      <c r="AA233">
        <v>1</v>
      </c>
      <c r="AB233">
        <v>1</v>
      </c>
      <c r="AC233"/>
      <c r="AD233">
        <v>1</v>
      </c>
      <c r="AE233">
        <v>1</v>
      </c>
      <c r="AF233"/>
      <c r="AG233">
        <v>1</v>
      </c>
      <c r="AH233">
        <v>1</v>
      </c>
      <c r="AI233">
        <v>1</v>
      </c>
      <c r="AJ233">
        <v>1</v>
      </c>
      <c r="AK233">
        <v>1</v>
      </c>
      <c r="AL233"/>
      <c r="AM233"/>
      <c r="AN233"/>
      <c r="AO233">
        <v>1</v>
      </c>
      <c r="AP233">
        <v>1</v>
      </c>
      <c r="AQ233">
        <v>1</v>
      </c>
      <c r="AW233">
        <v>1</v>
      </c>
      <c r="AX233">
        <v>1</v>
      </c>
      <c r="AZ233">
        <v>1</v>
      </c>
      <c r="BA233">
        <v>1</v>
      </c>
      <c r="BE233">
        <v>1</v>
      </c>
    </row>
    <row r="234" spans="2:57" x14ac:dyDescent="0.3">
      <c r="B234" s="281" t="s">
        <v>65</v>
      </c>
      <c r="C234"/>
      <c r="D234"/>
      <c r="E234"/>
      <c r="F234"/>
      <c r="G234"/>
      <c r="H234"/>
      <c r="I234"/>
      <c r="J234"/>
      <c r="K234"/>
      <c r="L234"/>
      <c r="M234"/>
      <c r="N234"/>
      <c r="O234"/>
      <c r="P234"/>
      <c r="Q234"/>
      <c r="R234"/>
      <c r="S234"/>
      <c r="T234"/>
      <c r="U234"/>
      <c r="V234"/>
      <c r="W234"/>
      <c r="X234"/>
      <c r="Y234"/>
      <c r="Z234"/>
      <c r="AA234">
        <v>1</v>
      </c>
      <c r="AB234">
        <v>1</v>
      </c>
      <c r="AC234"/>
      <c r="AD234">
        <v>1</v>
      </c>
      <c r="AE234">
        <v>1</v>
      </c>
      <c r="AF234"/>
      <c r="AG234">
        <v>1</v>
      </c>
      <c r="AH234">
        <v>1</v>
      </c>
      <c r="AI234">
        <v>1</v>
      </c>
      <c r="AJ234">
        <v>1</v>
      </c>
      <c r="AK234">
        <v>1</v>
      </c>
      <c r="AL234"/>
      <c r="AM234"/>
      <c r="AN234"/>
      <c r="AO234">
        <v>1</v>
      </c>
      <c r="AP234">
        <v>1</v>
      </c>
      <c r="AQ234">
        <v>1</v>
      </c>
      <c r="AW234">
        <v>1</v>
      </c>
      <c r="AX234">
        <v>1</v>
      </c>
      <c r="AZ234">
        <v>1</v>
      </c>
      <c r="BA234">
        <v>1</v>
      </c>
      <c r="BE234">
        <v>1</v>
      </c>
    </row>
    <row r="235" spans="2:57" x14ac:dyDescent="0.3">
      <c r="B235" s="282" t="s">
        <v>32</v>
      </c>
      <c r="C235"/>
      <c r="D235"/>
      <c r="E235"/>
      <c r="F235"/>
      <c r="G235"/>
      <c r="H235"/>
      <c r="I235"/>
      <c r="J235"/>
      <c r="K235"/>
      <c r="L235"/>
      <c r="M235"/>
      <c r="N235"/>
      <c r="O235"/>
      <c r="P235"/>
      <c r="Q235"/>
      <c r="R235"/>
      <c r="S235"/>
      <c r="T235"/>
      <c r="U235"/>
      <c r="V235"/>
      <c r="W235"/>
      <c r="X235"/>
      <c r="Y235"/>
      <c r="Z235"/>
      <c r="AA235">
        <v>1</v>
      </c>
      <c r="AB235">
        <v>1</v>
      </c>
      <c r="AC235"/>
      <c r="AD235">
        <v>1</v>
      </c>
      <c r="AE235">
        <v>1</v>
      </c>
      <c r="AF235"/>
      <c r="AG235">
        <v>1</v>
      </c>
      <c r="AH235">
        <v>1</v>
      </c>
      <c r="AI235">
        <v>1</v>
      </c>
      <c r="AJ235">
        <v>1</v>
      </c>
      <c r="AK235">
        <v>1</v>
      </c>
      <c r="AL235"/>
      <c r="AM235"/>
      <c r="AN235"/>
      <c r="AO235">
        <v>1</v>
      </c>
      <c r="AP235">
        <v>1</v>
      </c>
      <c r="AQ235">
        <v>1</v>
      </c>
      <c r="AW235">
        <v>1</v>
      </c>
      <c r="BA235">
        <v>1</v>
      </c>
      <c r="BE235">
        <v>1</v>
      </c>
    </row>
    <row r="236" spans="2:57" x14ac:dyDescent="0.3">
      <c r="B236" s="282" t="s">
        <v>35</v>
      </c>
      <c r="C236"/>
      <c r="D236"/>
      <c r="E236"/>
      <c r="F236"/>
      <c r="G236"/>
      <c r="H236"/>
      <c r="I236"/>
      <c r="J236"/>
      <c r="K236"/>
      <c r="L236"/>
      <c r="M236"/>
      <c r="N236"/>
      <c r="O236"/>
      <c r="P236"/>
      <c r="Q236"/>
      <c r="R236"/>
      <c r="S236"/>
      <c r="T236"/>
      <c r="U236"/>
      <c r="V236"/>
      <c r="W236"/>
      <c r="X236"/>
      <c r="Y236"/>
      <c r="Z236"/>
      <c r="AA236">
        <v>1</v>
      </c>
      <c r="AB236">
        <v>1</v>
      </c>
      <c r="AC236"/>
      <c r="AD236">
        <v>1</v>
      </c>
      <c r="AE236">
        <v>1</v>
      </c>
      <c r="AF236"/>
      <c r="AG236">
        <v>1</v>
      </c>
      <c r="AH236">
        <v>1</v>
      </c>
      <c r="AI236">
        <v>1</v>
      </c>
      <c r="AJ236">
        <v>1</v>
      </c>
      <c r="AK236">
        <v>1</v>
      </c>
      <c r="AL236"/>
      <c r="AM236"/>
      <c r="AN236"/>
      <c r="AO236">
        <v>1</v>
      </c>
      <c r="AP236">
        <v>1</v>
      </c>
      <c r="AQ236">
        <v>1</v>
      </c>
      <c r="AX236">
        <v>1</v>
      </c>
      <c r="AZ236">
        <v>1</v>
      </c>
      <c r="BA236">
        <v>1</v>
      </c>
      <c r="BE236">
        <v>1</v>
      </c>
    </row>
    <row r="237" spans="2:57" x14ac:dyDescent="0.3">
      <c r="B237" s="281" t="s">
        <v>28</v>
      </c>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X237">
        <v>1</v>
      </c>
      <c r="AZ237">
        <v>1</v>
      </c>
      <c r="BA237">
        <v>1</v>
      </c>
    </row>
    <row r="238" spans="2:57" x14ac:dyDescent="0.3">
      <c r="B238" s="280" t="s">
        <v>59</v>
      </c>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V238">
        <v>1</v>
      </c>
      <c r="BA238">
        <v>1</v>
      </c>
      <c r="BE238">
        <v>1</v>
      </c>
    </row>
    <row r="239" spans="2:57" x14ac:dyDescent="0.3">
      <c r="B239" s="280" t="s">
        <v>57</v>
      </c>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row>
    <row r="240" spans="2:57" x14ac:dyDescent="0.3">
      <c r="B240" s="280" t="s">
        <v>60</v>
      </c>
      <c r="C240"/>
      <c r="D240"/>
      <c r="E240"/>
      <c r="F240"/>
      <c r="G240"/>
      <c r="H240"/>
      <c r="I240"/>
      <c r="J240"/>
      <c r="K240"/>
      <c r="L240"/>
      <c r="M240"/>
      <c r="N240"/>
      <c r="O240"/>
      <c r="P240"/>
      <c r="Q240"/>
      <c r="R240"/>
      <c r="S240"/>
      <c r="T240"/>
      <c r="U240"/>
      <c r="V240"/>
      <c r="W240"/>
      <c r="X240"/>
      <c r="Y240"/>
      <c r="Z240"/>
      <c r="AA240">
        <v>1</v>
      </c>
      <c r="AB240">
        <v>1</v>
      </c>
      <c r="AC240">
        <v>1</v>
      </c>
      <c r="AD240">
        <v>1</v>
      </c>
      <c r="AE240">
        <v>1</v>
      </c>
      <c r="AF240">
        <v>1</v>
      </c>
      <c r="AG240">
        <v>1</v>
      </c>
      <c r="AH240">
        <v>1</v>
      </c>
      <c r="AI240">
        <v>1</v>
      </c>
      <c r="AJ240">
        <v>1</v>
      </c>
      <c r="AK240">
        <v>1</v>
      </c>
      <c r="AL240">
        <v>1</v>
      </c>
      <c r="AM240">
        <v>1</v>
      </c>
      <c r="AN240">
        <v>1</v>
      </c>
      <c r="AO240">
        <v>1</v>
      </c>
      <c r="AP240">
        <v>1</v>
      </c>
      <c r="AQ240">
        <v>1</v>
      </c>
      <c r="AR240">
        <v>1</v>
      </c>
      <c r="AU240">
        <v>1</v>
      </c>
      <c r="AX240">
        <v>1</v>
      </c>
      <c r="AY240">
        <v>1</v>
      </c>
      <c r="AZ240">
        <v>1</v>
      </c>
      <c r="BA240">
        <v>1</v>
      </c>
      <c r="BE240">
        <v>1</v>
      </c>
    </row>
    <row r="241" spans="2:57" x14ac:dyDescent="0.3">
      <c r="B241" s="281" t="s">
        <v>36</v>
      </c>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X241">
        <v>1</v>
      </c>
      <c r="AZ241">
        <v>1</v>
      </c>
    </row>
    <row r="242" spans="2:57" x14ac:dyDescent="0.3">
      <c r="B242" s="281" t="s">
        <v>33</v>
      </c>
      <c r="C242"/>
      <c r="D242"/>
      <c r="E242"/>
      <c r="F242"/>
      <c r="G242"/>
      <c r="H242"/>
      <c r="I242"/>
      <c r="J242"/>
      <c r="K242"/>
      <c r="L242"/>
      <c r="M242"/>
      <c r="N242"/>
      <c r="O242"/>
      <c r="P242"/>
      <c r="Q242"/>
      <c r="R242"/>
      <c r="S242"/>
      <c r="T242"/>
      <c r="U242"/>
      <c r="V242"/>
      <c r="W242"/>
      <c r="X242"/>
      <c r="Y242"/>
      <c r="Z242"/>
      <c r="AA242">
        <v>1</v>
      </c>
      <c r="AB242">
        <v>1</v>
      </c>
      <c r="AC242">
        <v>1</v>
      </c>
      <c r="AD242">
        <v>1</v>
      </c>
      <c r="AE242">
        <v>1</v>
      </c>
      <c r="AF242">
        <v>1</v>
      </c>
      <c r="AG242">
        <v>1</v>
      </c>
      <c r="AH242">
        <v>1</v>
      </c>
      <c r="AI242">
        <v>1</v>
      </c>
      <c r="AJ242">
        <v>1</v>
      </c>
      <c r="AK242">
        <v>1</v>
      </c>
      <c r="AL242">
        <v>1</v>
      </c>
      <c r="AM242">
        <v>1</v>
      </c>
      <c r="AN242">
        <v>1</v>
      </c>
      <c r="AO242">
        <v>1</v>
      </c>
      <c r="AP242">
        <v>1</v>
      </c>
      <c r="AQ242">
        <v>1</v>
      </c>
      <c r="AX242">
        <v>1</v>
      </c>
      <c r="AZ242">
        <v>1</v>
      </c>
      <c r="BA242">
        <v>1</v>
      </c>
      <c r="BE242">
        <v>1</v>
      </c>
    </row>
    <row r="243" spans="2:57" x14ac:dyDescent="0.3">
      <c r="B243" s="281" t="s">
        <v>37</v>
      </c>
      <c r="C243"/>
      <c r="D243"/>
      <c r="E243"/>
      <c r="F243"/>
      <c r="G243"/>
      <c r="H243"/>
      <c r="I243"/>
      <c r="J243"/>
      <c r="K243"/>
      <c r="L243"/>
      <c r="M243"/>
      <c r="N243"/>
      <c r="O243"/>
      <c r="P243"/>
      <c r="Q243"/>
      <c r="R243"/>
      <c r="S243"/>
      <c r="T243"/>
      <c r="U243"/>
      <c r="V243"/>
      <c r="W243"/>
      <c r="X243"/>
      <c r="Y243"/>
      <c r="Z243"/>
      <c r="AA243">
        <v>1</v>
      </c>
      <c r="AB243">
        <v>1</v>
      </c>
      <c r="AC243">
        <v>1</v>
      </c>
      <c r="AD243">
        <v>1</v>
      </c>
      <c r="AE243"/>
      <c r="AF243"/>
      <c r="AG243"/>
      <c r="AH243"/>
      <c r="AI243"/>
      <c r="AJ243"/>
      <c r="AK243">
        <v>1</v>
      </c>
      <c r="AL243">
        <v>1</v>
      </c>
      <c r="AM243">
        <v>1</v>
      </c>
      <c r="AN243"/>
      <c r="AO243">
        <v>1</v>
      </c>
      <c r="AP243">
        <v>1</v>
      </c>
      <c r="AQ243"/>
      <c r="AR243">
        <v>1</v>
      </c>
      <c r="AU243">
        <v>1</v>
      </c>
      <c r="AX243">
        <v>1</v>
      </c>
      <c r="AZ243">
        <v>1</v>
      </c>
    </row>
    <row r="244" spans="2:57" x14ac:dyDescent="0.3">
      <c r="B244" s="281" t="s">
        <v>44</v>
      </c>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X244">
        <v>1</v>
      </c>
      <c r="AY244">
        <v>1</v>
      </c>
      <c r="BE244">
        <v>1</v>
      </c>
    </row>
    <row r="245" spans="2:57" x14ac:dyDescent="0.3">
      <c r="B245" s="280" t="s">
        <v>156</v>
      </c>
      <c r="C245"/>
      <c r="D245"/>
      <c r="E245"/>
      <c r="F245"/>
      <c r="G245"/>
      <c r="H245"/>
      <c r="I245"/>
      <c r="J245"/>
      <c r="K245"/>
      <c r="L245"/>
      <c r="M245"/>
      <c r="N245"/>
      <c r="O245"/>
      <c r="P245"/>
      <c r="Q245"/>
      <c r="R245"/>
      <c r="S245"/>
      <c r="T245"/>
      <c r="U245"/>
      <c r="V245"/>
      <c r="W245"/>
      <c r="X245"/>
      <c r="Y245"/>
      <c r="Z245"/>
      <c r="AA245">
        <v>1</v>
      </c>
      <c r="AB245">
        <v>1</v>
      </c>
      <c r="AC245">
        <v>1</v>
      </c>
      <c r="AD245">
        <v>1</v>
      </c>
      <c r="AE245">
        <v>1</v>
      </c>
      <c r="AF245">
        <v>1</v>
      </c>
      <c r="AG245">
        <v>1</v>
      </c>
      <c r="AH245">
        <v>1</v>
      </c>
      <c r="AI245">
        <v>1</v>
      </c>
      <c r="AJ245">
        <v>1</v>
      </c>
      <c r="AK245">
        <v>1</v>
      </c>
      <c r="AL245">
        <v>1</v>
      </c>
      <c r="AM245">
        <v>1</v>
      </c>
      <c r="AN245">
        <v>1</v>
      </c>
      <c r="AO245">
        <v>1</v>
      </c>
      <c r="AP245">
        <v>1</v>
      </c>
      <c r="AQ245">
        <v>1</v>
      </c>
      <c r="AX245">
        <v>1</v>
      </c>
      <c r="AZ245">
        <v>1</v>
      </c>
      <c r="BA245">
        <v>1</v>
      </c>
      <c r="BE245">
        <v>1</v>
      </c>
    </row>
    <row r="246" spans="2:57" x14ac:dyDescent="0.3">
      <c r="B246" s="281" t="s">
        <v>36</v>
      </c>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X246">
        <v>1</v>
      </c>
      <c r="AZ246">
        <v>1</v>
      </c>
    </row>
    <row r="247" spans="2:57" x14ac:dyDescent="0.3">
      <c r="B247" s="281" t="s">
        <v>33</v>
      </c>
      <c r="C247"/>
      <c r="D247"/>
      <c r="E247"/>
      <c r="F247"/>
      <c r="G247"/>
      <c r="H247"/>
      <c r="I247"/>
      <c r="J247"/>
      <c r="K247"/>
      <c r="L247"/>
      <c r="M247"/>
      <c r="N247"/>
      <c r="O247"/>
      <c r="P247"/>
      <c r="Q247"/>
      <c r="R247"/>
      <c r="S247"/>
      <c r="T247"/>
      <c r="U247"/>
      <c r="V247"/>
      <c r="W247"/>
      <c r="X247"/>
      <c r="Y247"/>
      <c r="Z247"/>
      <c r="AA247">
        <v>1</v>
      </c>
      <c r="AB247">
        <v>1</v>
      </c>
      <c r="AC247">
        <v>1</v>
      </c>
      <c r="AD247">
        <v>1</v>
      </c>
      <c r="AE247">
        <v>1</v>
      </c>
      <c r="AF247">
        <v>1</v>
      </c>
      <c r="AG247">
        <v>1</v>
      </c>
      <c r="AH247">
        <v>1</v>
      </c>
      <c r="AI247">
        <v>1</v>
      </c>
      <c r="AJ247">
        <v>1</v>
      </c>
      <c r="AK247">
        <v>1</v>
      </c>
      <c r="AL247">
        <v>1</v>
      </c>
      <c r="AM247">
        <v>1</v>
      </c>
      <c r="AN247">
        <v>1</v>
      </c>
      <c r="AO247">
        <v>1</v>
      </c>
      <c r="AP247">
        <v>1</v>
      </c>
      <c r="AQ247">
        <v>1</v>
      </c>
      <c r="AX247">
        <v>1</v>
      </c>
      <c r="AZ247">
        <v>1</v>
      </c>
      <c r="BA247">
        <v>1</v>
      </c>
      <c r="BE247">
        <v>1</v>
      </c>
    </row>
  </sheetData>
  <conditionalFormatting sqref="C3:BE123 C127:BE247">
    <cfRule type="cellIs" dxfId="6" priority="1" operator="equal">
      <formula>0</formula>
    </cfRule>
  </conditionalFormatting>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BBB59"/>
  </sheetPr>
  <dimension ref="A1:H98"/>
  <sheetViews>
    <sheetView topLeftCell="A11" zoomScale="80" zoomScaleNormal="80" workbookViewId="0">
      <selection activeCell="G14" sqref="G14"/>
    </sheetView>
  </sheetViews>
  <sheetFormatPr baseColWidth="10" defaultColWidth="9" defaultRowHeight="12.4" x14ac:dyDescent="0.3"/>
  <cols>
    <col min="1" max="1" width="46" customWidth="1"/>
    <col min="2" max="2" width="55" customWidth="1"/>
    <col min="3" max="3" width="24" customWidth="1"/>
    <col min="4" max="4" width="26" customWidth="1"/>
    <col min="5" max="5" width="29" customWidth="1"/>
    <col min="6" max="6" width="24" customWidth="1"/>
    <col min="7" max="7" width="73" customWidth="1"/>
    <col min="8" max="8" width="18" customWidth="1"/>
  </cols>
  <sheetData>
    <row r="1" spans="1:8" x14ac:dyDescent="0.3">
      <c r="A1" s="64" t="s">
        <v>175</v>
      </c>
      <c r="B1" s="64" t="s">
        <v>176</v>
      </c>
      <c r="C1" s="64" t="s">
        <v>177</v>
      </c>
      <c r="D1" s="64" t="s">
        <v>178</v>
      </c>
      <c r="E1" s="64" t="s">
        <v>179</v>
      </c>
      <c r="F1" s="64" t="s">
        <v>180</v>
      </c>
      <c r="G1" s="64" t="s">
        <v>181</v>
      </c>
      <c r="H1" s="64" t="s">
        <v>182</v>
      </c>
    </row>
    <row r="2" spans="1:8" x14ac:dyDescent="0.3">
      <c r="A2" t="s">
        <v>157</v>
      </c>
      <c r="B2" t="s">
        <v>84</v>
      </c>
      <c r="C2" s="65">
        <v>5600</v>
      </c>
      <c r="D2" s="66">
        <v>0.3</v>
      </c>
      <c r="E2" s="65">
        <v>5600</v>
      </c>
      <c r="F2" t="s">
        <v>96</v>
      </c>
      <c r="G2" s="67">
        <v>1</v>
      </c>
      <c r="H2" t="s">
        <v>99</v>
      </c>
    </row>
    <row r="3" spans="1:8" x14ac:dyDescent="0.3">
      <c r="A3" t="s">
        <v>12</v>
      </c>
      <c r="B3" t="s">
        <v>85</v>
      </c>
      <c r="C3" s="65">
        <v>19800</v>
      </c>
      <c r="D3" s="66">
        <v>0.15</v>
      </c>
      <c r="E3" s="65">
        <v>19800</v>
      </c>
      <c r="F3" t="s">
        <v>96</v>
      </c>
      <c r="G3" s="67">
        <v>1</v>
      </c>
      <c r="H3" t="s">
        <v>100</v>
      </c>
    </row>
    <row r="4" spans="1:8" x14ac:dyDescent="0.3">
      <c r="A4" t="s">
        <v>11</v>
      </c>
      <c r="B4" t="s">
        <v>85</v>
      </c>
      <c r="C4" s="65">
        <v>6500</v>
      </c>
      <c r="D4" s="66">
        <v>0.15</v>
      </c>
      <c r="E4" s="65">
        <v>6500</v>
      </c>
      <c r="F4" t="s">
        <v>96</v>
      </c>
      <c r="G4" s="67">
        <v>1</v>
      </c>
      <c r="H4" t="s">
        <v>101</v>
      </c>
    </row>
    <row r="5" spans="1:8" x14ac:dyDescent="0.3">
      <c r="A5" t="s">
        <v>68</v>
      </c>
      <c r="B5" t="s">
        <v>15</v>
      </c>
      <c r="C5" s="65">
        <v>43119.932999999997</v>
      </c>
      <c r="D5" s="66">
        <v>0.1785657691072943</v>
      </c>
      <c r="E5" s="65">
        <v>43119.932999999997</v>
      </c>
      <c r="F5" t="s">
        <v>102</v>
      </c>
      <c r="G5" s="67">
        <v>1</v>
      </c>
      <c r="H5" t="s">
        <v>183</v>
      </c>
    </row>
    <row r="6" spans="1:8" x14ac:dyDescent="0.3">
      <c r="A6" t="s">
        <v>68</v>
      </c>
      <c r="B6" t="s">
        <v>14</v>
      </c>
      <c r="C6" s="65">
        <v>2780850.3250000002</v>
      </c>
      <c r="D6" s="66">
        <v>1.931334366224834E-2</v>
      </c>
      <c r="E6" s="65">
        <v>2780850.3250000002</v>
      </c>
      <c r="F6" t="s">
        <v>102</v>
      </c>
      <c r="G6" s="67">
        <v>1</v>
      </c>
      <c r="H6" t="s">
        <v>183</v>
      </c>
    </row>
    <row r="7" spans="1:8" x14ac:dyDescent="0.3">
      <c r="A7" t="s">
        <v>68</v>
      </c>
      <c r="B7" t="s">
        <v>16</v>
      </c>
      <c r="C7" s="65">
        <v>1263122.226</v>
      </c>
      <c r="D7" s="66">
        <v>3.434792461644167E-2</v>
      </c>
      <c r="E7" s="65">
        <v>1263122.226</v>
      </c>
      <c r="F7" t="s">
        <v>102</v>
      </c>
      <c r="G7" s="67">
        <v>1</v>
      </c>
      <c r="H7" t="s">
        <v>183</v>
      </c>
    </row>
    <row r="8" spans="1:8" x14ac:dyDescent="0.3">
      <c r="A8" t="s">
        <v>67</v>
      </c>
      <c r="B8" t="s">
        <v>15</v>
      </c>
      <c r="C8" s="65">
        <v>3060.8220000000001</v>
      </c>
      <c r="D8" s="66">
        <v>0.15948003510168179</v>
      </c>
      <c r="E8" s="65">
        <v>3060.8220000000001</v>
      </c>
      <c r="F8" t="s">
        <v>102</v>
      </c>
      <c r="G8" s="67">
        <v>1</v>
      </c>
      <c r="H8" t="s">
        <v>184</v>
      </c>
    </row>
    <row r="9" spans="1:8" x14ac:dyDescent="0.3">
      <c r="A9" t="s">
        <v>67</v>
      </c>
      <c r="B9" t="s">
        <v>14</v>
      </c>
      <c r="C9" s="65">
        <v>79936.209000000003</v>
      </c>
      <c r="D9" s="66">
        <v>1.6711888350872381E-2</v>
      </c>
      <c r="E9" s="65">
        <v>79936.209000000003</v>
      </c>
      <c r="F9" t="s">
        <v>102</v>
      </c>
      <c r="G9" s="67">
        <v>1</v>
      </c>
      <c r="H9" t="s">
        <v>184</v>
      </c>
    </row>
    <row r="10" spans="1:8" x14ac:dyDescent="0.3">
      <c r="A10" t="s">
        <v>67</v>
      </c>
      <c r="B10" t="s">
        <v>16</v>
      </c>
      <c r="C10" s="65">
        <v>44579.423000000003</v>
      </c>
      <c r="D10" s="66">
        <v>3.3520016622915913E-2</v>
      </c>
      <c r="E10" s="65">
        <v>44579.423000000003</v>
      </c>
      <c r="F10" t="s">
        <v>102</v>
      </c>
      <c r="G10" s="67">
        <v>1</v>
      </c>
      <c r="H10" t="s">
        <v>184</v>
      </c>
    </row>
    <row r="11" spans="1:8" x14ac:dyDescent="0.3">
      <c r="A11" t="s">
        <v>15</v>
      </c>
      <c r="B11" t="s">
        <v>87</v>
      </c>
      <c r="C11" s="65">
        <v>2627.02</v>
      </c>
      <c r="D11" s="66">
        <v>0.27460696911329191</v>
      </c>
      <c r="E11" s="65">
        <v>2627.02</v>
      </c>
      <c r="F11" t="s">
        <v>102</v>
      </c>
      <c r="G11" s="67">
        <v>1</v>
      </c>
      <c r="H11" t="s">
        <v>184</v>
      </c>
    </row>
    <row r="12" spans="1:8" x14ac:dyDescent="0.3">
      <c r="A12" t="s">
        <v>14</v>
      </c>
      <c r="B12" t="s">
        <v>87</v>
      </c>
      <c r="C12" s="65">
        <v>33005.945</v>
      </c>
      <c r="D12" s="66">
        <v>6.0594932215999271E-2</v>
      </c>
      <c r="E12" s="65">
        <v>33005.945</v>
      </c>
      <c r="F12" t="s">
        <v>102</v>
      </c>
      <c r="G12" s="67">
        <v>1</v>
      </c>
      <c r="H12" t="s">
        <v>184</v>
      </c>
    </row>
    <row r="13" spans="1:8" x14ac:dyDescent="0.3">
      <c r="A13" t="s">
        <v>16</v>
      </c>
      <c r="B13" t="s">
        <v>87</v>
      </c>
      <c r="C13" s="65">
        <v>30318.874</v>
      </c>
      <c r="D13" s="66">
        <v>7.949335453552793E-2</v>
      </c>
      <c r="E13" s="65">
        <v>30318.874</v>
      </c>
      <c r="F13" t="s">
        <v>102</v>
      </c>
      <c r="G13" s="67">
        <v>1</v>
      </c>
      <c r="H13" t="s">
        <v>184</v>
      </c>
    </row>
    <row r="14" spans="1:8" x14ac:dyDescent="0.3">
      <c r="A14" t="s">
        <v>15</v>
      </c>
      <c r="B14" t="s">
        <v>70</v>
      </c>
      <c r="C14" s="65">
        <v>166.00917418953921</v>
      </c>
      <c r="D14" s="66">
        <v>0.46885966155230813</v>
      </c>
      <c r="E14" s="65">
        <v>166.00917418953921</v>
      </c>
      <c r="F14" t="s">
        <v>102</v>
      </c>
      <c r="G14" s="67">
        <v>1</v>
      </c>
      <c r="H14" t="s">
        <v>184</v>
      </c>
    </row>
    <row r="15" spans="1:8" x14ac:dyDescent="0.3">
      <c r="A15" t="s">
        <v>14</v>
      </c>
      <c r="B15" t="s">
        <v>70</v>
      </c>
      <c r="C15" s="65">
        <v>10054.07609375446</v>
      </c>
      <c r="D15" s="66">
        <v>4.9404589602186771E-2</v>
      </c>
      <c r="E15" s="65">
        <v>10054.07609375446</v>
      </c>
      <c r="F15" t="s">
        <v>102</v>
      </c>
      <c r="G15" s="67">
        <v>1</v>
      </c>
      <c r="H15" t="s">
        <v>184</v>
      </c>
    </row>
    <row r="16" spans="1:8" x14ac:dyDescent="0.3">
      <c r="A16" t="s">
        <v>16</v>
      </c>
      <c r="B16" t="s">
        <v>70</v>
      </c>
      <c r="C16" s="65">
        <v>4663.8599732813491</v>
      </c>
      <c r="D16" s="66">
        <v>0.1048858039768483</v>
      </c>
      <c r="E16" s="65">
        <v>4663.8599732813491</v>
      </c>
      <c r="F16" t="s">
        <v>102</v>
      </c>
      <c r="G16" s="67">
        <v>1</v>
      </c>
      <c r="H16" t="s">
        <v>184</v>
      </c>
    </row>
    <row r="17" spans="1:8" x14ac:dyDescent="0.3">
      <c r="A17" t="s">
        <v>89</v>
      </c>
      <c r="B17" t="s">
        <v>19</v>
      </c>
      <c r="C17" s="65">
        <v>125.33602004363109</v>
      </c>
      <c r="D17" s="66">
        <v>0.5</v>
      </c>
      <c r="E17" s="65">
        <v>115.1775333333333</v>
      </c>
      <c r="F17" t="s">
        <v>92</v>
      </c>
      <c r="G17" s="67">
        <v>1.0881985089999999</v>
      </c>
      <c r="H17" t="s">
        <v>93</v>
      </c>
    </row>
    <row r="18" spans="1:8" x14ac:dyDescent="0.3">
      <c r="A18" t="s">
        <v>89</v>
      </c>
      <c r="B18" t="s">
        <v>22</v>
      </c>
      <c r="C18" s="65">
        <v>86.569709899462438</v>
      </c>
      <c r="D18" s="66">
        <v>0.5</v>
      </c>
      <c r="E18" s="65">
        <v>79.553233333333324</v>
      </c>
      <c r="F18" t="s">
        <v>92</v>
      </c>
      <c r="G18" s="67">
        <v>1.0881985089999999</v>
      </c>
      <c r="H18" t="s">
        <v>93</v>
      </c>
    </row>
    <row r="19" spans="1:8" x14ac:dyDescent="0.3">
      <c r="A19" t="s">
        <v>89</v>
      </c>
      <c r="B19" t="s">
        <v>157</v>
      </c>
      <c r="C19" s="65">
        <v>174.50862183193561</v>
      </c>
      <c r="D19" s="66">
        <v>0.5</v>
      </c>
      <c r="E19" s="65">
        <v>143.4796</v>
      </c>
      <c r="F19" t="s">
        <v>92</v>
      </c>
      <c r="G19" s="67">
        <v>1.2162608610000001</v>
      </c>
      <c r="H19" t="s">
        <v>93</v>
      </c>
    </row>
    <row r="20" spans="1:8" x14ac:dyDescent="0.3">
      <c r="A20" t="s">
        <v>89</v>
      </c>
      <c r="B20" t="s">
        <v>42</v>
      </c>
      <c r="C20" s="65">
        <v>111.8143839397158</v>
      </c>
      <c r="D20" s="66">
        <v>0.5</v>
      </c>
      <c r="E20" s="65">
        <v>59.082299999999996</v>
      </c>
      <c r="F20" t="s">
        <v>92</v>
      </c>
      <c r="G20" s="67">
        <v>1.8925191459999999</v>
      </c>
      <c r="H20" t="s">
        <v>93</v>
      </c>
    </row>
    <row r="21" spans="1:8" x14ac:dyDescent="0.3">
      <c r="A21" t="s">
        <v>89</v>
      </c>
      <c r="B21" t="s">
        <v>40</v>
      </c>
      <c r="C21" s="65">
        <v>182.88920214717649</v>
      </c>
      <c r="D21" s="66">
        <v>0.5</v>
      </c>
      <c r="E21" s="65">
        <v>96.637966666666671</v>
      </c>
      <c r="F21" t="s">
        <v>92</v>
      </c>
      <c r="G21" s="67">
        <v>1.8925191459999999</v>
      </c>
      <c r="H21" t="s">
        <v>93</v>
      </c>
    </row>
    <row r="22" spans="1:8" x14ac:dyDescent="0.3">
      <c r="A22" t="s">
        <v>89</v>
      </c>
      <c r="B22" t="s">
        <v>47</v>
      </c>
      <c r="C22" s="65">
        <v>183.16471772069829</v>
      </c>
      <c r="D22" s="66">
        <v>0.5</v>
      </c>
      <c r="E22" s="65">
        <v>80.569166666666675</v>
      </c>
      <c r="F22" t="s">
        <v>92</v>
      </c>
      <c r="G22" s="67">
        <v>2.2733847859999998</v>
      </c>
      <c r="H22" t="s">
        <v>93</v>
      </c>
    </row>
    <row r="23" spans="1:8" x14ac:dyDescent="0.3">
      <c r="A23" t="s">
        <v>89</v>
      </c>
      <c r="B23" t="s">
        <v>139</v>
      </c>
      <c r="C23" s="65">
        <v>65.743517740766137</v>
      </c>
      <c r="D23" s="66">
        <v>0.5</v>
      </c>
      <c r="E23" s="65">
        <v>31.080933333333331</v>
      </c>
      <c r="F23" t="s">
        <v>92</v>
      </c>
      <c r="G23" s="67">
        <v>2.1152362779999998</v>
      </c>
      <c r="H23" t="s">
        <v>93</v>
      </c>
    </row>
    <row r="24" spans="1:8" x14ac:dyDescent="0.3">
      <c r="A24" t="s">
        <v>42</v>
      </c>
      <c r="B24" t="s">
        <v>89</v>
      </c>
      <c r="C24" s="65">
        <v>140.87426776243191</v>
      </c>
      <c r="D24" s="66">
        <v>0.5</v>
      </c>
      <c r="E24" s="65">
        <v>74.437433333333331</v>
      </c>
      <c r="F24" t="s">
        <v>92</v>
      </c>
      <c r="G24" s="67">
        <v>1.8925191459999999</v>
      </c>
      <c r="H24" t="s">
        <v>93</v>
      </c>
    </row>
    <row r="25" spans="1:8" x14ac:dyDescent="0.3">
      <c r="A25" t="s">
        <v>47</v>
      </c>
      <c r="B25" t="s">
        <v>89</v>
      </c>
      <c r="C25" s="65">
        <v>134.03149215124481</v>
      </c>
      <c r="D25" s="66">
        <v>0.5</v>
      </c>
      <c r="E25" s="65">
        <v>58.956800000000008</v>
      </c>
      <c r="F25" t="s">
        <v>92</v>
      </c>
      <c r="G25" s="67">
        <v>2.2733847859999998</v>
      </c>
      <c r="H25" t="s">
        <v>93</v>
      </c>
    </row>
    <row r="26" spans="1:8" x14ac:dyDescent="0.3">
      <c r="A26" t="s">
        <v>48</v>
      </c>
      <c r="B26" t="s">
        <v>89</v>
      </c>
      <c r="C26" s="65">
        <v>206.07473971598159</v>
      </c>
      <c r="D26" s="66">
        <v>0.5</v>
      </c>
      <c r="E26" s="65">
        <v>98.208733333333328</v>
      </c>
      <c r="F26" t="s">
        <v>92</v>
      </c>
      <c r="G26" s="67">
        <v>2.0983341574779999</v>
      </c>
      <c r="H26" t="s">
        <v>93</v>
      </c>
    </row>
    <row r="27" spans="1:8" x14ac:dyDescent="0.3">
      <c r="A27" t="s">
        <v>139</v>
      </c>
      <c r="B27" t="s">
        <v>89</v>
      </c>
      <c r="C27" s="65">
        <v>15.6472488428772</v>
      </c>
      <c r="D27" s="66">
        <v>0.5</v>
      </c>
      <c r="E27" s="65">
        <v>7.3974000000000011</v>
      </c>
      <c r="F27" t="s">
        <v>92</v>
      </c>
      <c r="G27" s="67">
        <v>2.1152362779999998</v>
      </c>
      <c r="H27" t="s">
        <v>93</v>
      </c>
    </row>
    <row r="28" spans="1:8" x14ac:dyDescent="0.3">
      <c r="A28" t="s">
        <v>89</v>
      </c>
      <c r="B28" t="s">
        <v>23</v>
      </c>
      <c r="C28" s="65">
        <v>564.29850301039016</v>
      </c>
      <c r="D28" s="66">
        <v>0.3</v>
      </c>
      <c r="E28" s="65">
        <v>449.23126666666673</v>
      </c>
      <c r="F28" t="s">
        <v>92</v>
      </c>
      <c r="G28" s="67">
        <v>1.2561425369999999</v>
      </c>
      <c r="H28" t="s">
        <v>93</v>
      </c>
    </row>
    <row r="29" spans="1:8" x14ac:dyDescent="0.3">
      <c r="A29" t="s">
        <v>89</v>
      </c>
      <c r="B29" t="s">
        <v>30</v>
      </c>
      <c r="C29" s="65">
        <v>650.07988368201461</v>
      </c>
      <c r="D29" s="66">
        <v>0.3</v>
      </c>
      <c r="E29" s="65">
        <v>381.77893333333333</v>
      </c>
      <c r="F29" t="s">
        <v>92</v>
      </c>
      <c r="G29" s="67">
        <v>1.7027652049999999</v>
      </c>
      <c r="H29" t="s">
        <v>93</v>
      </c>
    </row>
    <row r="30" spans="1:8" x14ac:dyDescent="0.3">
      <c r="A30" t="s">
        <v>89</v>
      </c>
      <c r="B30" t="s">
        <v>33</v>
      </c>
      <c r="C30" s="65">
        <v>771.51865747248746</v>
      </c>
      <c r="D30" s="66">
        <v>0.3</v>
      </c>
      <c r="E30" s="65">
        <v>453.09750000000003</v>
      </c>
      <c r="F30" t="s">
        <v>92</v>
      </c>
      <c r="G30" s="67">
        <v>1.7027652049999999</v>
      </c>
      <c r="H30" t="s">
        <v>93</v>
      </c>
    </row>
    <row r="31" spans="1:8" x14ac:dyDescent="0.3">
      <c r="A31" t="s">
        <v>89</v>
      </c>
      <c r="B31" t="s">
        <v>45</v>
      </c>
      <c r="C31" s="65">
        <v>854.03755394494112</v>
      </c>
      <c r="D31" s="66">
        <v>0.3</v>
      </c>
      <c r="E31" s="65">
        <v>438.86430000000001</v>
      </c>
      <c r="F31" t="s">
        <v>92</v>
      </c>
      <c r="G31" s="67">
        <v>1.946017377</v>
      </c>
      <c r="H31" t="s">
        <v>93</v>
      </c>
    </row>
    <row r="32" spans="1:8" x14ac:dyDescent="0.3">
      <c r="A32" t="s">
        <v>89</v>
      </c>
      <c r="B32" t="s">
        <v>48</v>
      </c>
      <c r="C32" s="65">
        <v>601.4350278871317</v>
      </c>
      <c r="D32" s="66">
        <v>0.3</v>
      </c>
      <c r="E32" s="65">
        <v>286.625</v>
      </c>
      <c r="F32" t="s">
        <v>92</v>
      </c>
      <c r="G32" s="67">
        <v>2.0983341574779999</v>
      </c>
      <c r="H32" t="s">
        <v>93</v>
      </c>
    </row>
    <row r="33" spans="1:8" x14ac:dyDescent="0.3">
      <c r="A33" t="s">
        <v>22</v>
      </c>
      <c r="B33" t="s">
        <v>89</v>
      </c>
      <c r="C33" s="65">
        <v>509.25444904943089</v>
      </c>
      <c r="D33" s="66">
        <v>0.3</v>
      </c>
      <c r="E33" s="65">
        <v>467.97936666666669</v>
      </c>
      <c r="F33" t="s">
        <v>92</v>
      </c>
      <c r="G33" s="67">
        <v>1.0881985089999999</v>
      </c>
      <c r="H33" t="s">
        <v>93</v>
      </c>
    </row>
    <row r="34" spans="1:8" x14ac:dyDescent="0.3">
      <c r="A34" t="s">
        <v>157</v>
      </c>
      <c r="B34" t="s">
        <v>89</v>
      </c>
      <c r="C34" s="65">
        <v>555.93998774000227</v>
      </c>
      <c r="D34" s="66">
        <v>0.3</v>
      </c>
      <c r="E34" s="65">
        <v>457.08943333333332</v>
      </c>
      <c r="F34" t="s">
        <v>92</v>
      </c>
      <c r="G34" s="67">
        <v>1.2162608610000001</v>
      </c>
      <c r="H34" t="s">
        <v>93</v>
      </c>
    </row>
    <row r="35" spans="1:8" x14ac:dyDescent="0.3">
      <c r="A35" t="s">
        <v>40</v>
      </c>
      <c r="B35" t="s">
        <v>89</v>
      </c>
      <c r="C35" s="65">
        <v>562.80485063009246</v>
      </c>
      <c r="D35" s="66">
        <v>0.3</v>
      </c>
      <c r="E35" s="65">
        <v>297.38396666666671</v>
      </c>
      <c r="F35" t="s">
        <v>92</v>
      </c>
      <c r="G35" s="67">
        <v>1.8925191459999999</v>
      </c>
      <c r="H35" t="s">
        <v>93</v>
      </c>
    </row>
    <row r="36" spans="1:8" x14ac:dyDescent="0.3">
      <c r="A36" t="s">
        <v>41</v>
      </c>
      <c r="B36" t="s">
        <v>89</v>
      </c>
      <c r="C36" s="65">
        <v>1014.817966858343</v>
      </c>
      <c r="D36" s="66">
        <v>0.3</v>
      </c>
      <c r="E36" s="65">
        <v>464.53353333333342</v>
      </c>
      <c r="F36" t="s">
        <v>92</v>
      </c>
      <c r="G36" s="67">
        <v>2.184595716</v>
      </c>
      <c r="H36" t="s">
        <v>93</v>
      </c>
    </row>
    <row r="37" spans="1:8" x14ac:dyDescent="0.3">
      <c r="A37" t="s">
        <v>33</v>
      </c>
      <c r="B37" t="s">
        <v>89</v>
      </c>
      <c r="C37" s="65">
        <v>503.01216644384499</v>
      </c>
      <c r="D37" s="66">
        <v>0.3</v>
      </c>
      <c r="E37" s="65">
        <v>295.40899999999999</v>
      </c>
      <c r="F37" t="s">
        <v>92</v>
      </c>
      <c r="G37" s="67">
        <v>1.7027652049999999</v>
      </c>
      <c r="H37" t="s">
        <v>93</v>
      </c>
    </row>
    <row r="38" spans="1:8" x14ac:dyDescent="0.3">
      <c r="A38" t="s">
        <v>45</v>
      </c>
      <c r="B38" t="s">
        <v>89</v>
      </c>
      <c r="C38" s="65">
        <v>397.53703534801889</v>
      </c>
      <c r="D38" s="66">
        <v>0.3</v>
      </c>
      <c r="E38" s="65">
        <v>204.28236666666669</v>
      </c>
      <c r="F38" t="s">
        <v>92</v>
      </c>
      <c r="G38" s="67">
        <v>1.946017377</v>
      </c>
      <c r="H38" t="s">
        <v>93</v>
      </c>
    </row>
    <row r="39" spans="1:8" x14ac:dyDescent="0.3">
      <c r="A39" t="s">
        <v>89</v>
      </c>
      <c r="B39" t="s">
        <v>20</v>
      </c>
      <c r="C39" s="65">
        <v>268.30266670559041</v>
      </c>
      <c r="D39" s="66">
        <v>0.2</v>
      </c>
      <c r="E39" s="65">
        <v>213.59253333333331</v>
      </c>
      <c r="F39" t="s">
        <v>92</v>
      </c>
      <c r="G39" s="67">
        <v>1.2561425369999999</v>
      </c>
      <c r="H39" t="s">
        <v>93</v>
      </c>
    </row>
    <row r="40" spans="1:8" x14ac:dyDescent="0.3">
      <c r="A40" t="s">
        <v>89</v>
      </c>
      <c r="B40" t="s">
        <v>41</v>
      </c>
      <c r="C40" s="65">
        <v>2698.182299194877</v>
      </c>
      <c r="D40" s="66">
        <v>0.2</v>
      </c>
      <c r="E40" s="65">
        <v>1235.0945666666671</v>
      </c>
      <c r="F40" t="s">
        <v>92</v>
      </c>
      <c r="G40" s="67">
        <v>2.184595716</v>
      </c>
      <c r="H40" t="s">
        <v>93</v>
      </c>
    </row>
    <row r="41" spans="1:8" x14ac:dyDescent="0.3">
      <c r="A41" t="s">
        <v>89</v>
      </c>
      <c r="B41" t="s">
        <v>49</v>
      </c>
      <c r="C41" s="65">
        <v>2138.1097289173631</v>
      </c>
      <c r="D41" s="66">
        <v>0.2</v>
      </c>
      <c r="E41" s="65">
        <v>954.81846666666661</v>
      </c>
      <c r="F41" t="s">
        <v>92</v>
      </c>
      <c r="G41" s="67">
        <v>2.2392840142499999</v>
      </c>
      <c r="H41" t="s">
        <v>93</v>
      </c>
    </row>
    <row r="42" spans="1:8" x14ac:dyDescent="0.3">
      <c r="A42" t="s">
        <v>19</v>
      </c>
      <c r="B42" t="s">
        <v>89</v>
      </c>
      <c r="C42" s="65">
        <v>1389.4639809997809</v>
      </c>
      <c r="D42" s="66">
        <v>0.2</v>
      </c>
      <c r="E42" s="65">
        <v>1276.8479</v>
      </c>
      <c r="F42" t="s">
        <v>92</v>
      </c>
      <c r="G42" s="67">
        <v>1.0881985089999999</v>
      </c>
      <c r="H42" t="s">
        <v>93</v>
      </c>
    </row>
    <row r="43" spans="1:8" x14ac:dyDescent="0.3">
      <c r="A43" t="s">
        <v>20</v>
      </c>
      <c r="B43" t="s">
        <v>89</v>
      </c>
      <c r="C43" s="65">
        <v>819.27793576870806</v>
      </c>
      <c r="D43" s="66">
        <v>0.2</v>
      </c>
      <c r="E43" s="65">
        <v>652.21733333333339</v>
      </c>
      <c r="F43" t="s">
        <v>92</v>
      </c>
      <c r="G43" s="67">
        <v>1.2561425369999999</v>
      </c>
      <c r="H43" t="s">
        <v>93</v>
      </c>
    </row>
    <row r="44" spans="1:8" x14ac:dyDescent="0.3">
      <c r="A44" t="s">
        <v>23</v>
      </c>
      <c r="B44" t="s">
        <v>89</v>
      </c>
      <c r="C44" s="65">
        <v>669.38227934282634</v>
      </c>
      <c r="D44" s="66">
        <v>0.2</v>
      </c>
      <c r="E44" s="65">
        <v>532.88720000000012</v>
      </c>
      <c r="F44" t="s">
        <v>92</v>
      </c>
      <c r="G44" s="67">
        <v>1.2561425369999999</v>
      </c>
      <c r="H44" t="s">
        <v>93</v>
      </c>
    </row>
    <row r="45" spans="1:8" x14ac:dyDescent="0.3">
      <c r="A45" t="s">
        <v>30</v>
      </c>
      <c r="B45" t="s">
        <v>89</v>
      </c>
      <c r="C45" s="65">
        <v>601.28413851421089</v>
      </c>
      <c r="D45" s="66">
        <v>0.2</v>
      </c>
      <c r="E45" s="65">
        <v>353.12216666666671</v>
      </c>
      <c r="F45" t="s">
        <v>92</v>
      </c>
      <c r="G45" s="67">
        <v>1.7027652049999999</v>
      </c>
      <c r="H45" t="s">
        <v>93</v>
      </c>
    </row>
    <row r="46" spans="1:8" x14ac:dyDescent="0.3">
      <c r="A46" t="s">
        <v>49</v>
      </c>
      <c r="B46" t="s">
        <v>89</v>
      </c>
      <c r="C46" s="65">
        <v>4327.948859276712</v>
      </c>
      <c r="D46" s="66">
        <v>0.2</v>
      </c>
      <c r="E46" s="65">
        <v>1932.7378000000001</v>
      </c>
      <c r="F46" t="s">
        <v>92</v>
      </c>
      <c r="G46" s="67">
        <v>2.2392840142499999</v>
      </c>
      <c r="H46" t="s">
        <v>93</v>
      </c>
    </row>
    <row r="47" spans="1:8" x14ac:dyDescent="0.3">
      <c r="A47" t="s">
        <v>89</v>
      </c>
      <c r="B47" t="s">
        <v>54</v>
      </c>
      <c r="C47" s="65">
        <v>4373.4308023856674</v>
      </c>
      <c r="D47" s="66">
        <v>0.2</v>
      </c>
      <c r="E47" s="65">
        <v>1997.666666666667</v>
      </c>
      <c r="F47" t="s">
        <v>92</v>
      </c>
      <c r="G47" s="67">
        <v>2.189269549</v>
      </c>
      <c r="H47" t="s">
        <v>94</v>
      </c>
    </row>
    <row r="48" spans="1:8" x14ac:dyDescent="0.3">
      <c r="A48" t="s">
        <v>89</v>
      </c>
      <c r="B48" t="s">
        <v>59</v>
      </c>
      <c r="C48" s="65">
        <v>2004.443365424333</v>
      </c>
      <c r="D48" s="66">
        <v>0.2</v>
      </c>
      <c r="E48" s="65">
        <v>979.66666666666663</v>
      </c>
      <c r="F48" t="s">
        <v>92</v>
      </c>
      <c r="G48" s="67">
        <v>2.0460463070000001</v>
      </c>
      <c r="H48" t="s">
        <v>94</v>
      </c>
    </row>
    <row r="49" spans="1:8" x14ac:dyDescent="0.3">
      <c r="A49" t="s">
        <v>89</v>
      </c>
      <c r="B49" t="s">
        <v>58</v>
      </c>
      <c r="C49" s="65">
        <v>10686.499861460999</v>
      </c>
      <c r="D49" s="66">
        <v>0.2</v>
      </c>
      <c r="E49" s="65">
        <v>5223</v>
      </c>
      <c r="F49" t="s">
        <v>92</v>
      </c>
      <c r="G49" s="67">
        <v>2.0460463070000001</v>
      </c>
      <c r="H49" t="s">
        <v>94</v>
      </c>
    </row>
    <row r="50" spans="1:8" x14ac:dyDescent="0.3">
      <c r="A50" s="274" t="s">
        <v>328</v>
      </c>
      <c r="B50" t="s">
        <v>59</v>
      </c>
      <c r="C50" s="65">
        <v>14829.556760906629</v>
      </c>
      <c r="D50" s="66">
        <v>0.15</v>
      </c>
      <c r="E50" s="65">
        <v>7247.9086666666662</v>
      </c>
      <c r="F50" t="s">
        <v>92</v>
      </c>
      <c r="G50" s="67">
        <v>2.0460463070000001</v>
      </c>
      <c r="H50" t="s">
        <v>94</v>
      </c>
    </row>
    <row r="51" spans="1:8" x14ac:dyDescent="0.3">
      <c r="A51" t="s">
        <v>78</v>
      </c>
      <c r="B51" t="s">
        <v>54</v>
      </c>
      <c r="C51" s="65">
        <v>3721.7582333</v>
      </c>
      <c r="D51" s="66">
        <v>0.1</v>
      </c>
      <c r="E51" s="65">
        <v>1700</v>
      </c>
      <c r="F51" t="s">
        <v>92</v>
      </c>
      <c r="G51" s="67">
        <v>2.189269549</v>
      </c>
      <c r="H51" t="s">
        <v>94</v>
      </c>
    </row>
    <row r="52" spans="1:8" x14ac:dyDescent="0.3">
      <c r="A52" t="s">
        <v>81</v>
      </c>
      <c r="B52" t="s">
        <v>58</v>
      </c>
      <c r="C52" s="65">
        <v>16413.383474753999</v>
      </c>
      <c r="D52" s="66">
        <v>0.1</v>
      </c>
      <c r="E52" s="65">
        <v>8022</v>
      </c>
      <c r="F52" t="s">
        <v>92</v>
      </c>
      <c r="G52" s="67">
        <v>2.0460463070000001</v>
      </c>
      <c r="H52" t="s">
        <v>94</v>
      </c>
    </row>
    <row r="53" spans="1:8" x14ac:dyDescent="0.3">
      <c r="A53" t="s">
        <v>54</v>
      </c>
      <c r="B53" t="s">
        <v>89</v>
      </c>
      <c r="C53" s="65">
        <v>1106.310878761333</v>
      </c>
      <c r="D53" s="66">
        <v>0.2</v>
      </c>
      <c r="E53" s="65">
        <v>505.33333333333331</v>
      </c>
      <c r="F53" t="s">
        <v>92</v>
      </c>
      <c r="G53" s="67">
        <v>2.189269549</v>
      </c>
      <c r="H53" t="s">
        <v>94</v>
      </c>
    </row>
    <row r="54" spans="1:8" x14ac:dyDescent="0.3">
      <c r="A54" t="s">
        <v>59</v>
      </c>
      <c r="B54" t="s">
        <v>89</v>
      </c>
      <c r="C54" s="65">
        <v>5854.4204997626666</v>
      </c>
      <c r="D54" s="66">
        <v>0.2</v>
      </c>
      <c r="E54" s="65">
        <v>2861.333333333333</v>
      </c>
      <c r="F54" t="s">
        <v>92</v>
      </c>
      <c r="G54" s="67">
        <v>2.0460463070000001</v>
      </c>
      <c r="H54" t="s">
        <v>94</v>
      </c>
    </row>
    <row r="55" spans="1:8" x14ac:dyDescent="0.3">
      <c r="A55" t="s">
        <v>58</v>
      </c>
      <c r="B55" t="s">
        <v>89</v>
      </c>
      <c r="C55" s="65">
        <v>8896.8913582716687</v>
      </c>
      <c r="D55" s="66">
        <v>0.2</v>
      </c>
      <c r="E55" s="65">
        <v>4348.333333333333</v>
      </c>
      <c r="F55" t="s">
        <v>92</v>
      </c>
      <c r="G55" s="67">
        <v>2.0460463070000001</v>
      </c>
      <c r="H55" t="s">
        <v>94</v>
      </c>
    </row>
    <row r="56" spans="1:8" x14ac:dyDescent="0.3">
      <c r="A56" t="s">
        <v>59</v>
      </c>
      <c r="B56" t="s">
        <v>81</v>
      </c>
      <c r="C56" s="65">
        <v>10944.59087068772</v>
      </c>
      <c r="D56" s="66">
        <v>0.15</v>
      </c>
      <c r="E56" s="65">
        <v>5349.141333333333</v>
      </c>
      <c r="F56" t="s">
        <v>92</v>
      </c>
      <c r="G56" s="67">
        <v>2.0460463070000001</v>
      </c>
      <c r="H56" t="s">
        <v>94</v>
      </c>
    </row>
    <row r="57" spans="1:8" x14ac:dyDescent="0.3">
      <c r="A57" t="s">
        <v>58</v>
      </c>
      <c r="B57" s="274" t="s">
        <v>328</v>
      </c>
      <c r="C57" s="65">
        <v>18202.991977943329</v>
      </c>
      <c r="D57" s="66">
        <v>0.15</v>
      </c>
      <c r="E57" s="65">
        <v>8896.6666666666661</v>
      </c>
      <c r="F57" t="s">
        <v>92</v>
      </c>
      <c r="G57" s="67">
        <v>2.0460463070000001</v>
      </c>
      <c r="H57" t="s">
        <v>94</v>
      </c>
    </row>
    <row r="58" spans="1:8" x14ac:dyDescent="0.3">
      <c r="A58" t="s">
        <v>71</v>
      </c>
      <c r="B58" t="s">
        <v>36</v>
      </c>
      <c r="C58" s="65">
        <v>2820</v>
      </c>
      <c r="D58" s="66">
        <v>0.75</v>
      </c>
      <c r="E58" s="65">
        <v>2820</v>
      </c>
      <c r="F58" t="s">
        <v>103</v>
      </c>
      <c r="G58" s="67">
        <v>1</v>
      </c>
      <c r="H58" t="s">
        <v>104</v>
      </c>
    </row>
    <row r="59" spans="1:8" x14ac:dyDescent="0.3">
      <c r="A59" t="s">
        <v>71</v>
      </c>
      <c r="B59" t="s">
        <v>157</v>
      </c>
      <c r="C59" s="65">
        <v>4809.666666666667</v>
      </c>
      <c r="D59" s="66">
        <v>0.3</v>
      </c>
      <c r="E59" s="65">
        <v>4809.666666666667</v>
      </c>
      <c r="F59" t="s">
        <v>103</v>
      </c>
      <c r="G59" s="67">
        <v>1</v>
      </c>
      <c r="H59" t="s">
        <v>104</v>
      </c>
    </row>
    <row r="60" spans="1:8" x14ac:dyDescent="0.3">
      <c r="A60" t="s">
        <v>71</v>
      </c>
      <c r="B60" t="s">
        <v>20</v>
      </c>
      <c r="C60" s="65">
        <v>13917</v>
      </c>
      <c r="D60" s="66">
        <v>0.15</v>
      </c>
      <c r="E60" s="65">
        <v>13917</v>
      </c>
      <c r="F60" t="s">
        <v>103</v>
      </c>
      <c r="G60" s="67">
        <v>1</v>
      </c>
      <c r="H60" t="s">
        <v>104</v>
      </c>
    </row>
    <row r="61" spans="1:8" x14ac:dyDescent="0.3">
      <c r="A61" t="s">
        <v>71</v>
      </c>
      <c r="B61" t="s">
        <v>19</v>
      </c>
      <c r="C61" s="65">
        <v>5252.666666666667</v>
      </c>
      <c r="D61" s="66">
        <v>0.15</v>
      </c>
      <c r="E61" s="65">
        <v>5252.666666666667</v>
      </c>
      <c r="F61" t="s">
        <v>103</v>
      </c>
      <c r="G61" s="67">
        <v>1</v>
      </c>
      <c r="H61" t="s">
        <v>104</v>
      </c>
    </row>
    <row r="62" spans="1:8" x14ac:dyDescent="0.3">
      <c r="A62" t="s">
        <v>71</v>
      </c>
      <c r="B62" t="s">
        <v>23</v>
      </c>
      <c r="C62" s="65">
        <v>6129.333333333333</v>
      </c>
      <c r="D62" s="66">
        <v>0.15</v>
      </c>
      <c r="E62" s="65">
        <v>6129.333333333333</v>
      </c>
      <c r="F62" t="s">
        <v>103</v>
      </c>
      <c r="G62" s="67">
        <v>1</v>
      </c>
      <c r="H62" t="s">
        <v>104</v>
      </c>
    </row>
    <row r="63" spans="1:8" x14ac:dyDescent="0.3">
      <c r="A63" t="s">
        <v>71</v>
      </c>
      <c r="B63" t="s">
        <v>22</v>
      </c>
      <c r="C63" s="65">
        <v>4685.333333333333</v>
      </c>
      <c r="D63" s="66">
        <v>0.15</v>
      </c>
      <c r="E63" s="65">
        <v>4685.333333333333</v>
      </c>
      <c r="F63" t="s">
        <v>103</v>
      </c>
      <c r="G63" s="67">
        <v>1</v>
      </c>
      <c r="H63" t="s">
        <v>104</v>
      </c>
    </row>
    <row r="64" spans="1:8" x14ac:dyDescent="0.3">
      <c r="A64" t="s">
        <v>74</v>
      </c>
      <c r="B64" t="s">
        <v>41</v>
      </c>
      <c r="C64" s="65">
        <v>6359</v>
      </c>
      <c r="D64" s="66">
        <v>0.15</v>
      </c>
      <c r="E64" s="65">
        <v>6359</v>
      </c>
      <c r="F64" t="s">
        <v>105</v>
      </c>
      <c r="G64" s="67">
        <v>1</v>
      </c>
      <c r="H64" t="s">
        <v>106</v>
      </c>
    </row>
    <row r="65" spans="1:8" x14ac:dyDescent="0.3">
      <c r="A65" t="s">
        <v>73</v>
      </c>
      <c r="B65" t="s">
        <v>40</v>
      </c>
      <c r="C65" s="65">
        <v>1297</v>
      </c>
      <c r="D65" s="66">
        <v>0.15</v>
      </c>
      <c r="E65" s="65">
        <v>1297</v>
      </c>
      <c r="F65" t="s">
        <v>105</v>
      </c>
      <c r="G65" s="67">
        <v>1</v>
      </c>
      <c r="H65" t="s">
        <v>106</v>
      </c>
    </row>
    <row r="66" spans="1:8" x14ac:dyDescent="0.3">
      <c r="A66" t="s">
        <v>73</v>
      </c>
      <c r="B66" t="s">
        <v>43</v>
      </c>
      <c r="C66" s="65">
        <v>80</v>
      </c>
      <c r="D66" s="66">
        <v>0.15</v>
      </c>
      <c r="E66" s="65">
        <v>80</v>
      </c>
      <c r="F66" t="s">
        <v>105</v>
      </c>
      <c r="G66" s="67">
        <v>1</v>
      </c>
      <c r="H66" t="s">
        <v>106</v>
      </c>
    </row>
    <row r="67" spans="1:8" x14ac:dyDescent="0.3">
      <c r="A67" t="s">
        <v>73</v>
      </c>
      <c r="B67" t="s">
        <v>42</v>
      </c>
      <c r="C67" s="65">
        <v>148.33333333333329</v>
      </c>
      <c r="D67" s="66">
        <v>0.15</v>
      </c>
      <c r="E67" s="65">
        <v>148.33333333333329</v>
      </c>
      <c r="F67" t="s">
        <v>105</v>
      </c>
      <c r="G67" s="67">
        <v>1</v>
      </c>
      <c r="H67" t="s">
        <v>106</v>
      </c>
    </row>
    <row r="68" spans="1:8" x14ac:dyDescent="0.3">
      <c r="A68" t="s">
        <v>23</v>
      </c>
      <c r="B68" t="s">
        <v>78</v>
      </c>
      <c r="C68" s="65">
        <v>4597.3016383230297</v>
      </c>
      <c r="D68" s="66">
        <v>0.2</v>
      </c>
      <c r="E68" s="65">
        <v>3659.856666666667</v>
      </c>
      <c r="F68" t="s">
        <v>92</v>
      </c>
      <c r="G68" s="67">
        <v>1.2561425369999999</v>
      </c>
      <c r="H68" t="s">
        <v>95</v>
      </c>
    </row>
    <row r="69" spans="1:8" x14ac:dyDescent="0.3">
      <c r="A69" t="s">
        <v>65</v>
      </c>
      <c r="B69" t="s">
        <v>78</v>
      </c>
      <c r="C69" s="65">
        <v>2978.73350717312</v>
      </c>
      <c r="D69" s="66">
        <v>0.2</v>
      </c>
      <c r="E69" s="65">
        <v>1693.81</v>
      </c>
      <c r="F69" t="s">
        <v>92</v>
      </c>
      <c r="G69" s="67">
        <v>1.758599552</v>
      </c>
      <c r="H69" t="s">
        <v>95</v>
      </c>
    </row>
    <row r="70" spans="1:8" x14ac:dyDescent="0.3">
      <c r="A70" t="s">
        <v>23</v>
      </c>
      <c r="B70" t="s">
        <v>76</v>
      </c>
      <c r="C70" s="65">
        <v>1696.4707419199799</v>
      </c>
      <c r="D70" s="66">
        <v>0.2</v>
      </c>
      <c r="E70" s="65">
        <v>1350.54</v>
      </c>
      <c r="F70" t="s">
        <v>92</v>
      </c>
      <c r="G70" s="67">
        <v>1.2561425369999999</v>
      </c>
      <c r="H70" t="s">
        <v>95</v>
      </c>
    </row>
    <row r="71" spans="1:8" x14ac:dyDescent="0.3">
      <c r="A71" t="s">
        <v>64</v>
      </c>
      <c r="B71" t="s">
        <v>76</v>
      </c>
      <c r="C71" s="65">
        <v>2234.23038683392</v>
      </c>
      <c r="D71" s="66">
        <v>0.2</v>
      </c>
      <c r="E71" s="65">
        <v>1270.46</v>
      </c>
      <c r="F71" t="s">
        <v>92</v>
      </c>
      <c r="G71" s="67">
        <v>1.758599552</v>
      </c>
      <c r="H71" t="s">
        <v>95</v>
      </c>
    </row>
    <row r="72" spans="1:8" x14ac:dyDescent="0.3">
      <c r="A72" t="s">
        <v>22</v>
      </c>
      <c r="B72" t="s">
        <v>78</v>
      </c>
      <c r="C72" s="65">
        <v>1931.0822520148729</v>
      </c>
      <c r="D72" s="66">
        <v>0.2</v>
      </c>
      <c r="E72" s="65">
        <v>1478.8066666666671</v>
      </c>
      <c r="F72" t="s">
        <v>92</v>
      </c>
      <c r="G72" s="67">
        <v>1.305838211</v>
      </c>
      <c r="H72" t="s">
        <v>95</v>
      </c>
    </row>
    <row r="73" spans="1:8" x14ac:dyDescent="0.3">
      <c r="A73" t="s">
        <v>63</v>
      </c>
      <c r="B73" t="s">
        <v>78</v>
      </c>
      <c r="C73" s="65">
        <v>317.68577093818021</v>
      </c>
      <c r="D73" s="66">
        <v>0.2</v>
      </c>
      <c r="E73" s="65">
        <v>208.5266666666667</v>
      </c>
      <c r="F73" t="s">
        <v>92</v>
      </c>
      <c r="G73" s="67">
        <v>1.523477913</v>
      </c>
      <c r="H73" t="s">
        <v>95</v>
      </c>
    </row>
    <row r="74" spans="1:8" x14ac:dyDescent="0.3">
      <c r="A74" t="s">
        <v>22</v>
      </c>
      <c r="B74" t="s">
        <v>76</v>
      </c>
      <c r="C74" s="65">
        <v>1109.679547737617</v>
      </c>
      <c r="D74" s="66">
        <v>0.2</v>
      </c>
      <c r="E74" s="65">
        <v>849.7833333333333</v>
      </c>
      <c r="F74" t="s">
        <v>92</v>
      </c>
      <c r="G74" s="67">
        <v>1.305838211</v>
      </c>
      <c r="H74" t="s">
        <v>95</v>
      </c>
    </row>
    <row r="75" spans="1:8" x14ac:dyDescent="0.3">
      <c r="A75" t="s">
        <v>62</v>
      </c>
      <c r="B75" t="s">
        <v>76</v>
      </c>
      <c r="C75" s="65">
        <v>296.39262797415</v>
      </c>
      <c r="D75" s="66">
        <v>0.2</v>
      </c>
      <c r="E75" s="65">
        <v>194.55</v>
      </c>
      <c r="F75" t="s">
        <v>92</v>
      </c>
      <c r="G75" s="67">
        <v>1.523477913</v>
      </c>
      <c r="H75" t="s">
        <v>95</v>
      </c>
    </row>
    <row r="76" spans="1:8" x14ac:dyDescent="0.3">
      <c r="A76" t="s">
        <v>20</v>
      </c>
      <c r="B76" t="s">
        <v>77</v>
      </c>
      <c r="C76" s="65">
        <v>255</v>
      </c>
      <c r="D76" s="66">
        <v>0.2</v>
      </c>
      <c r="E76" s="65">
        <v>255</v>
      </c>
      <c r="F76" t="s">
        <v>96</v>
      </c>
      <c r="G76" s="67">
        <v>1</v>
      </c>
      <c r="H76" t="s">
        <v>95</v>
      </c>
    </row>
    <row r="77" spans="1:8" x14ac:dyDescent="0.3">
      <c r="A77" t="s">
        <v>19</v>
      </c>
      <c r="B77" t="s">
        <v>77</v>
      </c>
      <c r="C77" s="65">
        <v>98</v>
      </c>
      <c r="D77" s="66">
        <v>0.2</v>
      </c>
      <c r="E77" s="65">
        <v>98</v>
      </c>
      <c r="F77" t="s">
        <v>96</v>
      </c>
      <c r="G77" s="67">
        <v>1</v>
      </c>
      <c r="H77" t="s">
        <v>95</v>
      </c>
    </row>
    <row r="78" spans="1:8" x14ac:dyDescent="0.3">
      <c r="A78" t="s">
        <v>47</v>
      </c>
      <c r="B78" t="s">
        <v>77</v>
      </c>
      <c r="C78" s="65">
        <v>121.024804432</v>
      </c>
      <c r="D78" s="66">
        <v>0.2</v>
      </c>
      <c r="E78" s="65">
        <v>98</v>
      </c>
      <c r="F78" t="s">
        <v>96</v>
      </c>
      <c r="G78" s="67">
        <v>1.234946984</v>
      </c>
      <c r="H78" t="s">
        <v>95</v>
      </c>
    </row>
    <row r="79" spans="1:8" x14ac:dyDescent="0.3">
      <c r="A79" t="s">
        <v>79</v>
      </c>
      <c r="B79" t="s">
        <v>55</v>
      </c>
      <c r="C79" s="65">
        <v>813.53256440840005</v>
      </c>
      <c r="D79" s="66">
        <v>0.15</v>
      </c>
      <c r="E79" s="65">
        <v>371.60000000000008</v>
      </c>
      <c r="F79" t="s">
        <v>92</v>
      </c>
      <c r="G79" s="67">
        <v>2.189269549</v>
      </c>
      <c r="H79" t="s">
        <v>95</v>
      </c>
    </row>
    <row r="80" spans="1:8" x14ac:dyDescent="0.3">
      <c r="A80" t="s">
        <v>80</v>
      </c>
      <c r="B80" t="s">
        <v>56</v>
      </c>
      <c r="C80" s="65">
        <v>2907.9337662850671</v>
      </c>
      <c r="D80" s="66">
        <v>0.15</v>
      </c>
      <c r="E80" s="65">
        <v>1328.2666666666671</v>
      </c>
      <c r="F80" t="s">
        <v>92</v>
      </c>
      <c r="G80" s="67">
        <v>2.189269549</v>
      </c>
      <c r="H80" t="s">
        <v>95</v>
      </c>
    </row>
    <row r="81" spans="1:8" x14ac:dyDescent="0.3">
      <c r="A81" t="s">
        <v>76</v>
      </c>
      <c r="B81" t="s">
        <v>50</v>
      </c>
      <c r="C81" s="65">
        <v>5047.208851060801</v>
      </c>
      <c r="D81" s="66">
        <v>0.15</v>
      </c>
      <c r="E81" s="65">
        <v>3633.6</v>
      </c>
      <c r="F81" t="s">
        <v>96</v>
      </c>
      <c r="G81" s="67">
        <v>1.3890381030000001</v>
      </c>
      <c r="H81" t="s">
        <v>95</v>
      </c>
    </row>
    <row r="82" spans="1:8" x14ac:dyDescent="0.3">
      <c r="A82" t="s">
        <v>76</v>
      </c>
      <c r="B82" t="s">
        <v>53</v>
      </c>
      <c r="C82" s="65">
        <v>772.95082679999996</v>
      </c>
      <c r="D82" s="66">
        <v>0.15</v>
      </c>
      <c r="E82" s="65">
        <v>400</v>
      </c>
      <c r="F82" t="s">
        <v>96</v>
      </c>
      <c r="G82" s="67">
        <v>1.932377067</v>
      </c>
      <c r="H82" t="s">
        <v>95</v>
      </c>
    </row>
    <row r="83" spans="1:8" x14ac:dyDescent="0.3">
      <c r="A83" t="s">
        <v>76</v>
      </c>
      <c r="B83" t="s">
        <v>52</v>
      </c>
      <c r="C83" s="65">
        <v>1672.2836604848001</v>
      </c>
      <c r="D83" s="66">
        <v>0.15</v>
      </c>
      <c r="E83" s="65">
        <v>943.06666666666661</v>
      </c>
      <c r="F83" t="s">
        <v>96</v>
      </c>
      <c r="G83" s="67">
        <v>1.773240132</v>
      </c>
      <c r="H83" t="s">
        <v>95</v>
      </c>
    </row>
    <row r="84" spans="1:8" x14ac:dyDescent="0.3">
      <c r="A84" t="s">
        <v>76</v>
      </c>
      <c r="B84" t="s">
        <v>51</v>
      </c>
      <c r="C84" s="65">
        <v>227.3384786</v>
      </c>
      <c r="D84" s="66">
        <v>0.15</v>
      </c>
      <c r="E84" s="65">
        <v>100</v>
      </c>
      <c r="F84" t="s">
        <v>96</v>
      </c>
      <c r="G84" s="67">
        <v>2.2733847859999998</v>
      </c>
      <c r="H84" t="s">
        <v>95</v>
      </c>
    </row>
    <row r="85" spans="1:8" x14ac:dyDescent="0.3">
      <c r="A85" t="s">
        <v>77</v>
      </c>
      <c r="B85" t="s">
        <v>48</v>
      </c>
      <c r="C85" s="65">
        <v>288.32875438791513</v>
      </c>
      <c r="D85" s="66">
        <v>0.15</v>
      </c>
      <c r="E85" s="65">
        <v>243.66666666666671</v>
      </c>
      <c r="F85" t="s">
        <v>96</v>
      </c>
      <c r="G85" s="67">
        <v>1.18329174167407</v>
      </c>
      <c r="H85" t="s">
        <v>95</v>
      </c>
    </row>
    <row r="86" spans="1:8" x14ac:dyDescent="0.3">
      <c r="A86" t="s">
        <v>82</v>
      </c>
      <c r="B86" t="s">
        <v>45</v>
      </c>
      <c r="C86" s="65">
        <v>4693.1452408649993</v>
      </c>
      <c r="D86" s="66">
        <v>0.15</v>
      </c>
      <c r="E86" s="65">
        <v>2411.666666666667</v>
      </c>
      <c r="F86" t="s">
        <v>92</v>
      </c>
      <c r="G86" s="67">
        <v>1.946017377</v>
      </c>
      <c r="H86" t="s">
        <v>95</v>
      </c>
    </row>
    <row r="87" spans="1:8" x14ac:dyDescent="0.3">
      <c r="A87" s="274" t="s">
        <v>155</v>
      </c>
      <c r="B87" s="274" t="s">
        <v>139</v>
      </c>
      <c r="C87" s="65">
        <v>52.141464727740008</v>
      </c>
      <c r="D87" s="66">
        <v>0.15</v>
      </c>
      <c r="E87" s="65">
        <v>3037.6366666666672</v>
      </c>
      <c r="F87" t="s">
        <v>97</v>
      </c>
      <c r="G87" s="67">
        <v>1.7165142000000001E-2</v>
      </c>
      <c r="H87" t="s">
        <v>95</v>
      </c>
    </row>
    <row r="88" spans="1:8" x14ac:dyDescent="0.3">
      <c r="A88" t="s">
        <v>60</v>
      </c>
      <c r="B88" t="s">
        <v>86</v>
      </c>
      <c r="C88" s="65">
        <v>21051</v>
      </c>
      <c r="D88" s="66">
        <v>0.25</v>
      </c>
      <c r="E88" s="65">
        <v>13211</v>
      </c>
      <c r="F88" t="s">
        <v>92</v>
      </c>
      <c r="G88" s="67">
        <v>1.5934448565589281</v>
      </c>
      <c r="H88" t="s">
        <v>107</v>
      </c>
    </row>
    <row r="89" spans="1:8" x14ac:dyDescent="0.3">
      <c r="A89" t="s">
        <v>36</v>
      </c>
      <c r="B89" t="s">
        <v>86</v>
      </c>
      <c r="C89" s="65">
        <v>10706.2578535715</v>
      </c>
      <c r="D89" s="66">
        <v>0.4</v>
      </c>
      <c r="E89" s="65">
        <v>7335.5</v>
      </c>
      <c r="F89" t="s">
        <v>92</v>
      </c>
      <c r="G89" s="67">
        <v>1.4595130329999999</v>
      </c>
      <c r="H89" t="s">
        <v>185</v>
      </c>
    </row>
    <row r="90" spans="1:8" x14ac:dyDescent="0.3">
      <c r="A90" t="s">
        <v>33</v>
      </c>
      <c r="B90" t="s">
        <v>86</v>
      </c>
      <c r="C90" s="65">
        <v>7620.7256749774997</v>
      </c>
      <c r="D90" s="66">
        <v>0.4</v>
      </c>
      <c r="E90" s="65">
        <v>4475.5</v>
      </c>
      <c r="F90" t="s">
        <v>92</v>
      </c>
      <c r="G90" s="67">
        <v>1.7027652049999999</v>
      </c>
      <c r="H90" t="s">
        <v>185</v>
      </c>
    </row>
    <row r="91" spans="1:8" x14ac:dyDescent="0.3">
      <c r="A91" t="s">
        <v>37</v>
      </c>
      <c r="B91" t="s">
        <v>86</v>
      </c>
      <c r="C91" s="65">
        <v>2724.4243277999999</v>
      </c>
      <c r="D91" s="66">
        <v>0.4</v>
      </c>
      <c r="E91" s="65">
        <v>1400</v>
      </c>
      <c r="F91" t="s">
        <v>92</v>
      </c>
      <c r="G91" s="67">
        <v>1.946017377</v>
      </c>
      <c r="H91" t="s">
        <v>185</v>
      </c>
    </row>
    <row r="92" spans="1:8" x14ac:dyDescent="0.3">
      <c r="A92" t="s">
        <v>89</v>
      </c>
      <c r="B92" t="s">
        <v>44</v>
      </c>
      <c r="C92" s="65">
        <v>439.52105862666667</v>
      </c>
      <c r="D92" s="66">
        <v>0.25</v>
      </c>
      <c r="E92" s="65">
        <v>193.33333333333329</v>
      </c>
      <c r="F92" t="s">
        <v>92</v>
      </c>
      <c r="G92" s="67">
        <v>2.2733847859999998</v>
      </c>
      <c r="H92" t="s">
        <v>98</v>
      </c>
    </row>
    <row r="93" spans="1:8" x14ac:dyDescent="0.3">
      <c r="A93" t="s">
        <v>75</v>
      </c>
      <c r="B93" t="s">
        <v>44</v>
      </c>
      <c r="C93" s="65">
        <v>2349.1642788666668</v>
      </c>
      <c r="D93" s="66">
        <v>0.15</v>
      </c>
      <c r="E93" s="65">
        <v>1033.333333333333</v>
      </c>
      <c r="F93" t="s">
        <v>92</v>
      </c>
      <c r="G93" s="67">
        <v>2.2733847859999998</v>
      </c>
      <c r="H93" t="s">
        <v>98</v>
      </c>
    </row>
    <row r="94" spans="1:8" x14ac:dyDescent="0.3">
      <c r="A94" t="s">
        <v>44</v>
      </c>
      <c r="B94" t="s">
        <v>89</v>
      </c>
      <c r="C94" s="65">
        <v>394.05336290666662</v>
      </c>
      <c r="D94" s="66">
        <v>0.25</v>
      </c>
      <c r="E94" s="65">
        <v>173.33333333333329</v>
      </c>
      <c r="F94" t="s">
        <v>92</v>
      </c>
      <c r="G94" s="67">
        <v>2.2733847859999998</v>
      </c>
      <c r="H94" t="s">
        <v>98</v>
      </c>
    </row>
    <row r="95" spans="1:8" x14ac:dyDescent="0.3">
      <c r="A95" t="s">
        <v>44</v>
      </c>
      <c r="B95" t="s">
        <v>84</v>
      </c>
      <c r="C95" s="65">
        <v>2371.8981267266672</v>
      </c>
      <c r="D95" s="66">
        <v>0.15</v>
      </c>
      <c r="E95" s="65">
        <v>1043.333333333333</v>
      </c>
      <c r="F95" t="s">
        <v>92</v>
      </c>
      <c r="G95" s="67">
        <v>2.2733847859999998</v>
      </c>
      <c r="H95" t="s">
        <v>98</v>
      </c>
    </row>
    <row r="96" spans="1:8" x14ac:dyDescent="0.3">
      <c r="A96" t="s">
        <v>37</v>
      </c>
      <c r="B96" t="s">
        <v>76</v>
      </c>
      <c r="C96" s="65">
        <v>1759.199708808</v>
      </c>
      <c r="D96" s="66">
        <v>0.2</v>
      </c>
      <c r="E96" s="65">
        <v>904</v>
      </c>
      <c r="F96" t="s">
        <v>92</v>
      </c>
      <c r="G96" s="67">
        <v>1.946017377</v>
      </c>
      <c r="H96" t="s">
        <v>95</v>
      </c>
    </row>
    <row r="97" spans="1:8" x14ac:dyDescent="0.3">
      <c r="A97" t="s">
        <v>147</v>
      </c>
      <c r="B97" t="s">
        <v>47</v>
      </c>
      <c r="C97" s="65">
        <v>77.937504160239996</v>
      </c>
      <c r="D97" s="66">
        <v>0.15</v>
      </c>
      <c r="E97" s="65">
        <v>63.11</v>
      </c>
      <c r="F97" t="s">
        <v>96</v>
      </c>
      <c r="G97" s="67">
        <v>1.234946984</v>
      </c>
      <c r="H97" t="s">
        <v>186</v>
      </c>
    </row>
    <row r="98" spans="1:8" x14ac:dyDescent="0.3">
      <c r="A98" s="68" t="s">
        <v>37</v>
      </c>
      <c r="B98" s="68" t="s">
        <v>82</v>
      </c>
      <c r="C98" s="69">
        <v>583.80521309999995</v>
      </c>
      <c r="D98" s="70">
        <v>0.5</v>
      </c>
      <c r="E98" s="71">
        <v>300</v>
      </c>
      <c r="F98" s="71" t="s">
        <v>92</v>
      </c>
      <c r="G98" s="72">
        <v>1.946017377</v>
      </c>
    </row>
  </sheetData>
  <autoFilter ref="A1:H97" xr:uid="{00000000-0001-0000-0500-000000000000}">
    <sortState xmlns:xlrd2="http://schemas.microsoft.com/office/spreadsheetml/2017/richdata2" ref="A2:H97">
      <sortCondition ref="B1:B97"/>
    </sortState>
  </autoFilter>
  <dataValidations count="1">
    <dataValidation type="list" showInputMessage="1" showErrorMessage="1" sqref="B98" xr:uid="{7023DBD4-ABE0-48AE-A303-48AFBF135123}">
      <formula1>$M$2:$M$92</formula1>
    </dataValidation>
  </dataValidations>
  <pageMargins left="0.75" right="0.75" top="1" bottom="1" header="0.5" footer="0.5"/>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919A3-EBCA-436E-A8D3-BA48BD330822}">
  <sheetPr>
    <tabColor rgb="FF9BBB59"/>
  </sheetPr>
  <dimension ref="A1:I5"/>
  <sheetViews>
    <sheetView workbookViewId="0">
      <selection activeCell="D13" sqref="D13"/>
    </sheetView>
  </sheetViews>
  <sheetFormatPr baseColWidth="10" defaultRowHeight="12.4" x14ac:dyDescent="0.3"/>
  <cols>
    <col min="1" max="1" width="18.1171875" bestFit="1" customWidth="1"/>
    <col min="2" max="2" width="36.64453125" bestFit="1" customWidth="1"/>
    <col min="3" max="3" width="4.76171875" bestFit="1" customWidth="1"/>
  </cols>
  <sheetData>
    <row r="1" spans="1:9" x14ac:dyDescent="0.3">
      <c r="A1" s="64" t="s">
        <v>175</v>
      </c>
      <c r="B1" s="64" t="s">
        <v>176</v>
      </c>
      <c r="C1" s="64" t="s">
        <v>187</v>
      </c>
      <c r="D1" s="64" t="s">
        <v>188</v>
      </c>
      <c r="E1" s="64" t="s">
        <v>189</v>
      </c>
      <c r="F1" s="64" t="s">
        <v>190</v>
      </c>
      <c r="G1" s="64" t="s">
        <v>180</v>
      </c>
      <c r="H1" s="64" t="s">
        <v>181</v>
      </c>
      <c r="I1" s="64" t="s">
        <v>182</v>
      </c>
    </row>
    <row r="2" spans="1:9" x14ac:dyDescent="0.3">
      <c r="A2" t="s">
        <v>36</v>
      </c>
      <c r="B2" t="s">
        <v>86</v>
      </c>
      <c r="C2" s="65">
        <v>7669.7409884149993</v>
      </c>
      <c r="D2" s="65"/>
      <c r="E2" s="65">
        <v>5255</v>
      </c>
      <c r="F2" s="65"/>
      <c r="G2" t="s">
        <v>92</v>
      </c>
      <c r="H2" s="67">
        <v>1.4595130329999999</v>
      </c>
      <c r="I2" t="s">
        <v>107</v>
      </c>
    </row>
    <row r="3" spans="1:9" x14ac:dyDescent="0.3">
      <c r="A3" t="s">
        <v>33</v>
      </c>
      <c r="B3" t="s">
        <v>86</v>
      </c>
      <c r="C3" s="65">
        <v>4500</v>
      </c>
      <c r="D3" s="65"/>
      <c r="E3" s="65"/>
      <c r="F3" s="65"/>
      <c r="G3" t="s">
        <v>92</v>
      </c>
      <c r="H3" s="67">
        <v>1.7027652049999999</v>
      </c>
      <c r="I3" t="s">
        <v>191</v>
      </c>
    </row>
    <row r="4" spans="1:9" x14ac:dyDescent="0.3">
      <c r="A4" t="s">
        <v>37</v>
      </c>
      <c r="B4" t="s">
        <v>86</v>
      </c>
      <c r="C4" s="65">
        <v>2379.9792520709998</v>
      </c>
      <c r="D4" s="65"/>
      <c r="E4" s="65">
        <v>1223</v>
      </c>
      <c r="F4" s="65"/>
      <c r="G4" t="s">
        <v>92</v>
      </c>
      <c r="H4" s="67">
        <v>1.946017377</v>
      </c>
      <c r="I4" t="s">
        <v>107</v>
      </c>
    </row>
    <row r="5" spans="1:9" ht="14.25" x14ac:dyDescent="0.3">
      <c r="A5" t="s">
        <v>37</v>
      </c>
      <c r="B5" s="73" t="s">
        <v>86</v>
      </c>
      <c r="D5" s="65">
        <v>4865.0434425000003</v>
      </c>
      <c r="F5">
        <v>2500</v>
      </c>
      <c r="G5" t="s">
        <v>92</v>
      </c>
      <c r="H5" s="67">
        <v>1.946017377</v>
      </c>
      <c r="I5" t="s">
        <v>107</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BBB59"/>
  </sheetPr>
  <dimension ref="A1:G74"/>
  <sheetViews>
    <sheetView topLeftCell="A35" workbookViewId="0">
      <selection activeCell="D35" sqref="D1:D1048576"/>
    </sheetView>
  </sheetViews>
  <sheetFormatPr baseColWidth="10" defaultColWidth="9" defaultRowHeight="12.4" x14ac:dyDescent="0.3"/>
  <cols>
    <col min="1" max="1" width="2.76171875" bestFit="1" customWidth="1"/>
    <col min="2" max="3" width="40.234375" bestFit="1" customWidth="1"/>
    <col min="4" max="4" width="6.46875" bestFit="1" customWidth="1"/>
    <col min="5" max="6" width="7.87890625" bestFit="1" customWidth="1"/>
    <col min="7" max="7" width="185.3515625" bestFit="1" customWidth="1"/>
  </cols>
  <sheetData>
    <row r="1" spans="1:7" x14ac:dyDescent="0.3">
      <c r="A1" s="75" t="s">
        <v>192</v>
      </c>
      <c r="B1" s="75" t="s">
        <v>90</v>
      </c>
      <c r="C1" s="75" t="s">
        <v>91</v>
      </c>
      <c r="D1" s="76" t="s">
        <v>193</v>
      </c>
      <c r="E1" s="77" t="s">
        <v>194</v>
      </c>
      <c r="F1" s="78" t="s">
        <v>195</v>
      </c>
      <c r="G1" s="79" t="s">
        <v>197</v>
      </c>
    </row>
    <row r="2" spans="1:7" x14ac:dyDescent="0.3">
      <c r="A2" s="80">
        <v>1</v>
      </c>
      <c r="B2" s="82" t="s">
        <v>73</v>
      </c>
      <c r="C2" s="82" t="s">
        <v>40</v>
      </c>
      <c r="D2" s="83"/>
      <c r="E2" s="84">
        <v>1</v>
      </c>
      <c r="F2" s="85">
        <v>1</v>
      </c>
      <c r="G2" s="285" t="s">
        <v>198</v>
      </c>
    </row>
    <row r="3" spans="1:7" x14ac:dyDescent="0.3">
      <c r="A3" s="86">
        <v>1</v>
      </c>
      <c r="B3" s="88" t="s">
        <v>19</v>
      </c>
      <c r="C3" s="88" t="s">
        <v>73</v>
      </c>
      <c r="D3" s="89"/>
      <c r="E3" s="90">
        <v>-0.5</v>
      </c>
      <c r="F3" s="91">
        <v>-0.4</v>
      </c>
      <c r="G3" s="287"/>
    </row>
    <row r="4" spans="1:7" x14ac:dyDescent="0.3">
      <c r="A4" s="80">
        <v>2</v>
      </c>
      <c r="B4" s="82" t="s">
        <v>74</v>
      </c>
      <c r="C4" s="82" t="s">
        <v>41</v>
      </c>
      <c r="D4" s="83"/>
      <c r="E4" s="84">
        <v>1</v>
      </c>
      <c r="F4" s="85">
        <v>1</v>
      </c>
      <c r="G4" s="285" t="s">
        <v>199</v>
      </c>
    </row>
    <row r="5" spans="1:7" x14ac:dyDescent="0.3">
      <c r="A5" s="86">
        <v>2</v>
      </c>
      <c r="B5" s="88" t="s">
        <v>20</v>
      </c>
      <c r="C5" s="88" t="s">
        <v>74</v>
      </c>
      <c r="D5" s="89"/>
      <c r="E5" s="90">
        <v>-0.55000000000000004</v>
      </c>
      <c r="F5" s="91">
        <v>-0.45</v>
      </c>
      <c r="G5" s="287"/>
    </row>
    <row r="6" spans="1:7" ht="14.25" x14ac:dyDescent="0.3">
      <c r="A6" s="80">
        <v>3</v>
      </c>
      <c r="B6" s="92" t="s">
        <v>147</v>
      </c>
      <c r="C6" s="82" t="s">
        <v>47</v>
      </c>
      <c r="D6" s="83"/>
      <c r="E6" s="84">
        <v>1</v>
      </c>
      <c r="F6" s="85">
        <v>1</v>
      </c>
      <c r="G6" s="285" t="s">
        <v>200</v>
      </c>
    </row>
    <row r="7" spans="1:7" ht="14.25" x14ac:dyDescent="0.3">
      <c r="A7" s="93">
        <v>3</v>
      </c>
      <c r="B7" s="95" t="s">
        <v>19</v>
      </c>
      <c r="C7" s="96" t="s">
        <v>147</v>
      </c>
      <c r="D7" s="97"/>
      <c r="E7" s="97">
        <v>-0.5</v>
      </c>
      <c r="F7" s="98">
        <v>-0.4</v>
      </c>
      <c r="G7" s="286"/>
    </row>
    <row r="8" spans="1:7" ht="14.25" x14ac:dyDescent="0.3">
      <c r="A8" s="86">
        <v>3</v>
      </c>
      <c r="B8" s="88" t="s">
        <v>20</v>
      </c>
      <c r="C8" s="99" t="s">
        <v>147</v>
      </c>
      <c r="D8" s="89"/>
      <c r="E8" s="90">
        <v>-0.55000000000000004</v>
      </c>
      <c r="F8" s="91">
        <v>-0.45</v>
      </c>
      <c r="G8" s="287"/>
    </row>
    <row r="9" spans="1:7" x14ac:dyDescent="0.3">
      <c r="A9" s="100">
        <v>4</v>
      </c>
      <c r="B9" s="103" t="s">
        <v>73</v>
      </c>
      <c r="C9" s="103" t="s">
        <v>63</v>
      </c>
      <c r="D9" s="104">
        <v>-0.67</v>
      </c>
      <c r="E9" s="105"/>
      <c r="F9" s="106"/>
      <c r="G9" s="294" t="s">
        <v>201</v>
      </c>
    </row>
    <row r="10" spans="1:7" x14ac:dyDescent="0.3">
      <c r="A10" s="107">
        <v>4</v>
      </c>
      <c r="B10" s="110" t="s">
        <v>73</v>
      </c>
      <c r="C10" s="110" t="s">
        <v>34</v>
      </c>
      <c r="D10" s="111">
        <v>1</v>
      </c>
      <c r="E10" s="112"/>
      <c r="F10" s="113"/>
      <c r="G10" s="287"/>
    </row>
    <row r="11" spans="1:7" x14ac:dyDescent="0.3">
      <c r="A11" s="114">
        <v>5</v>
      </c>
      <c r="B11" s="103" t="s">
        <v>74</v>
      </c>
      <c r="C11" s="103" t="s">
        <v>65</v>
      </c>
      <c r="D11" s="104">
        <v>-0.67</v>
      </c>
      <c r="E11" s="115"/>
      <c r="F11" s="116"/>
      <c r="G11" s="294" t="s">
        <v>202</v>
      </c>
    </row>
    <row r="12" spans="1:7" x14ac:dyDescent="0.3">
      <c r="A12" s="114">
        <v>5</v>
      </c>
      <c r="B12" s="117" t="s">
        <v>74</v>
      </c>
      <c r="C12" s="117" t="s">
        <v>35</v>
      </c>
      <c r="D12" s="111">
        <v>1</v>
      </c>
      <c r="E12" s="115"/>
      <c r="F12" s="116"/>
      <c r="G12" s="287"/>
    </row>
    <row r="13" spans="1:7" x14ac:dyDescent="0.3">
      <c r="A13" s="100">
        <v>6</v>
      </c>
      <c r="B13" s="103" t="s">
        <v>147</v>
      </c>
      <c r="C13" s="103" t="s">
        <v>63</v>
      </c>
      <c r="D13" s="104">
        <v>-0.67</v>
      </c>
      <c r="E13" s="105"/>
      <c r="F13" s="106"/>
      <c r="G13" s="294" t="s">
        <v>202</v>
      </c>
    </row>
    <row r="14" spans="1:7" x14ac:dyDescent="0.3">
      <c r="A14" s="107">
        <v>6</v>
      </c>
      <c r="B14" s="110" t="s">
        <v>147</v>
      </c>
      <c r="C14" s="110" t="s">
        <v>34</v>
      </c>
      <c r="D14" s="111">
        <v>1</v>
      </c>
      <c r="E14" s="112"/>
      <c r="F14" s="113"/>
      <c r="G14" s="287"/>
    </row>
    <row r="15" spans="1:7" x14ac:dyDescent="0.3">
      <c r="A15" s="114">
        <v>7</v>
      </c>
      <c r="B15" s="117" t="s">
        <v>147</v>
      </c>
      <c r="C15" s="117" t="s">
        <v>65</v>
      </c>
      <c r="D15" s="104">
        <v>-0.67</v>
      </c>
      <c r="E15" s="115"/>
      <c r="F15" s="116"/>
      <c r="G15" s="294" t="s">
        <v>202</v>
      </c>
    </row>
    <row r="16" spans="1:7" x14ac:dyDescent="0.3">
      <c r="A16" s="114">
        <v>7</v>
      </c>
      <c r="B16" s="117" t="s">
        <v>147</v>
      </c>
      <c r="C16" s="110" t="s">
        <v>35</v>
      </c>
      <c r="D16" s="111">
        <v>1</v>
      </c>
      <c r="E16" s="115"/>
      <c r="F16" s="116"/>
      <c r="G16" s="287"/>
    </row>
    <row r="17" spans="1:7" x14ac:dyDescent="0.3">
      <c r="A17" s="80">
        <v>8</v>
      </c>
      <c r="B17" s="82" t="s">
        <v>73</v>
      </c>
      <c r="C17" s="119" t="s">
        <v>27</v>
      </c>
      <c r="D17" s="120">
        <v>-1</v>
      </c>
      <c r="E17" s="121"/>
      <c r="F17" s="122"/>
      <c r="G17" s="285" t="s">
        <v>203</v>
      </c>
    </row>
    <row r="18" spans="1:7" x14ac:dyDescent="0.3">
      <c r="A18" s="86">
        <v>8</v>
      </c>
      <c r="B18" s="88" t="s">
        <v>19</v>
      </c>
      <c r="C18" s="88" t="s">
        <v>73</v>
      </c>
      <c r="D18" s="89">
        <v>0.1202</v>
      </c>
      <c r="E18" s="90"/>
      <c r="F18" s="91"/>
      <c r="G18" s="287"/>
    </row>
    <row r="19" spans="1:7" x14ac:dyDescent="0.3">
      <c r="A19" s="93">
        <v>9</v>
      </c>
      <c r="B19" s="82" t="s">
        <v>74</v>
      </c>
      <c r="C19" s="119" t="s">
        <v>28</v>
      </c>
      <c r="D19" s="120">
        <v>-1</v>
      </c>
      <c r="E19" s="121"/>
      <c r="F19" s="122"/>
      <c r="G19" s="295" t="s">
        <v>204</v>
      </c>
    </row>
    <row r="20" spans="1:7" x14ac:dyDescent="0.3">
      <c r="A20" s="93">
        <v>9</v>
      </c>
      <c r="B20" s="124" t="s">
        <v>20</v>
      </c>
      <c r="C20" s="124" t="s">
        <v>74</v>
      </c>
      <c r="D20" s="125">
        <v>0.15</v>
      </c>
      <c r="E20" s="97"/>
      <c r="F20" s="98"/>
      <c r="G20" s="286"/>
    </row>
    <row r="21" spans="1:7" x14ac:dyDescent="0.3">
      <c r="A21" s="80">
        <v>10</v>
      </c>
      <c r="B21" s="82" t="s">
        <v>147</v>
      </c>
      <c r="C21" s="119" t="s">
        <v>27</v>
      </c>
      <c r="D21" s="120">
        <v>-1</v>
      </c>
      <c r="E21" s="121"/>
      <c r="F21" s="122"/>
      <c r="G21" s="292" t="s">
        <v>205</v>
      </c>
    </row>
    <row r="22" spans="1:7" x14ac:dyDescent="0.3">
      <c r="A22" s="86">
        <v>10</v>
      </c>
      <c r="B22" s="88" t="s">
        <v>19</v>
      </c>
      <c r="C22" s="126" t="s">
        <v>147</v>
      </c>
      <c r="D22" s="89">
        <v>0.1202</v>
      </c>
      <c r="E22" s="90"/>
      <c r="F22" s="91"/>
      <c r="G22" s="287"/>
    </row>
    <row r="23" spans="1:7" x14ac:dyDescent="0.3">
      <c r="A23" s="93">
        <v>11</v>
      </c>
      <c r="B23" s="124" t="s">
        <v>147</v>
      </c>
      <c r="C23" s="124" t="s">
        <v>27</v>
      </c>
      <c r="D23" s="120">
        <v>-1</v>
      </c>
      <c r="E23" s="97"/>
      <c r="F23" s="98"/>
      <c r="G23" s="292" t="s">
        <v>202</v>
      </c>
    </row>
    <row r="24" spans="1:7" x14ac:dyDescent="0.3">
      <c r="A24" s="93">
        <v>11</v>
      </c>
      <c r="B24" s="124" t="s">
        <v>20</v>
      </c>
      <c r="C24" s="124" t="s">
        <v>147</v>
      </c>
      <c r="D24" s="125">
        <v>0.15</v>
      </c>
      <c r="E24" s="97"/>
      <c r="F24" s="98"/>
      <c r="G24" s="287"/>
    </row>
    <row r="25" spans="1:7" x14ac:dyDescent="0.3">
      <c r="A25" s="80">
        <v>12</v>
      </c>
      <c r="B25" s="82" t="s">
        <v>150</v>
      </c>
      <c r="C25" s="84" t="s">
        <v>27</v>
      </c>
      <c r="D25" s="120">
        <v>-1</v>
      </c>
      <c r="E25" s="121"/>
      <c r="F25" s="122"/>
      <c r="G25" s="285" t="s">
        <v>206</v>
      </c>
    </row>
    <row r="26" spans="1:7" x14ac:dyDescent="0.3">
      <c r="A26" s="86">
        <v>12</v>
      </c>
      <c r="B26" s="127" t="s">
        <v>22</v>
      </c>
      <c r="C26" s="88" t="s">
        <v>150</v>
      </c>
      <c r="D26" s="89">
        <v>0.1202</v>
      </c>
      <c r="E26" s="90"/>
      <c r="F26" s="91"/>
      <c r="G26" s="287"/>
    </row>
    <row r="27" spans="1:7" x14ac:dyDescent="0.3">
      <c r="A27" s="80">
        <v>13</v>
      </c>
      <c r="B27" s="82" t="s">
        <v>151</v>
      </c>
      <c r="C27" s="84" t="s">
        <v>28</v>
      </c>
      <c r="D27" s="120">
        <v>-1</v>
      </c>
      <c r="E27" s="121"/>
      <c r="F27" s="122"/>
      <c r="G27" s="285" t="s">
        <v>202</v>
      </c>
    </row>
    <row r="28" spans="1:7" x14ac:dyDescent="0.3">
      <c r="A28" s="86">
        <v>13</v>
      </c>
      <c r="B28" s="127" t="s">
        <v>23</v>
      </c>
      <c r="C28" s="88" t="s">
        <v>151</v>
      </c>
      <c r="D28" s="89">
        <v>0.15</v>
      </c>
      <c r="E28" s="90"/>
      <c r="F28" s="91"/>
      <c r="G28" s="287"/>
    </row>
    <row r="29" spans="1:7" x14ac:dyDescent="0.3">
      <c r="A29" s="80">
        <v>14</v>
      </c>
      <c r="B29" s="84" t="s">
        <v>77</v>
      </c>
      <c r="C29" s="84" t="s">
        <v>27</v>
      </c>
      <c r="D29" s="120">
        <v>-1</v>
      </c>
      <c r="E29" s="121"/>
      <c r="F29" s="122"/>
      <c r="G29" s="285" t="s">
        <v>207</v>
      </c>
    </row>
    <row r="30" spans="1:7" x14ac:dyDescent="0.3">
      <c r="A30" s="86">
        <v>14</v>
      </c>
      <c r="B30" s="127" t="s">
        <v>19</v>
      </c>
      <c r="C30" s="127" t="s">
        <v>77</v>
      </c>
      <c r="D30" s="89">
        <v>0.1202</v>
      </c>
      <c r="E30" s="90"/>
      <c r="F30" s="91"/>
      <c r="G30" s="287"/>
    </row>
    <row r="31" spans="1:7" x14ac:dyDescent="0.3">
      <c r="A31" s="80">
        <v>15</v>
      </c>
      <c r="B31" s="84" t="s">
        <v>77</v>
      </c>
      <c r="C31" s="84" t="s">
        <v>28</v>
      </c>
      <c r="D31" s="120">
        <v>-1</v>
      </c>
      <c r="E31" s="121"/>
      <c r="F31" s="122"/>
      <c r="G31" s="285" t="s">
        <v>208</v>
      </c>
    </row>
    <row r="32" spans="1:7" x14ac:dyDescent="0.3">
      <c r="A32" s="86">
        <v>15</v>
      </c>
      <c r="B32" s="127" t="s">
        <v>20</v>
      </c>
      <c r="C32" s="127" t="s">
        <v>77</v>
      </c>
      <c r="D32" s="89">
        <v>0.15</v>
      </c>
      <c r="E32" s="90"/>
      <c r="F32" s="91"/>
      <c r="G32" s="287"/>
    </row>
    <row r="33" spans="1:7" x14ac:dyDescent="0.3">
      <c r="A33">
        <v>33</v>
      </c>
      <c r="B33" s="65" t="s">
        <v>79</v>
      </c>
      <c r="C33" s="65" t="s">
        <v>27</v>
      </c>
      <c r="D33" s="67">
        <v>-1</v>
      </c>
      <c r="E33" s="67"/>
      <c r="F33" s="67"/>
    </row>
    <row r="34" spans="1:7" x14ac:dyDescent="0.3">
      <c r="A34">
        <v>33</v>
      </c>
      <c r="B34" s="65" t="s">
        <v>22</v>
      </c>
      <c r="C34" s="65" t="s">
        <v>79</v>
      </c>
      <c r="D34" s="67">
        <v>0.1202</v>
      </c>
      <c r="E34" s="67"/>
      <c r="F34" s="67"/>
    </row>
    <row r="35" spans="1:7" x14ac:dyDescent="0.3">
      <c r="A35">
        <v>34</v>
      </c>
      <c r="B35" s="65" t="s">
        <v>79</v>
      </c>
      <c r="C35" s="65" t="s">
        <v>28</v>
      </c>
      <c r="D35" s="67">
        <v>-1</v>
      </c>
      <c r="E35" s="67"/>
      <c r="F35" s="67"/>
    </row>
    <row r="36" spans="1:7" x14ac:dyDescent="0.3">
      <c r="A36">
        <v>34</v>
      </c>
      <c r="B36" s="65" t="s">
        <v>23</v>
      </c>
      <c r="C36" s="65" t="s">
        <v>79</v>
      </c>
      <c r="D36" s="67">
        <v>0.15</v>
      </c>
      <c r="E36" s="67"/>
      <c r="F36" s="67"/>
    </row>
    <row r="37" spans="1:7" x14ac:dyDescent="0.3">
      <c r="A37">
        <v>35</v>
      </c>
      <c r="B37" s="65" t="s">
        <v>80</v>
      </c>
      <c r="C37" s="65" t="s">
        <v>27</v>
      </c>
      <c r="D37" s="67">
        <v>-1</v>
      </c>
      <c r="E37" s="67"/>
      <c r="F37" s="67"/>
    </row>
    <row r="38" spans="1:7" x14ac:dyDescent="0.3">
      <c r="A38">
        <v>35</v>
      </c>
      <c r="B38" s="65" t="s">
        <v>22</v>
      </c>
      <c r="C38" s="65" t="s">
        <v>80</v>
      </c>
      <c r="D38" s="67">
        <v>0.1202</v>
      </c>
      <c r="E38" s="67"/>
      <c r="F38" s="67"/>
    </row>
    <row r="39" spans="1:7" x14ac:dyDescent="0.3">
      <c r="A39">
        <v>36</v>
      </c>
      <c r="B39" s="65" t="s">
        <v>80</v>
      </c>
      <c r="C39" s="65" t="s">
        <v>28</v>
      </c>
      <c r="D39" s="67">
        <v>-1</v>
      </c>
      <c r="E39" s="67"/>
      <c r="F39" s="67"/>
    </row>
    <row r="40" spans="1:7" x14ac:dyDescent="0.3">
      <c r="A40">
        <v>36</v>
      </c>
      <c r="B40" s="65" t="s">
        <v>23</v>
      </c>
      <c r="C40" s="65" t="s">
        <v>80</v>
      </c>
      <c r="D40" s="67">
        <v>0.15</v>
      </c>
      <c r="E40" s="67"/>
      <c r="F40" s="67"/>
    </row>
    <row r="41" spans="1:7" x14ac:dyDescent="0.3">
      <c r="A41" s="100">
        <v>20</v>
      </c>
      <c r="B41" s="103" t="s">
        <v>78</v>
      </c>
      <c r="C41" s="128" t="s">
        <v>55</v>
      </c>
      <c r="D41" s="104"/>
      <c r="E41" s="129">
        <v>-5.5E-2</v>
      </c>
      <c r="F41" s="130">
        <v>-4.4999999999999998E-2</v>
      </c>
      <c r="G41" s="294" t="s">
        <v>209</v>
      </c>
    </row>
    <row r="42" spans="1:7" x14ac:dyDescent="0.3">
      <c r="A42" s="107">
        <v>20</v>
      </c>
      <c r="B42" s="103" t="s">
        <v>78</v>
      </c>
      <c r="C42" s="131" t="s">
        <v>57</v>
      </c>
      <c r="D42" s="111"/>
      <c r="E42" s="131">
        <v>1</v>
      </c>
      <c r="F42" s="132">
        <v>1</v>
      </c>
      <c r="G42" s="287"/>
    </row>
    <row r="43" spans="1:7" x14ac:dyDescent="0.3">
      <c r="A43" s="100">
        <v>21</v>
      </c>
      <c r="B43" s="103" t="s">
        <v>78</v>
      </c>
      <c r="C43" s="128" t="s">
        <v>56</v>
      </c>
      <c r="D43" s="104"/>
      <c r="E43" s="105">
        <v>-1.05</v>
      </c>
      <c r="F43" s="106">
        <v>-0.95</v>
      </c>
      <c r="G43" s="294" t="s">
        <v>210</v>
      </c>
    </row>
    <row r="44" spans="1:7" x14ac:dyDescent="0.3">
      <c r="A44" s="107">
        <v>21</v>
      </c>
      <c r="B44" s="103" t="s">
        <v>78</v>
      </c>
      <c r="C44" s="131" t="s">
        <v>57</v>
      </c>
      <c r="D44" s="111"/>
      <c r="E44" s="131">
        <v>1</v>
      </c>
      <c r="F44" s="132">
        <v>1</v>
      </c>
      <c r="G44" s="287"/>
    </row>
    <row r="45" spans="1:7" x14ac:dyDescent="0.3">
      <c r="A45" s="100">
        <v>22</v>
      </c>
      <c r="B45" s="103" t="s">
        <v>328</v>
      </c>
      <c r="C45" s="128" t="s">
        <v>59</v>
      </c>
      <c r="D45" s="133">
        <v>-1</v>
      </c>
      <c r="E45" s="105"/>
      <c r="F45" s="106"/>
      <c r="G45" s="288" t="s">
        <v>211</v>
      </c>
    </row>
    <row r="46" spans="1:7" x14ac:dyDescent="0.3">
      <c r="A46" s="107">
        <v>22</v>
      </c>
      <c r="B46" s="131" t="s">
        <v>58</v>
      </c>
      <c r="C46" s="110" t="s">
        <v>328</v>
      </c>
      <c r="D46" s="111">
        <v>0.77068445721662149</v>
      </c>
      <c r="E46" s="112"/>
      <c r="F46" s="113"/>
      <c r="G46" s="287"/>
    </row>
    <row r="47" spans="1:7" x14ac:dyDescent="0.3">
      <c r="A47" s="100">
        <v>23</v>
      </c>
      <c r="B47" s="128" t="s">
        <v>71</v>
      </c>
      <c r="C47" s="128" t="s">
        <v>19</v>
      </c>
      <c r="D47" s="100"/>
      <c r="E47" s="101"/>
      <c r="F47" s="134">
        <v>-1</v>
      </c>
      <c r="G47" s="291" t="s">
        <v>212</v>
      </c>
    </row>
    <row r="48" spans="1:7" x14ac:dyDescent="0.3">
      <c r="A48" s="114">
        <v>23</v>
      </c>
      <c r="B48" s="136" t="s">
        <v>71</v>
      </c>
      <c r="C48" s="136" t="s">
        <v>22</v>
      </c>
      <c r="D48" s="114"/>
      <c r="E48" s="135"/>
      <c r="F48" s="137">
        <v>-1</v>
      </c>
      <c r="G48" s="286"/>
    </row>
    <row r="49" spans="1:7" x14ac:dyDescent="0.3">
      <c r="A49" s="107">
        <v>23</v>
      </c>
      <c r="B49" s="131" t="s">
        <v>13</v>
      </c>
      <c r="C49" s="131" t="s">
        <v>71</v>
      </c>
      <c r="D49" s="107"/>
      <c r="E49" s="108"/>
      <c r="F49" s="138">
        <v>1</v>
      </c>
      <c r="G49" s="287"/>
    </row>
    <row r="50" spans="1:7" x14ac:dyDescent="0.3">
      <c r="A50" s="100">
        <v>24</v>
      </c>
      <c r="B50" s="128" t="s">
        <v>71</v>
      </c>
      <c r="C50" s="128" t="s">
        <v>20</v>
      </c>
      <c r="D50" s="100"/>
      <c r="E50" s="101"/>
      <c r="F50" s="134">
        <v>-1</v>
      </c>
      <c r="G50" s="291" t="s">
        <v>213</v>
      </c>
    </row>
    <row r="51" spans="1:7" x14ac:dyDescent="0.3">
      <c r="A51" s="114">
        <v>24</v>
      </c>
      <c r="B51" s="136" t="s">
        <v>71</v>
      </c>
      <c r="C51" s="136" t="s">
        <v>23</v>
      </c>
      <c r="D51" s="114"/>
      <c r="E51" s="135"/>
      <c r="F51" s="137">
        <v>-1</v>
      </c>
      <c r="G51" s="286"/>
    </row>
    <row r="52" spans="1:7" x14ac:dyDescent="0.3">
      <c r="A52" s="107">
        <v>24</v>
      </c>
      <c r="B52" s="131" t="s">
        <v>16</v>
      </c>
      <c r="C52" s="131" t="s">
        <v>71</v>
      </c>
      <c r="D52" s="107"/>
      <c r="E52" s="108"/>
      <c r="F52" s="138">
        <v>1</v>
      </c>
      <c r="G52" s="287"/>
    </row>
    <row r="53" spans="1:7" x14ac:dyDescent="0.3">
      <c r="A53" s="80">
        <v>25</v>
      </c>
      <c r="B53" s="81" t="s">
        <v>81</v>
      </c>
      <c r="C53" s="118" t="s">
        <v>58</v>
      </c>
      <c r="D53" s="80"/>
      <c r="E53" s="121">
        <v>-0.7</v>
      </c>
      <c r="F53" s="122">
        <v>-0.55000000000000004</v>
      </c>
      <c r="G53" s="285" t="s">
        <v>214</v>
      </c>
    </row>
    <row r="54" spans="1:7" x14ac:dyDescent="0.3">
      <c r="A54" s="86">
        <v>25</v>
      </c>
      <c r="B54" s="127" t="s">
        <v>59</v>
      </c>
      <c r="C54" s="87" t="s">
        <v>81</v>
      </c>
      <c r="D54" s="86"/>
      <c r="E54" s="127">
        <v>1</v>
      </c>
      <c r="F54" s="139">
        <v>1</v>
      </c>
      <c r="G54" s="287"/>
    </row>
    <row r="55" spans="1:7" ht="13.5" x14ac:dyDescent="0.3">
      <c r="A55" s="80">
        <v>27</v>
      </c>
      <c r="B55" s="140" t="s">
        <v>12</v>
      </c>
      <c r="C55" s="81" t="s">
        <v>146</v>
      </c>
      <c r="D55" s="80">
        <v>1</v>
      </c>
      <c r="E55" s="81"/>
      <c r="F55" s="141"/>
      <c r="G55" s="292" t="s">
        <v>215</v>
      </c>
    </row>
    <row r="56" spans="1:7" x14ac:dyDescent="0.3">
      <c r="A56" s="93">
        <v>27</v>
      </c>
      <c r="B56" s="94" t="s">
        <v>71</v>
      </c>
      <c r="C56" s="142" t="s">
        <v>18</v>
      </c>
      <c r="D56" s="93">
        <v>-0.08</v>
      </c>
      <c r="E56" s="94"/>
      <c r="F56" s="143"/>
      <c r="G56" s="286"/>
    </row>
    <row r="57" spans="1:7" x14ac:dyDescent="0.3">
      <c r="A57" s="93">
        <v>27</v>
      </c>
      <c r="B57" s="94" t="s">
        <v>71</v>
      </c>
      <c r="C57" s="142" t="s">
        <v>21</v>
      </c>
      <c r="D57" s="93">
        <v>-0.15</v>
      </c>
      <c r="E57" s="94"/>
      <c r="F57" s="143"/>
      <c r="G57" s="286"/>
    </row>
    <row r="58" spans="1:7" x14ac:dyDescent="0.3">
      <c r="A58" s="93">
        <v>27</v>
      </c>
      <c r="B58" s="94" t="s">
        <v>71</v>
      </c>
      <c r="C58" s="142" t="s">
        <v>157</v>
      </c>
      <c r="D58" s="93">
        <v>-0.15</v>
      </c>
      <c r="E58" s="94"/>
      <c r="F58" s="143"/>
      <c r="G58" s="286"/>
    </row>
    <row r="59" spans="1:7" ht="13.5" x14ac:dyDescent="0.3">
      <c r="A59" s="86">
        <v>27</v>
      </c>
      <c r="B59" s="144" t="s">
        <v>12</v>
      </c>
      <c r="C59" s="123" t="s">
        <v>85</v>
      </c>
      <c r="D59" s="86">
        <v>-0.15</v>
      </c>
      <c r="E59" s="87"/>
      <c r="F59" s="145"/>
      <c r="G59" s="287"/>
    </row>
    <row r="60" spans="1:7" ht="13.5" x14ac:dyDescent="0.3">
      <c r="A60" s="146">
        <v>28</v>
      </c>
      <c r="B60" s="140" t="s">
        <v>13</v>
      </c>
      <c r="C60" s="81" t="s">
        <v>146</v>
      </c>
      <c r="D60" s="80"/>
      <c r="E60" s="81"/>
      <c r="F60" s="141">
        <v>1</v>
      </c>
      <c r="G60" s="293" t="s">
        <v>216</v>
      </c>
    </row>
    <row r="61" spans="1:7" ht="13.5" x14ac:dyDescent="0.3">
      <c r="A61" s="93">
        <v>28</v>
      </c>
      <c r="B61" s="147" t="s">
        <v>71</v>
      </c>
      <c r="C61" s="142" t="s">
        <v>19</v>
      </c>
      <c r="D61" s="93"/>
      <c r="E61" s="94"/>
      <c r="F61" s="143">
        <v>-0.08</v>
      </c>
      <c r="G61" s="286"/>
    </row>
    <row r="62" spans="1:7" x14ac:dyDescent="0.3">
      <c r="A62" s="93">
        <v>28</v>
      </c>
      <c r="B62" s="94" t="s">
        <v>71</v>
      </c>
      <c r="C62" s="142" t="s">
        <v>22</v>
      </c>
      <c r="D62" s="93"/>
      <c r="E62" s="94"/>
      <c r="F62" s="143">
        <v>-0.15</v>
      </c>
      <c r="G62" s="286"/>
    </row>
    <row r="63" spans="1:7" ht="13.5" x14ac:dyDescent="0.3">
      <c r="A63" s="93">
        <v>28</v>
      </c>
      <c r="B63" s="147" t="s">
        <v>13</v>
      </c>
      <c r="C63" s="142" t="s">
        <v>85</v>
      </c>
      <c r="D63" s="93"/>
      <c r="E63" s="94"/>
      <c r="F63" s="143">
        <v>-0.15</v>
      </c>
      <c r="G63" s="286"/>
    </row>
    <row r="64" spans="1:7" ht="13.5" x14ac:dyDescent="0.3">
      <c r="A64" s="80">
        <v>29</v>
      </c>
      <c r="B64" s="140" t="s">
        <v>16</v>
      </c>
      <c r="C64" s="81" t="s">
        <v>146</v>
      </c>
      <c r="D64" s="80"/>
      <c r="E64" s="81"/>
      <c r="F64" s="141">
        <v>1</v>
      </c>
      <c r="G64" s="285" t="s">
        <v>217</v>
      </c>
    </row>
    <row r="65" spans="1:7" ht="13.5" x14ac:dyDescent="0.3">
      <c r="A65" s="93">
        <v>29</v>
      </c>
      <c r="B65" s="147" t="s">
        <v>71</v>
      </c>
      <c r="C65" s="142" t="s">
        <v>20</v>
      </c>
      <c r="D65" s="93"/>
      <c r="E65" s="94"/>
      <c r="F65" s="143">
        <v>-0.08</v>
      </c>
      <c r="G65" s="286"/>
    </row>
    <row r="66" spans="1:7" ht="13.5" x14ac:dyDescent="0.3">
      <c r="A66" s="93">
        <v>29</v>
      </c>
      <c r="B66" s="147" t="s">
        <v>71</v>
      </c>
      <c r="C66" s="142" t="s">
        <v>23</v>
      </c>
      <c r="D66" s="93"/>
      <c r="E66" s="94"/>
      <c r="F66" s="143">
        <v>-0.15</v>
      </c>
      <c r="G66" s="286"/>
    </row>
    <row r="67" spans="1:7" ht="13.5" x14ac:dyDescent="0.3">
      <c r="A67" s="86">
        <v>29</v>
      </c>
      <c r="B67" s="144" t="s">
        <v>16</v>
      </c>
      <c r="C67" s="123" t="s">
        <v>85</v>
      </c>
      <c r="D67" s="86"/>
      <c r="E67" s="87"/>
      <c r="F67" s="145">
        <v>-0.15</v>
      </c>
      <c r="G67" s="287"/>
    </row>
    <row r="68" spans="1:7" ht="13.5" x14ac:dyDescent="0.3">
      <c r="A68" s="100">
        <v>30</v>
      </c>
      <c r="B68" s="148" t="s">
        <v>37</v>
      </c>
      <c r="C68" s="149" t="s">
        <v>170</v>
      </c>
      <c r="D68" s="100"/>
      <c r="E68" s="101"/>
      <c r="F68" s="134">
        <v>-1.2</v>
      </c>
      <c r="G68" s="288" t="s">
        <v>218</v>
      </c>
    </row>
    <row r="69" spans="1:7" ht="13.5" x14ac:dyDescent="0.3">
      <c r="A69" s="114">
        <v>30</v>
      </c>
      <c r="B69" s="149" t="s">
        <v>21</v>
      </c>
      <c r="C69" s="149" t="s">
        <v>170</v>
      </c>
      <c r="D69" s="114"/>
      <c r="E69" s="135"/>
      <c r="F69" s="137">
        <v>1</v>
      </c>
      <c r="G69" s="286"/>
    </row>
    <row r="70" spans="1:7" ht="13.5" x14ac:dyDescent="0.3">
      <c r="A70" s="114">
        <v>30</v>
      </c>
      <c r="B70" s="149" t="s">
        <v>25</v>
      </c>
      <c r="C70" s="149" t="s">
        <v>170</v>
      </c>
      <c r="D70" s="114"/>
      <c r="E70" s="135"/>
      <c r="F70" s="137">
        <v>1</v>
      </c>
      <c r="G70" s="286"/>
    </row>
    <row r="71" spans="1:7" x14ac:dyDescent="0.3">
      <c r="A71" s="80">
        <v>31</v>
      </c>
      <c r="B71" s="81" t="s">
        <v>11</v>
      </c>
      <c r="C71" s="118" t="s">
        <v>85</v>
      </c>
      <c r="D71" s="80">
        <v>1</v>
      </c>
      <c r="E71" s="81"/>
      <c r="F71" s="141"/>
      <c r="G71" s="289" t="s">
        <v>219</v>
      </c>
    </row>
    <row r="72" spans="1:7" x14ac:dyDescent="0.3">
      <c r="A72" s="86">
        <v>31</v>
      </c>
      <c r="B72" s="123" t="s">
        <v>85</v>
      </c>
      <c r="C72" s="87" t="s">
        <v>159</v>
      </c>
      <c r="D72" s="86">
        <v>-1</v>
      </c>
      <c r="E72" s="87"/>
      <c r="F72" s="145"/>
      <c r="G72" s="287"/>
    </row>
    <row r="73" spans="1:7" x14ac:dyDescent="0.3">
      <c r="A73" s="100">
        <v>32</v>
      </c>
      <c r="B73" s="101" t="s">
        <v>71</v>
      </c>
      <c r="C73" s="102" t="s">
        <v>157</v>
      </c>
      <c r="D73" s="100"/>
      <c r="E73" s="101"/>
      <c r="F73" s="134">
        <v>-0.8</v>
      </c>
      <c r="G73" s="290" t="s">
        <v>220</v>
      </c>
    </row>
    <row r="74" spans="1:7" x14ac:dyDescent="0.3">
      <c r="A74" s="107">
        <v>32</v>
      </c>
      <c r="B74" s="109" t="s">
        <v>157</v>
      </c>
      <c r="C74" s="108" t="s">
        <v>84</v>
      </c>
      <c r="D74" s="107"/>
      <c r="E74" s="108"/>
      <c r="F74" s="138">
        <v>1</v>
      </c>
      <c r="G74" s="287"/>
    </row>
  </sheetData>
  <mergeCells count="27">
    <mergeCell ref="G13:G14"/>
    <mergeCell ref="G2:G3"/>
    <mergeCell ref="G4:G5"/>
    <mergeCell ref="G6:G8"/>
    <mergeCell ref="G9:G10"/>
    <mergeCell ref="G11:G12"/>
    <mergeCell ref="G45:G46"/>
    <mergeCell ref="G15:G16"/>
    <mergeCell ref="G17:G18"/>
    <mergeCell ref="G19:G20"/>
    <mergeCell ref="G21:G22"/>
    <mergeCell ref="G23:G24"/>
    <mergeCell ref="G25:G26"/>
    <mergeCell ref="G27:G28"/>
    <mergeCell ref="G29:G30"/>
    <mergeCell ref="G31:G32"/>
    <mergeCell ref="G41:G42"/>
    <mergeCell ref="G43:G44"/>
    <mergeCell ref="G64:G67"/>
    <mergeCell ref="G68:G70"/>
    <mergeCell ref="G71:G72"/>
    <mergeCell ref="G73:G74"/>
    <mergeCell ref="G47:G49"/>
    <mergeCell ref="G50:G52"/>
    <mergeCell ref="G53:G54"/>
    <mergeCell ref="G55:G59"/>
    <mergeCell ref="G60:G63"/>
  </mergeCells>
  <phoneticPr fontId="3" type="noConversion"/>
  <conditionalFormatting sqref="B54:B61">
    <cfRule type="cellIs" dxfId="5" priority="3" stopIfTrue="1" operator="equal">
      <formula>"NULL"</formula>
    </cfRule>
  </conditionalFormatting>
  <conditionalFormatting sqref="B63">
    <cfRule type="cellIs" dxfId="4" priority="4" stopIfTrue="1" operator="equal">
      <formula>"NULL"</formula>
    </cfRule>
  </conditionalFormatting>
  <conditionalFormatting sqref="B2:C52">
    <cfRule type="cellIs" dxfId="3" priority="2" stopIfTrue="1" operator="equal">
      <formula>"NULL"</formula>
    </cfRule>
  </conditionalFormatting>
  <conditionalFormatting sqref="B33:C40">
    <cfRule type="cellIs" dxfId="2" priority="1" stopIfTrue="1" operator="equal">
      <formula>"NULL"</formula>
    </cfRule>
  </conditionalFormatting>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2C8858-7AFB-4977-AD5C-1569BE5671F6}">
  <sheetPr>
    <tabColor theme="7"/>
  </sheetPr>
  <dimension ref="A1:O24"/>
  <sheetViews>
    <sheetView workbookViewId="0">
      <pane xSplit="1" ySplit="1" topLeftCell="B2" activePane="bottomRight" state="frozen"/>
      <selection activeCell="H24" sqref="H24"/>
      <selection pane="topRight" activeCell="H24" sqref="H24"/>
      <selection pane="bottomLeft" activeCell="H24" sqref="H24"/>
      <selection pane="bottomRight" activeCell="H40" sqref="H40"/>
    </sheetView>
  </sheetViews>
  <sheetFormatPr baseColWidth="10" defaultColWidth="38.1171875" defaultRowHeight="12.4" x14ac:dyDescent="0.3"/>
  <cols>
    <col min="1" max="1" width="11.76171875" style="225" bestFit="1" customWidth="1"/>
    <col min="2" max="2" width="15.76171875" style="225" bestFit="1" customWidth="1"/>
    <col min="3" max="3" width="37.3515625" style="225" bestFit="1" customWidth="1"/>
    <col min="4" max="4" width="30.87890625" style="225" bestFit="1" customWidth="1"/>
    <col min="5" max="5" width="34.46875" style="226" bestFit="1" customWidth="1"/>
    <col min="6" max="6" width="33.76171875" style="226" bestFit="1" customWidth="1"/>
    <col min="7" max="7" width="34.1171875" style="225" bestFit="1" customWidth="1"/>
    <col min="8" max="8" width="36.76171875" style="225" bestFit="1" customWidth="1"/>
    <col min="9" max="9" width="37.76171875" style="225" bestFit="1" customWidth="1"/>
    <col min="10" max="10" width="36.64453125" style="225" bestFit="1" customWidth="1"/>
    <col min="11" max="12" width="4.87890625" style="225" bestFit="1" customWidth="1"/>
    <col min="13" max="15" width="4.87890625" style="227" bestFit="1" customWidth="1"/>
    <col min="16" max="24" width="4.87890625" style="225" bestFit="1" customWidth="1"/>
    <col min="25" max="30" width="5.46875" style="225" bestFit="1" customWidth="1"/>
    <col min="31" max="31" width="11.3515625" style="225" bestFit="1" customWidth="1"/>
    <col min="32" max="32" width="38.1171875" style="225" customWidth="1"/>
    <col min="33" max="33" width="11.1171875" style="225" bestFit="1" customWidth="1"/>
    <col min="34" max="34" width="38.1171875" style="225" customWidth="1"/>
    <col min="35" max="16384" width="38.1171875" style="225"/>
  </cols>
  <sheetData>
    <row r="1" spans="1:15" s="236" customFormat="1" ht="33" customHeight="1" x14ac:dyDescent="0.3">
      <c r="A1" s="223"/>
      <c r="C1" s="236" t="s">
        <v>273</v>
      </c>
      <c r="E1" s="296" t="s">
        <v>274</v>
      </c>
      <c r="F1" s="296"/>
      <c r="G1" s="296"/>
    </row>
    <row r="2" spans="1:15" s="236" customFormat="1" ht="32.25" customHeight="1" x14ac:dyDescent="0.3">
      <c r="A2" s="238" t="s">
        <v>275</v>
      </c>
      <c r="B2" s="239" t="s">
        <v>276</v>
      </c>
      <c r="C2" s="240" t="s">
        <v>277</v>
      </c>
    </row>
    <row r="3" spans="1:15" x14ac:dyDescent="0.3">
      <c r="A3" s="241" t="s">
        <v>278</v>
      </c>
      <c r="B3" s="242">
        <v>705</v>
      </c>
      <c r="C3" s="243">
        <f>0.828*B3</f>
        <v>583.74</v>
      </c>
      <c r="M3" s="225"/>
      <c r="N3" s="225"/>
      <c r="O3" s="225"/>
    </row>
    <row r="4" spans="1:15" x14ac:dyDescent="0.3">
      <c r="A4" s="241" t="s">
        <v>279</v>
      </c>
      <c r="B4" s="244">
        <v>685</v>
      </c>
      <c r="C4" s="245">
        <f t="shared" ref="C4:C21" si="0">0.828*B4</f>
        <v>567.17999999999995</v>
      </c>
      <c r="E4" s="225"/>
      <c r="F4" s="225"/>
      <c r="M4" s="225"/>
      <c r="N4" s="225"/>
      <c r="O4" s="225"/>
    </row>
    <row r="5" spans="1:15" x14ac:dyDescent="0.3">
      <c r="A5" s="241" t="s">
        <v>280</v>
      </c>
      <c r="B5" s="244">
        <v>690</v>
      </c>
      <c r="C5" s="245">
        <f t="shared" si="0"/>
        <v>571.31999999999994</v>
      </c>
      <c r="E5" s="225"/>
      <c r="F5" s="225"/>
      <c r="M5" s="225"/>
      <c r="N5" s="225"/>
      <c r="O5" s="225"/>
    </row>
    <row r="6" spans="1:15" x14ac:dyDescent="0.3">
      <c r="A6" s="241" t="s">
        <v>281</v>
      </c>
      <c r="B6" s="244">
        <v>715</v>
      </c>
      <c r="C6" s="245">
        <f t="shared" si="0"/>
        <v>592.02</v>
      </c>
      <c r="E6" s="225"/>
      <c r="F6" s="225"/>
      <c r="M6" s="225"/>
      <c r="N6" s="225"/>
      <c r="O6" s="225"/>
    </row>
    <row r="7" spans="1:15" x14ac:dyDescent="0.3">
      <c r="A7" s="241" t="s">
        <v>282</v>
      </c>
      <c r="B7" s="244">
        <v>635</v>
      </c>
      <c r="C7" s="245">
        <f t="shared" si="0"/>
        <v>525.78</v>
      </c>
      <c r="E7" s="225"/>
      <c r="F7" s="225"/>
      <c r="M7" s="225"/>
      <c r="N7" s="225"/>
      <c r="O7" s="225"/>
    </row>
    <row r="8" spans="1:15" x14ac:dyDescent="0.3">
      <c r="A8" s="241" t="s">
        <v>283</v>
      </c>
      <c r="B8" s="244">
        <v>825</v>
      </c>
      <c r="C8" s="245">
        <f t="shared" si="0"/>
        <v>683.09999999999991</v>
      </c>
      <c r="E8" s="225"/>
      <c r="F8" s="225"/>
      <c r="M8" s="225"/>
      <c r="N8" s="225"/>
      <c r="O8" s="225"/>
    </row>
    <row r="9" spans="1:15" x14ac:dyDescent="0.3">
      <c r="A9" s="241" t="s">
        <v>284</v>
      </c>
      <c r="B9" s="244">
        <v>645</v>
      </c>
      <c r="C9" s="245">
        <f t="shared" si="0"/>
        <v>534.05999999999995</v>
      </c>
      <c r="E9" s="225"/>
      <c r="F9" s="225"/>
      <c r="M9" s="225"/>
      <c r="N9" s="225"/>
      <c r="O9" s="225"/>
    </row>
    <row r="10" spans="1:15" x14ac:dyDescent="0.3">
      <c r="A10" s="241" t="s">
        <v>285</v>
      </c>
      <c r="B10" s="244">
        <v>685</v>
      </c>
      <c r="C10" s="245">
        <f t="shared" si="0"/>
        <v>567.17999999999995</v>
      </c>
      <c r="E10" s="225"/>
      <c r="F10" s="225"/>
      <c r="M10" s="225"/>
      <c r="N10" s="225"/>
      <c r="O10" s="225"/>
    </row>
    <row r="11" spans="1:15" x14ac:dyDescent="0.3">
      <c r="A11" s="241" t="s">
        <v>286</v>
      </c>
      <c r="B11" s="244">
        <v>665</v>
      </c>
      <c r="C11" s="245">
        <f t="shared" si="0"/>
        <v>550.62</v>
      </c>
      <c r="E11" s="225"/>
      <c r="F11" s="225"/>
      <c r="M11" s="225"/>
      <c r="N11" s="225"/>
      <c r="O11" s="225"/>
    </row>
    <row r="12" spans="1:15" x14ac:dyDescent="0.3">
      <c r="A12" s="241" t="s">
        <v>287</v>
      </c>
      <c r="B12" s="244">
        <v>425</v>
      </c>
      <c r="C12" s="245">
        <f t="shared" si="0"/>
        <v>351.9</v>
      </c>
      <c r="E12" s="225"/>
      <c r="F12" s="225"/>
      <c r="M12" s="225"/>
      <c r="N12" s="225"/>
      <c r="O12" s="225"/>
    </row>
    <row r="13" spans="1:15" x14ac:dyDescent="0.3">
      <c r="A13" s="241" t="s">
        <v>288</v>
      </c>
      <c r="B13" s="244">
        <v>540</v>
      </c>
      <c r="C13" s="245">
        <f t="shared" si="0"/>
        <v>447.12</v>
      </c>
      <c r="E13" s="225"/>
      <c r="F13" s="225"/>
      <c r="M13" s="225"/>
      <c r="N13" s="225"/>
      <c r="O13" s="225"/>
    </row>
    <row r="14" spans="1:15" x14ac:dyDescent="0.3">
      <c r="A14" s="241" t="s">
        <v>289</v>
      </c>
      <c r="B14" s="244">
        <v>565</v>
      </c>
      <c r="C14" s="245">
        <f t="shared" si="0"/>
        <v>467.82</v>
      </c>
      <c r="E14" s="225"/>
      <c r="F14" s="225"/>
      <c r="M14" s="225"/>
      <c r="N14" s="225"/>
      <c r="O14" s="225"/>
    </row>
    <row r="15" spans="1:15" x14ac:dyDescent="0.3">
      <c r="A15" s="241" t="s">
        <v>290</v>
      </c>
      <c r="B15" s="244">
        <v>520</v>
      </c>
      <c r="C15" s="245">
        <f t="shared" si="0"/>
        <v>430.56</v>
      </c>
      <c r="E15" s="225"/>
      <c r="F15" s="225"/>
      <c r="M15" s="225"/>
      <c r="N15" s="225"/>
      <c r="O15" s="225"/>
    </row>
    <row r="16" spans="1:15" x14ac:dyDescent="0.3">
      <c r="A16" s="241" t="s">
        <v>291</v>
      </c>
      <c r="B16" s="244">
        <v>465</v>
      </c>
      <c r="C16" s="245">
        <f t="shared" si="0"/>
        <v>385.02</v>
      </c>
      <c r="E16" s="225"/>
      <c r="F16" s="225"/>
      <c r="M16" s="225"/>
      <c r="N16" s="225"/>
      <c r="O16" s="225"/>
    </row>
    <row r="17" spans="1:15" x14ac:dyDescent="0.3">
      <c r="A17" s="241" t="s">
        <v>292</v>
      </c>
      <c r="B17" s="244">
        <v>435</v>
      </c>
      <c r="C17" s="245">
        <f t="shared" si="0"/>
        <v>360.18</v>
      </c>
      <c r="E17" s="225"/>
      <c r="F17" s="225"/>
      <c r="M17" s="225"/>
      <c r="N17" s="225"/>
      <c r="O17" s="225"/>
    </row>
    <row r="18" spans="1:15" x14ac:dyDescent="0.3">
      <c r="A18" s="241" t="s">
        <v>293</v>
      </c>
      <c r="B18" s="244">
        <v>590</v>
      </c>
      <c r="C18" s="245">
        <f t="shared" si="0"/>
        <v>488.52</v>
      </c>
      <c r="E18" s="225"/>
      <c r="F18" s="225"/>
      <c r="M18" s="225"/>
      <c r="N18" s="225"/>
      <c r="O18" s="225"/>
    </row>
    <row r="19" spans="1:15" x14ac:dyDescent="0.3">
      <c r="A19" s="241" t="s">
        <v>294</v>
      </c>
      <c r="B19" s="244">
        <v>595</v>
      </c>
      <c r="C19" s="245">
        <f t="shared" si="0"/>
        <v>492.65999999999997</v>
      </c>
      <c r="E19" s="225"/>
      <c r="F19" s="225"/>
      <c r="M19" s="225"/>
      <c r="N19" s="225"/>
      <c r="O19" s="225"/>
    </row>
    <row r="20" spans="1:15" x14ac:dyDescent="0.3">
      <c r="A20" s="241" t="s">
        <v>295</v>
      </c>
      <c r="B20" s="244">
        <v>485</v>
      </c>
      <c r="C20" s="245">
        <f t="shared" si="0"/>
        <v>401.58</v>
      </c>
      <c r="E20" s="225"/>
      <c r="F20" s="225"/>
      <c r="M20" s="225"/>
      <c r="N20" s="225"/>
      <c r="O20" s="225"/>
    </row>
    <row r="21" spans="1:15" x14ac:dyDescent="0.3">
      <c r="A21" s="246" t="s">
        <v>296</v>
      </c>
      <c r="B21" s="247">
        <v>625</v>
      </c>
      <c r="C21" s="248">
        <f t="shared" si="0"/>
        <v>517.5</v>
      </c>
      <c r="E21" s="225"/>
      <c r="F21" s="225"/>
      <c r="M21" s="225"/>
      <c r="N21" s="225"/>
      <c r="O21" s="225"/>
    </row>
    <row r="22" spans="1:15" x14ac:dyDescent="0.3">
      <c r="E22" s="227"/>
      <c r="F22" s="227"/>
    </row>
    <row r="23" spans="1:15" x14ac:dyDescent="0.3">
      <c r="A23" s="249" t="s">
        <v>297</v>
      </c>
      <c r="B23" s="250" t="s">
        <v>298</v>
      </c>
      <c r="C23" s="251">
        <f>SUMPRODUCT([2]Pilotage!B4:B22,C3:C21)/1000</f>
        <v>0.51120719999999997</v>
      </c>
      <c r="E23" s="252"/>
      <c r="J23" s="227"/>
      <c r="K23" s="227"/>
    </row>
    <row r="24" spans="1:15" x14ac:dyDescent="0.3">
      <c r="A24" s="253" t="s">
        <v>299</v>
      </c>
      <c r="B24" s="254" t="s">
        <v>300</v>
      </c>
      <c r="C24" s="255">
        <f>SUMPRODUCT([2]Pilotage!C4:C22,C3:C21)/1000</f>
        <v>0.37466999999999995</v>
      </c>
      <c r="E24" s="252"/>
    </row>
  </sheetData>
  <mergeCells count="1">
    <mergeCell ref="E1:G1"/>
  </mergeCells>
  <pageMargins left="0.75" right="0.75" top="1" bottom="1" header="0.5" footer="0.5"/>
  <pageSetup paperSize="9" orientation="portrait" horizontalDpi="300" verticalDpi="300"/>
  <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11</vt:i4>
      </vt:variant>
      <vt:variant>
        <vt:lpstr>Plages nommées</vt:lpstr>
      </vt:variant>
      <vt:variant>
        <vt:i4>8</vt:i4>
      </vt:variant>
    </vt:vector>
  </HeadingPairs>
  <TitlesOfParts>
    <vt:vector size="19" baseType="lpstr">
      <vt:lpstr>Etiquettes</vt:lpstr>
      <vt:lpstr>Produits</vt:lpstr>
      <vt:lpstr>Secteurs</vt:lpstr>
      <vt:lpstr>Echanges territoires</vt:lpstr>
      <vt:lpstr>TER</vt:lpstr>
      <vt:lpstr>Données</vt:lpstr>
      <vt:lpstr>Min Max</vt:lpstr>
      <vt:lpstr>Contraintes</vt:lpstr>
      <vt:lpstr>InfraDensité</vt:lpstr>
      <vt:lpstr>Retrait</vt:lpstr>
      <vt:lpstr>Conversions</vt:lpstr>
      <vt:lpstr>facteurs</vt:lpstr>
      <vt:lpstr>InfraDensité!infra_d_f</vt:lpstr>
      <vt:lpstr>InfraDensité!infra_d_r</vt:lpstr>
      <vt:lpstr>local</vt:lpstr>
      <vt:lpstr>produits</vt:lpstr>
      <vt:lpstr>Retrait!retrait_v_f</vt:lpstr>
      <vt:lpstr>Retrait!retrait_v_r</vt:lpstr>
      <vt:lpstr>unités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Jean-Yves</dc:creator>
  <cp:lastModifiedBy>julie</cp:lastModifiedBy>
  <cp:revision>5</cp:revision>
  <dcterms:created xsi:type="dcterms:W3CDTF">2018-08-23T08:28:09Z</dcterms:created>
  <dcterms:modified xsi:type="dcterms:W3CDTF">2023-05-15T05:30:34Z</dcterms:modified>
  <dc:language>fr-FR</dc:language>
</cp:coreProperties>
</file>