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33780\Downloads\"/>
    </mc:Choice>
  </mc:AlternateContent>
  <xr:revisionPtr revIDLastSave="0" documentId="8_{31878B00-C4BA-48C3-877C-5CD7E5F13C8A}" xr6:coauthVersionLast="47" xr6:coauthVersionMax="47" xr10:uidLastSave="{00000000-0000-0000-0000-000000000000}"/>
  <bookViews>
    <workbookView xWindow="-5040" yWindow="-16320" windowWidth="38640" windowHeight="15840" tabRatio="871" xr2:uid="{00000000-000D-0000-FFFF-FFFF00000000}"/>
  </bookViews>
  <sheets>
    <sheet name="Informations générales" sheetId="1" r:id="rId1"/>
    <sheet name="SOMMAIRE" sheetId="2" r:id="rId2"/>
    <sheet name="Lecture du fichier" sheetId="3" r:id="rId3"/>
    <sheet name="Etiquettes" sheetId="4" r:id="rId4"/>
    <sheet name="Produits" sheetId="5" r:id="rId5"/>
    <sheet name="Secteurs" sheetId="6" r:id="rId6"/>
    <sheet name="Structure des flux" sheetId="7" r:id="rId7"/>
    <sheet name="Données" sheetId="8" r:id="rId8"/>
    <sheet name="Abattages - AGRESTE" sheetId="9" state="hidden" r:id="rId9"/>
    <sheet name="Données " sheetId="10" state="hidden" r:id="rId10"/>
    <sheet name="Comext - AGRESTE" sheetId="11" state="hidden" r:id="rId11"/>
    <sheet name="Données      " sheetId="12" state="hidden" r:id="rId12"/>
    <sheet name="Comext - TRACES" sheetId="13" state="hidden" r:id="rId13"/>
    <sheet name="Fabrication - PRODCOM" sheetId="14" state="hidden" r:id="rId14"/>
    <sheet name="Données   " sheetId="15" state="hidden" r:id="rId15"/>
    <sheet name="Comext - EUROSTAT" sheetId="16" state="hidden" r:id="rId16"/>
    <sheet name="Allocation équins" sheetId="17" state="hidden" r:id="rId17"/>
    <sheet name="Contraintes" sheetId="18" r:id="rId18"/>
    <sheet name=" Données" sheetId="19" state="hidden" r:id="rId19"/>
    <sheet name="Anatomie - Blézat" sheetId="20" state="hidden" r:id="rId20"/>
    <sheet name="Données    " sheetId="21" state="hidden" r:id="rId21"/>
    <sheet name="Contraintes " sheetId="22" state="hidden" r:id="rId22"/>
    <sheet name="  Données" sheetId="23" state="hidden" r:id="rId23"/>
    <sheet name="Coproduits - SIFCO" sheetId="24" state="hidden" r:id="rId24"/>
    <sheet name="Contraintes  " sheetId="25" state="hidden" r:id="rId25"/>
    <sheet name="   Données" sheetId="26" state="hidden" r:id="rId26"/>
    <sheet name="Débouchés - IFCE" sheetId="27" state="hidden" r:id="rId27"/>
    <sheet name=" Données " sheetId="28" state="hidden" r:id="rId28"/>
    <sheet name="Résultats" sheetId="29" r:id="rId29"/>
    <sheet name="Analyses des résultats" sheetId="30" r:id="rId30"/>
  </sheets>
  <externalReferences>
    <externalReference r:id="rId31"/>
  </externalReferences>
  <definedNames>
    <definedName name="_xlnm._FilterDatabase" localSheetId="29" hidden="1">'Analyses des résultats'!$A$1:$Y$718</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3" i="28" l="1"/>
  <c r="O13" i="28"/>
  <c r="B13" i="28"/>
  <c r="A13" i="28"/>
  <c r="R12" i="28"/>
  <c r="O12" i="28"/>
  <c r="B12" i="28"/>
  <c r="A12" i="28"/>
  <c r="R11" i="28"/>
  <c r="O11" i="28"/>
  <c r="B11" i="28"/>
  <c r="A11" i="28"/>
  <c r="R10" i="28"/>
  <c r="O10" i="28"/>
  <c r="B10" i="28"/>
  <c r="A10" i="28"/>
  <c r="R9" i="28"/>
  <c r="O9" i="28"/>
  <c r="B9" i="28"/>
  <c r="A9" i="28"/>
  <c r="R8" i="28"/>
  <c r="O8" i="28"/>
  <c r="B8" i="28"/>
  <c r="A8" i="28"/>
  <c r="R7" i="28"/>
  <c r="O7" i="28"/>
  <c r="B7" i="28"/>
  <c r="A7" i="28"/>
  <c r="R6" i="28"/>
  <c r="O6" i="28"/>
  <c r="B6" i="28"/>
  <c r="A6" i="28"/>
  <c r="R5" i="28"/>
  <c r="O5" i="28"/>
  <c r="B5" i="28"/>
  <c r="A5" i="28"/>
  <c r="R4" i="28"/>
  <c r="O4" i="28"/>
  <c r="B4" i="28"/>
  <c r="A4" i="28"/>
  <c r="R3" i="28"/>
  <c r="O3" i="28"/>
  <c r="B3" i="28"/>
  <c r="A3" i="28"/>
  <c r="R2" i="28"/>
  <c r="O2" i="28"/>
  <c r="H2" i="28"/>
  <c r="G2" i="28"/>
  <c r="F2" i="28"/>
  <c r="E2" i="28"/>
  <c r="B2" i="28"/>
  <c r="A2" i="28"/>
  <c r="R1" i="28"/>
  <c r="Q1" i="28"/>
  <c r="P1" i="28"/>
  <c r="O1" i="28"/>
  <c r="N1" i="28"/>
  <c r="M1" i="28"/>
  <c r="L1" i="28"/>
  <c r="K1" i="28"/>
  <c r="J1" i="28"/>
  <c r="I1" i="28"/>
  <c r="H1" i="28"/>
  <c r="G1" i="28"/>
  <c r="F1" i="28"/>
  <c r="E1" i="28"/>
  <c r="A2" i="26" a="1"/>
  <c r="A2" i="26"/>
  <c r="L4" i="26"/>
  <c r="F2" i="26"/>
  <c r="E1" i="26" a="1"/>
  <c r="S11" i="25"/>
  <c r="Q11" i="25"/>
  <c r="O11" i="25"/>
  <c r="N11" i="25" a="1"/>
  <c r="N11" i="25" s="1"/>
  <c r="J11" i="25"/>
  <c r="I11" i="25"/>
  <c r="H11" i="25"/>
  <c r="G11" i="25"/>
  <c r="C11" i="25"/>
  <c r="B11" i="25"/>
  <c r="J10" i="25"/>
  <c r="I10" i="25"/>
  <c r="H10" i="25"/>
  <c r="G10" i="25"/>
  <c r="D10" i="25"/>
  <c r="P11" i="25" s="1"/>
  <c r="C10" i="25"/>
  <c r="B10" i="25"/>
  <c r="S9" i="25"/>
  <c r="Q9" i="25"/>
  <c r="P9" i="25"/>
  <c r="O9" i="25"/>
  <c r="N9" i="25" a="1"/>
  <c r="N9" i="25" s="1"/>
  <c r="J9" i="25"/>
  <c r="I9" i="25"/>
  <c r="H9" i="25"/>
  <c r="G9" i="25"/>
  <c r="C9" i="25"/>
  <c r="B9" i="25"/>
  <c r="J8" i="25"/>
  <c r="I8" i="25"/>
  <c r="H8" i="25"/>
  <c r="G8" i="25"/>
  <c r="D8" i="25"/>
  <c r="C8" i="25"/>
  <c r="B8" i="25"/>
  <c r="O7" i="25"/>
  <c r="N7" i="25" a="1"/>
  <c r="N7" i="25" s="1"/>
  <c r="J7" i="25"/>
  <c r="I7" i="25"/>
  <c r="H7" i="25"/>
  <c r="G7" i="25"/>
  <c r="C7" i="25"/>
  <c r="B7" i="25"/>
  <c r="J6" i="25"/>
  <c r="I6" i="25"/>
  <c r="H6" i="25"/>
  <c r="G6" i="25"/>
  <c r="D6" i="25"/>
  <c r="P7" i="25" s="1"/>
  <c r="I6" i="26" s="1"/>
  <c r="C6" i="25"/>
  <c r="B6" i="25"/>
  <c r="S5" i="25"/>
  <c r="Q5" i="25"/>
  <c r="P5" i="25"/>
  <c r="O5" i="25"/>
  <c r="N5" i="25" a="1"/>
  <c r="N5" i="25" s="1"/>
  <c r="J5" i="25"/>
  <c r="I5" i="25"/>
  <c r="H5" i="25"/>
  <c r="G5" i="25"/>
  <c r="C5" i="25"/>
  <c r="B5" i="25"/>
  <c r="J4" i="25"/>
  <c r="I4" i="25"/>
  <c r="H4" i="25"/>
  <c r="G4" i="25"/>
  <c r="D4" i="25"/>
  <c r="C4" i="25"/>
  <c r="B4" i="25"/>
  <c r="S3" i="25"/>
  <c r="Q3" i="25"/>
  <c r="P3" i="25"/>
  <c r="O3" i="25"/>
  <c r="N3" i="25" a="1"/>
  <c r="N3" i="25"/>
  <c r="J3" i="25"/>
  <c r="I3" i="25"/>
  <c r="H3" i="25"/>
  <c r="G3" i="25"/>
  <c r="C3" i="25"/>
  <c r="B3" i="25"/>
  <c r="J2" i="25"/>
  <c r="I2" i="25"/>
  <c r="H2" i="25"/>
  <c r="G2" i="25"/>
  <c r="D2" i="25"/>
  <c r="C2" i="25"/>
  <c r="B2" i="25"/>
  <c r="S1" i="25"/>
  <c r="R1" i="25"/>
  <c r="Q1" i="25"/>
  <c r="P1" i="25"/>
  <c r="O1" i="25"/>
  <c r="N1" i="25"/>
  <c r="M1" i="25"/>
  <c r="L1" i="25"/>
  <c r="K1" i="25"/>
  <c r="J1" i="25"/>
  <c r="I1" i="25"/>
  <c r="F5" i="26" s="1"/>
  <c r="H1" i="25"/>
  <c r="G1" i="25"/>
  <c r="C33" i="24"/>
  <c r="H20" i="24"/>
  <c r="G20" i="24"/>
  <c r="F20" i="24"/>
  <c r="H19" i="24"/>
  <c r="D19" i="24"/>
  <c r="Z15" i="24"/>
  <c r="T15" i="24"/>
  <c r="S15" i="24"/>
  <c r="R15" i="24"/>
  <c r="AC14" i="24"/>
  <c r="T14" i="24"/>
  <c r="S14" i="24"/>
  <c r="R14" i="24"/>
  <c r="N14" i="24"/>
  <c r="M14" i="24"/>
  <c r="L14" i="24"/>
  <c r="E14" i="24"/>
  <c r="D14" i="24"/>
  <c r="C14" i="24"/>
  <c r="C32" i="24" s="1"/>
  <c r="D2" i="22" s="1"/>
  <c r="P3" i="22" s="1"/>
  <c r="Q3" i="24"/>
  <c r="P3" i="24"/>
  <c r="A2" i="23" a="1"/>
  <c r="K3" i="23"/>
  <c r="E1" i="23" a="1"/>
  <c r="S13" i="22"/>
  <c r="Q13" i="22"/>
  <c r="P13" i="22"/>
  <c r="O13" i="22"/>
  <c r="N13" i="22" a="1"/>
  <c r="N13" i="22"/>
  <c r="J13" i="22"/>
  <c r="Q5" i="23" s="1"/>
  <c r="I13" i="22"/>
  <c r="H13" i="22"/>
  <c r="G13" i="22"/>
  <c r="C13" i="22"/>
  <c r="B13" i="22"/>
  <c r="J12" i="22"/>
  <c r="I12" i="22"/>
  <c r="H12" i="22"/>
  <c r="G12" i="22"/>
  <c r="D12" i="22"/>
  <c r="C12" i="22"/>
  <c r="B12" i="22"/>
  <c r="S11" i="22"/>
  <c r="Q11" i="22"/>
  <c r="P11" i="22"/>
  <c r="O11" i="22"/>
  <c r="N11" i="22" a="1"/>
  <c r="N11" i="22"/>
  <c r="J11" i="22"/>
  <c r="I11" i="22"/>
  <c r="H11" i="22"/>
  <c r="G11" i="22"/>
  <c r="C11" i="22"/>
  <c r="B11" i="22"/>
  <c r="J10" i="22"/>
  <c r="I10" i="22"/>
  <c r="H10" i="22"/>
  <c r="G10" i="22"/>
  <c r="D10" i="22"/>
  <c r="C10" i="22"/>
  <c r="B10" i="22"/>
  <c r="S9" i="22"/>
  <c r="Q9" i="22"/>
  <c r="O9" i="22"/>
  <c r="N9" i="22" a="1"/>
  <c r="N9" i="22" s="1"/>
  <c r="J9" i="22"/>
  <c r="I9" i="22"/>
  <c r="H9" i="22"/>
  <c r="G9" i="22"/>
  <c r="C9" i="22"/>
  <c r="B9" i="22"/>
  <c r="J8" i="22"/>
  <c r="I8" i="22"/>
  <c r="H8" i="22"/>
  <c r="G8" i="22"/>
  <c r="D8" i="22"/>
  <c r="P9" i="22" s="1"/>
  <c r="C8" i="22"/>
  <c r="B8" i="22"/>
  <c r="A8" i="22"/>
  <c r="A10" i="22" s="1"/>
  <c r="A12" i="22" s="1"/>
  <c r="A2" i="25" s="1"/>
  <c r="A4" i="25" s="1"/>
  <c r="A6" i="25" s="1"/>
  <c r="A8" i="25" s="1"/>
  <c r="A10" i="25" s="1"/>
  <c r="S7" i="22"/>
  <c r="Q7" i="22"/>
  <c r="O7" i="22"/>
  <c r="N7" i="22" a="1"/>
  <c r="N7" i="22" s="1"/>
  <c r="J7" i="22"/>
  <c r="I7" i="22"/>
  <c r="H7" i="22"/>
  <c r="G7" i="22"/>
  <c r="C7" i="22"/>
  <c r="B7" i="22"/>
  <c r="J6" i="22"/>
  <c r="I6" i="22"/>
  <c r="H6" i="22"/>
  <c r="G6" i="22"/>
  <c r="D6" i="22"/>
  <c r="P7" i="22" s="1"/>
  <c r="C6" i="22"/>
  <c r="B6" i="22"/>
  <c r="S5" i="22"/>
  <c r="Q5" i="22"/>
  <c r="P5" i="22"/>
  <c r="O5" i="22"/>
  <c r="N5" i="22" a="1"/>
  <c r="N5" i="22" s="1"/>
  <c r="J5" i="22"/>
  <c r="I5" i="22"/>
  <c r="H5" i="22"/>
  <c r="G5" i="22"/>
  <c r="C5" i="22"/>
  <c r="B5" i="22"/>
  <c r="J4" i="22"/>
  <c r="I4" i="22"/>
  <c r="H4" i="22"/>
  <c r="G4" i="22"/>
  <c r="D4" i="22"/>
  <c r="C4" i="22"/>
  <c r="B4" i="22"/>
  <c r="S3" i="22"/>
  <c r="Q3" i="22"/>
  <c r="O3" i="22"/>
  <c r="N3" i="22" a="1"/>
  <c r="N3" i="22"/>
  <c r="J3" i="22"/>
  <c r="I3" i="22"/>
  <c r="H3" i="22"/>
  <c r="G3" i="22"/>
  <c r="C3" i="22"/>
  <c r="B3" i="22"/>
  <c r="A3" i="22"/>
  <c r="A5" i="22" s="1"/>
  <c r="A7" i="22" s="1"/>
  <c r="A9" i="22" s="1"/>
  <c r="A11" i="22" s="1"/>
  <c r="A13" i="22" s="1"/>
  <c r="A3" i="25" s="1"/>
  <c r="A5" i="25" s="1"/>
  <c r="A7" i="25" s="1"/>
  <c r="A9" i="25" s="1"/>
  <c r="A11" i="25" s="1"/>
  <c r="J2" i="22"/>
  <c r="I2" i="22"/>
  <c r="H2" i="22"/>
  <c r="G2" i="22"/>
  <c r="C2" i="22"/>
  <c r="B2" i="22"/>
  <c r="A2" i="22"/>
  <c r="A4" i="22" s="1"/>
  <c r="A6" i="22" s="1"/>
  <c r="S1" i="22"/>
  <c r="R1" i="22"/>
  <c r="Q1" i="22"/>
  <c r="P1" i="22"/>
  <c r="O1" i="22"/>
  <c r="N1" i="22"/>
  <c r="M1" i="22"/>
  <c r="L1" i="22"/>
  <c r="K1" i="22"/>
  <c r="J1" i="22"/>
  <c r="I1" i="22"/>
  <c r="H1" i="22"/>
  <c r="G1" i="22"/>
  <c r="Q55" i="21"/>
  <c r="P55" i="21"/>
  <c r="O55" i="21"/>
  <c r="M55" i="21"/>
  <c r="L55" i="21" a="1"/>
  <c r="L55" i="21" s="1"/>
  <c r="H55" i="21"/>
  <c r="G55" i="21"/>
  <c r="F55" i="21"/>
  <c r="E55" i="21"/>
  <c r="B55" i="21"/>
  <c r="A55" i="21"/>
  <c r="Q54" i="21"/>
  <c r="P54" i="21"/>
  <c r="O54" i="21"/>
  <c r="M54" i="21"/>
  <c r="L54" i="21" a="1"/>
  <c r="L54" i="21" s="1"/>
  <c r="H54" i="21"/>
  <c r="G54" i="21"/>
  <c r="F54" i="21"/>
  <c r="E54" i="21"/>
  <c r="B54" i="21"/>
  <c r="A54" i="21"/>
  <c r="Q53" i="21"/>
  <c r="P53" i="21"/>
  <c r="O53" i="21"/>
  <c r="M53" i="21"/>
  <c r="L53" i="21" a="1"/>
  <c r="L53" i="21"/>
  <c r="H53" i="21"/>
  <c r="G53" i="21"/>
  <c r="F53" i="21"/>
  <c r="E53" i="21"/>
  <c r="B53" i="21"/>
  <c r="A53" i="21"/>
  <c r="Q52" i="21"/>
  <c r="P52" i="21"/>
  <c r="O52" i="21"/>
  <c r="M52" i="21"/>
  <c r="L52" i="21" a="1"/>
  <c r="L52" i="21" s="1"/>
  <c r="H52" i="21"/>
  <c r="G52" i="21"/>
  <c r="F52" i="21"/>
  <c r="E52" i="21"/>
  <c r="B52" i="21"/>
  <c r="A52" i="21"/>
  <c r="Q51" i="21"/>
  <c r="P51" i="21"/>
  <c r="O51" i="21"/>
  <c r="M51" i="21"/>
  <c r="L51" i="21" a="1"/>
  <c r="L51" i="21" s="1"/>
  <c r="H51" i="21"/>
  <c r="G51" i="21"/>
  <c r="F51" i="21"/>
  <c r="E51" i="21"/>
  <c r="B51" i="21"/>
  <c r="A51" i="21"/>
  <c r="Q50" i="21"/>
  <c r="P50" i="21"/>
  <c r="O50" i="21"/>
  <c r="M50" i="21"/>
  <c r="L50" i="21" a="1"/>
  <c r="L50" i="21" s="1"/>
  <c r="H50" i="21"/>
  <c r="G50" i="21"/>
  <c r="F50" i="21"/>
  <c r="E50" i="21"/>
  <c r="B50" i="21"/>
  <c r="A50" i="21"/>
  <c r="Q49" i="21"/>
  <c r="P49" i="21"/>
  <c r="O49" i="21"/>
  <c r="M49" i="21"/>
  <c r="L49" i="21" a="1"/>
  <c r="L49" i="21"/>
  <c r="H49" i="21"/>
  <c r="G49" i="21"/>
  <c r="F49" i="21"/>
  <c r="E49" i="21"/>
  <c r="B49" i="21"/>
  <c r="A49" i="21"/>
  <c r="Q48" i="21"/>
  <c r="P48" i="21"/>
  <c r="O48" i="21"/>
  <c r="M48" i="21"/>
  <c r="L48" i="21" a="1"/>
  <c r="L48" i="21" s="1"/>
  <c r="H48" i="21"/>
  <c r="G48" i="21"/>
  <c r="F48" i="21"/>
  <c r="E48" i="21"/>
  <c r="B48" i="21"/>
  <c r="A48" i="21"/>
  <c r="Q47" i="21"/>
  <c r="P47" i="21"/>
  <c r="O47" i="21"/>
  <c r="M47" i="21"/>
  <c r="L47" i="21" a="1"/>
  <c r="L47" i="21" s="1"/>
  <c r="H47" i="21"/>
  <c r="G47" i="21"/>
  <c r="F47" i="21"/>
  <c r="E47" i="21"/>
  <c r="B47" i="21"/>
  <c r="A47" i="21"/>
  <c r="Q46" i="21"/>
  <c r="P46" i="21"/>
  <c r="O46" i="21"/>
  <c r="M46" i="21"/>
  <c r="L46" i="21" a="1"/>
  <c r="L46" i="21" s="1"/>
  <c r="H46" i="21"/>
  <c r="G46" i="21"/>
  <c r="F46" i="21"/>
  <c r="E46" i="21"/>
  <c r="B46" i="21"/>
  <c r="A46" i="21"/>
  <c r="Q45" i="21"/>
  <c r="P45" i="21"/>
  <c r="O45" i="21"/>
  <c r="M45" i="21"/>
  <c r="L45" i="21" a="1"/>
  <c r="L45" i="21"/>
  <c r="H45" i="21"/>
  <c r="G45" i="21"/>
  <c r="F45" i="21"/>
  <c r="E45" i="21"/>
  <c r="B45" i="21"/>
  <c r="A45" i="21"/>
  <c r="Q44" i="21"/>
  <c r="P44" i="21"/>
  <c r="O44" i="21"/>
  <c r="M44" i="21"/>
  <c r="L44" i="21" a="1"/>
  <c r="L44" i="21" s="1"/>
  <c r="H44" i="21"/>
  <c r="G44" i="21"/>
  <c r="F44" i="21"/>
  <c r="E44" i="21"/>
  <c r="B44" i="21"/>
  <c r="A44" i="21"/>
  <c r="Q43" i="21"/>
  <c r="P43" i="21"/>
  <c r="O43" i="21"/>
  <c r="M43" i="21"/>
  <c r="L43" i="21" a="1"/>
  <c r="L43" i="21" s="1"/>
  <c r="H43" i="21"/>
  <c r="G43" i="21"/>
  <c r="F43" i="21"/>
  <c r="E43" i="21"/>
  <c r="B43" i="21"/>
  <c r="A43" i="21"/>
  <c r="Q42" i="21"/>
  <c r="P42" i="21"/>
  <c r="O42" i="21"/>
  <c r="M42" i="21"/>
  <c r="L42" i="21" a="1"/>
  <c r="L42" i="21"/>
  <c r="H42" i="21"/>
  <c r="G42" i="21"/>
  <c r="F42" i="21"/>
  <c r="E42" i="21"/>
  <c r="B42" i="21"/>
  <c r="A42" i="21"/>
  <c r="Q41" i="21"/>
  <c r="P41" i="21"/>
  <c r="O41" i="21"/>
  <c r="M41" i="21"/>
  <c r="L41" i="21" a="1"/>
  <c r="L41" i="21"/>
  <c r="H41" i="21"/>
  <c r="G41" i="21"/>
  <c r="F41" i="21"/>
  <c r="E41" i="21"/>
  <c r="B41" i="21"/>
  <c r="A41" i="21"/>
  <c r="Q40" i="21"/>
  <c r="P40" i="21"/>
  <c r="O40" i="21"/>
  <c r="M40" i="21"/>
  <c r="L40" i="21" a="1"/>
  <c r="L40" i="21" s="1"/>
  <c r="H40" i="21"/>
  <c r="G40" i="21"/>
  <c r="F40" i="21"/>
  <c r="E40" i="21"/>
  <c r="B40" i="21"/>
  <c r="A40" i="21"/>
  <c r="Q39" i="21"/>
  <c r="P39" i="21"/>
  <c r="O39" i="21"/>
  <c r="M39" i="21"/>
  <c r="L39" i="21" a="1"/>
  <c r="L39" i="21" s="1"/>
  <c r="H39" i="21"/>
  <c r="G39" i="21"/>
  <c r="F39" i="21"/>
  <c r="E39" i="21"/>
  <c r="B39" i="21"/>
  <c r="A39" i="21"/>
  <c r="Q38" i="21"/>
  <c r="P38" i="21"/>
  <c r="O38" i="21"/>
  <c r="M38" i="21"/>
  <c r="L38" i="21" a="1"/>
  <c r="L38" i="21" s="1"/>
  <c r="H38" i="21"/>
  <c r="G38" i="21"/>
  <c r="F38" i="21"/>
  <c r="E38" i="21"/>
  <c r="B38" i="21"/>
  <c r="A38" i="21"/>
  <c r="Q37" i="21"/>
  <c r="P37" i="21"/>
  <c r="O37" i="21"/>
  <c r="M37" i="21"/>
  <c r="L37" i="21" a="1"/>
  <c r="L37" i="21" s="1"/>
  <c r="H37" i="21"/>
  <c r="G37" i="21"/>
  <c r="F37" i="21"/>
  <c r="E37" i="21"/>
  <c r="B37" i="21"/>
  <c r="A37" i="21"/>
  <c r="Q36" i="21"/>
  <c r="P36" i="21"/>
  <c r="O36" i="21"/>
  <c r="M36" i="21"/>
  <c r="L36" i="21" a="1"/>
  <c r="L36" i="21" s="1"/>
  <c r="H36" i="21"/>
  <c r="G36" i="21"/>
  <c r="F36" i="21"/>
  <c r="E36" i="21"/>
  <c r="B36" i="21"/>
  <c r="A36" i="21"/>
  <c r="Q35" i="21"/>
  <c r="P35" i="21"/>
  <c r="O35" i="21"/>
  <c r="M35" i="21"/>
  <c r="L35" i="21" a="1"/>
  <c r="L35" i="21" s="1"/>
  <c r="H35" i="21"/>
  <c r="G35" i="21"/>
  <c r="F35" i="21"/>
  <c r="E35" i="21"/>
  <c r="B35" i="21"/>
  <c r="A35" i="21"/>
  <c r="Q34" i="21"/>
  <c r="P34" i="21"/>
  <c r="O34" i="21"/>
  <c r="M34" i="21"/>
  <c r="L34" i="21" a="1"/>
  <c r="L34" i="21" s="1"/>
  <c r="H34" i="21"/>
  <c r="G34" i="21"/>
  <c r="F34" i="21"/>
  <c r="E34" i="21"/>
  <c r="B34" i="21"/>
  <c r="A34" i="21"/>
  <c r="Q33" i="21"/>
  <c r="P33" i="21"/>
  <c r="O33" i="21"/>
  <c r="M33" i="21"/>
  <c r="L33" i="21" a="1"/>
  <c r="L33" i="21" s="1"/>
  <c r="H33" i="21"/>
  <c r="G33" i="21"/>
  <c r="F33" i="21"/>
  <c r="E33" i="21"/>
  <c r="B33" i="21"/>
  <c r="A33" i="21"/>
  <c r="Q32" i="21"/>
  <c r="P32" i="21"/>
  <c r="O32" i="21"/>
  <c r="M32" i="21"/>
  <c r="L32" i="21" a="1"/>
  <c r="L32" i="21" s="1"/>
  <c r="H32" i="21"/>
  <c r="G32" i="21"/>
  <c r="F32" i="21"/>
  <c r="E32" i="21"/>
  <c r="B32" i="21"/>
  <c r="A32" i="21"/>
  <c r="Q31" i="21"/>
  <c r="P31" i="21"/>
  <c r="O31" i="21"/>
  <c r="M31" i="21"/>
  <c r="L31" i="21" a="1"/>
  <c r="L31" i="21" s="1"/>
  <c r="H31" i="21"/>
  <c r="G31" i="21"/>
  <c r="F31" i="21"/>
  <c r="E31" i="21"/>
  <c r="B31" i="21"/>
  <c r="A31" i="21"/>
  <c r="Q30" i="21"/>
  <c r="P30" i="21"/>
  <c r="O30" i="21"/>
  <c r="M30" i="21"/>
  <c r="L30" i="21" a="1"/>
  <c r="L30" i="21"/>
  <c r="H30" i="21"/>
  <c r="G30" i="21"/>
  <c r="F30" i="21"/>
  <c r="E30" i="21"/>
  <c r="B30" i="21"/>
  <c r="A30" i="21"/>
  <c r="Q29" i="21"/>
  <c r="P29" i="21"/>
  <c r="O29" i="21"/>
  <c r="M29" i="21"/>
  <c r="L29" i="21" a="1"/>
  <c r="L29" i="21"/>
  <c r="H29" i="21"/>
  <c r="G29" i="21"/>
  <c r="F29" i="21"/>
  <c r="E29" i="21"/>
  <c r="B29" i="21"/>
  <c r="A29" i="21"/>
  <c r="Q28" i="21"/>
  <c r="P28" i="21"/>
  <c r="O28" i="21"/>
  <c r="M28" i="21"/>
  <c r="L28" i="21" a="1"/>
  <c r="L28" i="21" s="1"/>
  <c r="H28" i="21"/>
  <c r="G28" i="21"/>
  <c r="F28" i="21"/>
  <c r="E28" i="21"/>
  <c r="B28" i="21"/>
  <c r="A28" i="21"/>
  <c r="Q27" i="21"/>
  <c r="P27" i="21"/>
  <c r="O27" i="21"/>
  <c r="M27" i="21"/>
  <c r="L27" i="21" a="1"/>
  <c r="L27" i="21" s="1"/>
  <c r="H27" i="21"/>
  <c r="G27" i="21"/>
  <c r="F27" i="21"/>
  <c r="E27" i="21"/>
  <c r="B27" i="21"/>
  <c r="A27" i="21"/>
  <c r="Q26" i="21"/>
  <c r="P26" i="21"/>
  <c r="O26" i="21"/>
  <c r="M26" i="21"/>
  <c r="L26" i="21" a="1"/>
  <c r="L26" i="21"/>
  <c r="H26" i="21"/>
  <c r="G26" i="21"/>
  <c r="F26" i="21"/>
  <c r="E26" i="21"/>
  <c r="B26" i="21"/>
  <c r="A26" i="21"/>
  <c r="Q25" i="21"/>
  <c r="P25" i="21"/>
  <c r="O25" i="21"/>
  <c r="M25" i="21"/>
  <c r="L25" i="21" a="1"/>
  <c r="L25" i="21"/>
  <c r="H25" i="21"/>
  <c r="G25" i="21"/>
  <c r="F25" i="21"/>
  <c r="E25" i="21"/>
  <c r="B25" i="21"/>
  <c r="A25" i="21"/>
  <c r="Q24" i="21"/>
  <c r="P24" i="21"/>
  <c r="O24" i="21"/>
  <c r="M24" i="21"/>
  <c r="L24" i="21" a="1"/>
  <c r="L24" i="21" s="1"/>
  <c r="H24" i="21"/>
  <c r="G24" i="21"/>
  <c r="F24" i="21"/>
  <c r="E24" i="21"/>
  <c r="B24" i="21"/>
  <c r="A24" i="21"/>
  <c r="Q23" i="21"/>
  <c r="P23" i="21"/>
  <c r="O23" i="21"/>
  <c r="M23" i="21"/>
  <c r="L23" i="21" a="1"/>
  <c r="L23" i="21" s="1"/>
  <c r="H23" i="21"/>
  <c r="G23" i="21"/>
  <c r="F23" i="21"/>
  <c r="E23" i="21"/>
  <c r="B23" i="21"/>
  <c r="A23" i="21"/>
  <c r="Q22" i="21"/>
  <c r="P22" i="21"/>
  <c r="O22" i="21"/>
  <c r="M22" i="21"/>
  <c r="L22" i="21" a="1"/>
  <c r="L22" i="21" s="1"/>
  <c r="H22" i="21"/>
  <c r="G22" i="21"/>
  <c r="F22" i="21"/>
  <c r="E22" i="21"/>
  <c r="B22" i="21"/>
  <c r="A22" i="21"/>
  <c r="Q21" i="21"/>
  <c r="P21" i="21"/>
  <c r="O21" i="21"/>
  <c r="M21" i="21"/>
  <c r="L21" i="21" a="1"/>
  <c r="L21" i="21" s="1"/>
  <c r="H21" i="21"/>
  <c r="G21" i="21"/>
  <c r="F21" i="21"/>
  <c r="E21" i="21"/>
  <c r="B21" i="21"/>
  <c r="A21" i="21"/>
  <c r="Q20" i="21"/>
  <c r="P20" i="21"/>
  <c r="O20" i="21"/>
  <c r="M20" i="21"/>
  <c r="L20" i="21" a="1"/>
  <c r="L20" i="21" s="1"/>
  <c r="H20" i="21"/>
  <c r="G20" i="21"/>
  <c r="F20" i="21"/>
  <c r="E20" i="21"/>
  <c r="B20" i="21"/>
  <c r="A20" i="21"/>
  <c r="Q19" i="21"/>
  <c r="P19" i="21"/>
  <c r="O19" i="21"/>
  <c r="N19" i="21"/>
  <c r="M19" i="21"/>
  <c r="L19" i="21" a="1"/>
  <c r="L19" i="21" s="1"/>
  <c r="H19" i="21"/>
  <c r="G19" i="21"/>
  <c r="F19" i="21"/>
  <c r="E19" i="21"/>
  <c r="B19" i="21"/>
  <c r="A19" i="21"/>
  <c r="Q18" i="21"/>
  <c r="P18" i="21"/>
  <c r="O18" i="21"/>
  <c r="N18" i="21"/>
  <c r="M18" i="21"/>
  <c r="L18" i="21" a="1"/>
  <c r="L18" i="21" s="1"/>
  <c r="H18" i="21"/>
  <c r="G18" i="21"/>
  <c r="F18" i="21"/>
  <c r="E18" i="21"/>
  <c r="B18" i="21"/>
  <c r="A18" i="21"/>
  <c r="Q17" i="21"/>
  <c r="P17" i="21"/>
  <c r="O17" i="21"/>
  <c r="N17" i="21"/>
  <c r="M17" i="21"/>
  <c r="L17" i="21" a="1"/>
  <c r="L17" i="21" s="1"/>
  <c r="H17" i="21"/>
  <c r="G17" i="21"/>
  <c r="F17" i="21"/>
  <c r="E17" i="21"/>
  <c r="B17" i="21"/>
  <c r="A17" i="21"/>
  <c r="Q16" i="21"/>
  <c r="P16" i="21"/>
  <c r="O16" i="21"/>
  <c r="N16" i="21"/>
  <c r="M16" i="21"/>
  <c r="L16" i="21" a="1"/>
  <c r="L16" i="21" s="1"/>
  <c r="H16" i="21"/>
  <c r="G16" i="21"/>
  <c r="F16" i="21"/>
  <c r="E16" i="21"/>
  <c r="B16" i="21"/>
  <c r="A16" i="21"/>
  <c r="Q15" i="21"/>
  <c r="P15" i="21"/>
  <c r="O15" i="21"/>
  <c r="N15" i="21"/>
  <c r="M15" i="21"/>
  <c r="L15" i="21" a="1"/>
  <c r="L15" i="21" s="1"/>
  <c r="H15" i="21"/>
  <c r="G15" i="21"/>
  <c r="F15" i="21"/>
  <c r="E15" i="21"/>
  <c r="B15" i="21"/>
  <c r="A15" i="21"/>
  <c r="Q14" i="21"/>
  <c r="P14" i="21"/>
  <c r="O14" i="21"/>
  <c r="N14" i="21"/>
  <c r="M14" i="21"/>
  <c r="L14" i="21" a="1"/>
  <c r="L14" i="21"/>
  <c r="H14" i="21"/>
  <c r="G14" i="21"/>
  <c r="F14" i="21"/>
  <c r="E14" i="21"/>
  <c r="B14" i="21"/>
  <c r="A14" i="21"/>
  <c r="Q13" i="21"/>
  <c r="P13" i="21"/>
  <c r="O13" i="21"/>
  <c r="N13" i="21"/>
  <c r="M13" i="21"/>
  <c r="L13" i="21" a="1"/>
  <c r="L13" i="21"/>
  <c r="H13" i="21"/>
  <c r="G13" i="21"/>
  <c r="F13" i="21"/>
  <c r="E13" i="21"/>
  <c r="B13" i="21"/>
  <c r="A13" i="21"/>
  <c r="Q12" i="21"/>
  <c r="P12" i="21"/>
  <c r="O12" i="21"/>
  <c r="N12" i="21"/>
  <c r="M12" i="21"/>
  <c r="L12" i="21" a="1"/>
  <c r="L12" i="21" s="1"/>
  <c r="H12" i="21"/>
  <c r="G12" i="21"/>
  <c r="F12" i="21"/>
  <c r="E12" i="21"/>
  <c r="B12" i="21"/>
  <c r="A12" i="21"/>
  <c r="Q11" i="21"/>
  <c r="P11" i="21"/>
  <c r="O11" i="21"/>
  <c r="N11" i="21"/>
  <c r="M11" i="21"/>
  <c r="L11" i="21" a="1"/>
  <c r="L11" i="21" s="1"/>
  <c r="H11" i="21"/>
  <c r="G11" i="21"/>
  <c r="F11" i="21"/>
  <c r="E11" i="21"/>
  <c r="B11" i="21"/>
  <c r="A11" i="21"/>
  <c r="Q10" i="21"/>
  <c r="P10" i="21"/>
  <c r="O10" i="21"/>
  <c r="N10" i="21"/>
  <c r="M10" i="21"/>
  <c r="L10" i="21" a="1"/>
  <c r="L10" i="21" s="1"/>
  <c r="H10" i="21"/>
  <c r="G10" i="21"/>
  <c r="F10" i="21"/>
  <c r="E10" i="21"/>
  <c r="B10" i="21"/>
  <c r="A10" i="21"/>
  <c r="Q9" i="21"/>
  <c r="P9" i="21"/>
  <c r="O9" i="21"/>
  <c r="N9" i="21"/>
  <c r="M9" i="21"/>
  <c r="L9" i="21" a="1"/>
  <c r="L9" i="21" s="1"/>
  <c r="H9" i="21"/>
  <c r="G9" i="21"/>
  <c r="F9" i="21"/>
  <c r="E9" i="21"/>
  <c r="B9" i="21"/>
  <c r="A9" i="21"/>
  <c r="Q8" i="21"/>
  <c r="P8" i="21"/>
  <c r="O8" i="21"/>
  <c r="N8" i="21"/>
  <c r="M8" i="21"/>
  <c r="L8" i="21" a="1"/>
  <c r="L8" i="21" s="1"/>
  <c r="H8" i="21"/>
  <c r="G8" i="21"/>
  <c r="F8" i="21"/>
  <c r="E8" i="21"/>
  <c r="B8" i="21"/>
  <c r="A8" i="21"/>
  <c r="Q7" i="21"/>
  <c r="P7" i="21"/>
  <c r="O7" i="21"/>
  <c r="N7" i="21"/>
  <c r="M7" i="21"/>
  <c r="L7" i="21" a="1"/>
  <c r="L7" i="21" s="1"/>
  <c r="H7" i="21"/>
  <c r="G7" i="21"/>
  <c r="F7" i="21"/>
  <c r="E7" i="21"/>
  <c r="B7" i="21"/>
  <c r="A7" i="21"/>
  <c r="Q6" i="21"/>
  <c r="P6" i="21"/>
  <c r="O6" i="21"/>
  <c r="N6" i="21"/>
  <c r="M6" i="21"/>
  <c r="L6" i="21" a="1"/>
  <c r="L6" i="21"/>
  <c r="H6" i="21"/>
  <c r="G6" i="21"/>
  <c r="F6" i="21"/>
  <c r="E6" i="21"/>
  <c r="B6" i="21"/>
  <c r="A6" i="21"/>
  <c r="Q5" i="21"/>
  <c r="P5" i="21"/>
  <c r="O5" i="21"/>
  <c r="N5" i="21"/>
  <c r="M5" i="21"/>
  <c r="L5" i="21" a="1"/>
  <c r="L5" i="21"/>
  <c r="H5" i="21"/>
  <c r="G5" i="21"/>
  <c r="F5" i="21"/>
  <c r="E5" i="21"/>
  <c r="B5" i="21"/>
  <c r="A5" i="21"/>
  <c r="Q4" i="21"/>
  <c r="P4" i="21"/>
  <c r="O4" i="21"/>
  <c r="N4" i="21"/>
  <c r="M4" i="21"/>
  <c r="L4" i="21" a="1"/>
  <c r="L4" i="21" s="1"/>
  <c r="H4" i="21"/>
  <c r="G4" i="21"/>
  <c r="F4" i="21"/>
  <c r="E4" i="21"/>
  <c r="B4" i="21"/>
  <c r="A4" i="21"/>
  <c r="Q3" i="21"/>
  <c r="P3" i="21"/>
  <c r="O3" i="21"/>
  <c r="N3" i="21"/>
  <c r="M3" i="21"/>
  <c r="L3" i="21" a="1"/>
  <c r="L3" i="21" s="1"/>
  <c r="H3" i="21"/>
  <c r="G3" i="21"/>
  <c r="F3" i="21"/>
  <c r="E3" i="21"/>
  <c r="B3" i="21"/>
  <c r="A3" i="21"/>
  <c r="Q2" i="21"/>
  <c r="P2" i="21"/>
  <c r="O2" i="21"/>
  <c r="N2" i="21"/>
  <c r="M2" i="21"/>
  <c r="L2" i="21" a="1"/>
  <c r="L2" i="21" s="1"/>
  <c r="H2" i="21"/>
  <c r="G2" i="21"/>
  <c r="F2" i="21"/>
  <c r="E2" i="21"/>
  <c r="B2" i="21"/>
  <c r="A2" i="21"/>
  <c r="Q1" i="21"/>
  <c r="P1" i="21"/>
  <c r="O1" i="21"/>
  <c r="N1" i="21"/>
  <c r="M1" i="21"/>
  <c r="L1" i="21"/>
  <c r="K1" i="21"/>
  <c r="J1" i="21"/>
  <c r="I1" i="21"/>
  <c r="H1" i="21"/>
  <c r="G1" i="21"/>
  <c r="F1" i="21"/>
  <c r="E1" i="21"/>
  <c r="D77" i="20"/>
  <c r="E77" i="20" s="1"/>
  <c r="D73" i="20"/>
  <c r="E73" i="20" s="1"/>
  <c r="E71" i="20"/>
  <c r="F71" i="20" s="1"/>
  <c r="H70" i="20"/>
  <c r="G70" i="20"/>
  <c r="E70" i="20"/>
  <c r="F70" i="20" s="1"/>
  <c r="D70" i="20"/>
  <c r="H69" i="20"/>
  <c r="G69" i="20"/>
  <c r="F69" i="20"/>
  <c r="E69" i="20"/>
  <c r="E65" i="20"/>
  <c r="C65" i="20"/>
  <c r="G64" i="20"/>
  <c r="F64" i="20"/>
  <c r="E64" i="20"/>
  <c r="H64" i="20" s="1"/>
  <c r="C64" i="20"/>
  <c r="H62" i="20"/>
  <c r="E62" i="20"/>
  <c r="F62" i="20" s="1"/>
  <c r="C62" i="20"/>
  <c r="E61" i="20"/>
  <c r="F61" i="20" s="1"/>
  <c r="AA6" i="24" s="1"/>
  <c r="C61" i="20"/>
  <c r="D60" i="20"/>
  <c r="C60" i="20"/>
  <c r="C59" i="20"/>
  <c r="E58" i="20"/>
  <c r="C58" i="20"/>
  <c r="G57" i="20"/>
  <c r="F57" i="20"/>
  <c r="E57" i="20"/>
  <c r="H57" i="20" s="1"/>
  <c r="C57" i="20"/>
  <c r="F56" i="20"/>
  <c r="E56" i="20"/>
  <c r="C56" i="20"/>
  <c r="G53" i="20"/>
  <c r="E53" i="20"/>
  <c r="D53" i="20"/>
  <c r="D65" i="20" s="1"/>
  <c r="H52" i="20"/>
  <c r="G52" i="20"/>
  <c r="F52" i="20"/>
  <c r="E52" i="20"/>
  <c r="D52" i="20"/>
  <c r="D64" i="20" s="1"/>
  <c r="C51" i="20"/>
  <c r="G50" i="20"/>
  <c r="E50" i="20"/>
  <c r="D50" i="20"/>
  <c r="D62" i="20" s="1"/>
  <c r="D49" i="20"/>
  <c r="D61" i="20" s="1"/>
  <c r="C49" i="20"/>
  <c r="E49" i="20" s="1"/>
  <c r="H48" i="20"/>
  <c r="F48" i="20"/>
  <c r="E48" i="20"/>
  <c r="E60" i="20" s="1"/>
  <c r="D48" i="20"/>
  <c r="E47" i="20"/>
  <c r="D47" i="20"/>
  <c r="D59" i="20" s="1"/>
  <c r="C47" i="20"/>
  <c r="C48" i="20" s="1"/>
  <c r="H46" i="20"/>
  <c r="F46" i="20"/>
  <c r="E46" i="20"/>
  <c r="G46" i="20" s="1"/>
  <c r="D46" i="20"/>
  <c r="D58" i="20" s="1"/>
  <c r="H45" i="20"/>
  <c r="G45" i="20"/>
  <c r="F45" i="20"/>
  <c r="E45" i="20"/>
  <c r="D45" i="20"/>
  <c r="D57" i="20" s="1"/>
  <c r="H44" i="20"/>
  <c r="E44" i="20"/>
  <c r="G44" i="20" s="1"/>
  <c r="D44" i="20"/>
  <c r="D68" i="20" s="1"/>
  <c r="E68" i="20" s="1"/>
  <c r="H40" i="20"/>
  <c r="G40" i="20"/>
  <c r="E40" i="20"/>
  <c r="F40" i="20" s="1"/>
  <c r="D40" i="20"/>
  <c r="E38" i="20"/>
  <c r="D38" i="20"/>
  <c r="C38" i="20"/>
  <c r="H37" i="20"/>
  <c r="F37" i="20"/>
  <c r="E37" i="20"/>
  <c r="G37" i="20" s="1"/>
  <c r="D37" i="20"/>
  <c r="C35" i="20"/>
  <c r="G34" i="20"/>
  <c r="E34" i="20"/>
  <c r="D34" i="20"/>
  <c r="H33" i="20"/>
  <c r="G33" i="20"/>
  <c r="F33" i="20"/>
  <c r="E33" i="20"/>
  <c r="D33" i="20"/>
  <c r="G32" i="20"/>
  <c r="E32" i="20"/>
  <c r="H32" i="20" s="1"/>
  <c r="D32" i="20"/>
  <c r="H28" i="20"/>
  <c r="F28" i="20"/>
  <c r="E28" i="20"/>
  <c r="G28" i="20" s="1"/>
  <c r="D28" i="20"/>
  <c r="H27" i="20"/>
  <c r="G27" i="20"/>
  <c r="F27" i="20"/>
  <c r="E27" i="20"/>
  <c r="D27" i="20"/>
  <c r="H25" i="20"/>
  <c r="F25" i="20"/>
  <c r="E25" i="20"/>
  <c r="G25" i="20" s="1"/>
  <c r="D25" i="20"/>
  <c r="D74" i="20" s="1"/>
  <c r="E74" i="20" s="1"/>
  <c r="G24" i="20"/>
  <c r="F24" i="20"/>
  <c r="E24" i="20"/>
  <c r="H24" i="20" s="1"/>
  <c r="D24" i="20"/>
  <c r="C23" i="20"/>
  <c r="H22" i="20"/>
  <c r="F22" i="20"/>
  <c r="D22" i="20"/>
  <c r="D71" i="20" s="1"/>
  <c r="C22" i="20"/>
  <c r="E22" i="20" s="1"/>
  <c r="G22" i="20" s="1"/>
  <c r="H21" i="20"/>
  <c r="G21" i="20"/>
  <c r="F21" i="20"/>
  <c r="E21" i="20"/>
  <c r="D21" i="20"/>
  <c r="D76" i="20" s="1"/>
  <c r="E76" i="20" s="1"/>
  <c r="F20" i="20"/>
  <c r="E20" i="20"/>
  <c r="H20" i="20" s="1"/>
  <c r="D20" i="20"/>
  <c r="H19" i="20"/>
  <c r="F19" i="20"/>
  <c r="E19" i="20"/>
  <c r="G19" i="20" s="1"/>
  <c r="D19" i="20"/>
  <c r="E15" i="20"/>
  <c r="D15" i="20"/>
  <c r="F14" i="20"/>
  <c r="E14" i="20"/>
  <c r="G14" i="20" s="1"/>
  <c r="D14" i="20"/>
  <c r="C13" i="20"/>
  <c r="D13" i="20" s="1"/>
  <c r="G12" i="20"/>
  <c r="F12" i="20"/>
  <c r="E12" i="20"/>
  <c r="H12" i="20" s="1"/>
  <c r="D12" i="20"/>
  <c r="C11" i="20"/>
  <c r="D11" i="20" s="1"/>
  <c r="H10" i="20"/>
  <c r="D10" i="20"/>
  <c r="C10" i="20"/>
  <c r="E10" i="20" s="1"/>
  <c r="G10" i="20" s="1"/>
  <c r="H9" i="20"/>
  <c r="G9" i="20"/>
  <c r="D9" i="20"/>
  <c r="C9" i="20"/>
  <c r="E9" i="20" s="1"/>
  <c r="F9" i="20" s="1"/>
  <c r="E8" i="20"/>
  <c r="D8" i="20"/>
  <c r="E7" i="20"/>
  <c r="D7" i="20"/>
  <c r="H6" i="20"/>
  <c r="G6" i="20"/>
  <c r="F6" i="20"/>
  <c r="E6" i="20"/>
  <c r="D6" i="20"/>
  <c r="B7" i="19"/>
  <c r="A4" i="19"/>
  <c r="B3" i="19"/>
  <c r="B2" i="19"/>
  <c r="A2" i="19" a="1"/>
  <c r="B6" i="19" s="1"/>
  <c r="M8" i="19"/>
  <c r="L8" i="19"/>
  <c r="I8" i="19"/>
  <c r="G8" i="19"/>
  <c r="P7" i="19"/>
  <c r="N7" i="19"/>
  <c r="K7" i="19"/>
  <c r="J7" i="19"/>
  <c r="H7" i="19"/>
  <c r="Q6" i="19"/>
  <c r="P6" i="19"/>
  <c r="N6" i="19"/>
  <c r="M6" i="19"/>
  <c r="K6" i="19"/>
  <c r="I6" i="19"/>
  <c r="H6" i="19"/>
  <c r="F6" i="19"/>
  <c r="E6" i="19"/>
  <c r="P5" i="19"/>
  <c r="N5" i="19"/>
  <c r="M5" i="19"/>
  <c r="K5" i="19"/>
  <c r="J5" i="19"/>
  <c r="H5" i="19"/>
  <c r="F5" i="19"/>
  <c r="E5" i="19"/>
  <c r="P4" i="19"/>
  <c r="O4" i="19"/>
  <c r="M4" i="19"/>
  <c r="K4" i="19"/>
  <c r="J4" i="19"/>
  <c r="H4" i="19"/>
  <c r="G4" i="19"/>
  <c r="E4" i="19"/>
  <c r="P3" i="19"/>
  <c r="O3" i="19"/>
  <c r="M3" i="19"/>
  <c r="L3" i="19"/>
  <c r="J3" i="19"/>
  <c r="H3" i="19"/>
  <c r="G3" i="19"/>
  <c r="E3" i="19"/>
  <c r="Q2" i="19"/>
  <c r="O2" i="19"/>
  <c r="M2" i="19"/>
  <c r="L2" i="19"/>
  <c r="J2" i="19"/>
  <c r="I2" i="19"/>
  <c r="G2" i="19"/>
  <c r="E2" i="19"/>
  <c r="Q1" i="19"/>
  <c r="O1" i="19"/>
  <c r="N1" i="19"/>
  <c r="L1" i="19"/>
  <c r="J1" i="19"/>
  <c r="I1" i="19"/>
  <c r="G1" i="19"/>
  <c r="F1" i="19"/>
  <c r="E1" i="19" a="1"/>
  <c r="O8" i="19" s="1"/>
  <c r="E1" i="19"/>
  <c r="Q19" i="15"/>
  <c r="P19" i="15"/>
  <c r="O19" i="15"/>
  <c r="M19" i="15"/>
  <c r="L19" i="15" a="1"/>
  <c r="L19" i="15"/>
  <c r="H19" i="15"/>
  <c r="G19" i="15"/>
  <c r="F19" i="15"/>
  <c r="E19" i="15"/>
  <c r="B19" i="15"/>
  <c r="A19" i="15"/>
  <c r="Q18" i="15"/>
  <c r="P18" i="15"/>
  <c r="O18" i="15"/>
  <c r="M18" i="15"/>
  <c r="L18" i="15" a="1"/>
  <c r="L18" i="15"/>
  <c r="H18" i="15"/>
  <c r="G18" i="15"/>
  <c r="F18" i="15"/>
  <c r="E18" i="15"/>
  <c r="C18" i="15"/>
  <c r="X10" i="15" s="1"/>
  <c r="Z10" i="15" s="1"/>
  <c r="B18" i="15"/>
  <c r="A18" i="15"/>
  <c r="Q17" i="15"/>
  <c r="P17" i="15"/>
  <c r="O17" i="15"/>
  <c r="M17" i="15"/>
  <c r="L17" i="15" a="1"/>
  <c r="L17" i="15" s="1"/>
  <c r="H17" i="15"/>
  <c r="G17" i="15"/>
  <c r="F17" i="15"/>
  <c r="E17" i="15"/>
  <c r="B17" i="15"/>
  <c r="A17" i="15"/>
  <c r="Q16" i="15"/>
  <c r="P16" i="15"/>
  <c r="O16" i="15"/>
  <c r="M16" i="15"/>
  <c r="L16" i="15" a="1"/>
  <c r="L16" i="15" s="1"/>
  <c r="H16" i="15"/>
  <c r="G16" i="15"/>
  <c r="F16" i="15"/>
  <c r="E16" i="15"/>
  <c r="B16" i="15"/>
  <c r="A16" i="15"/>
  <c r="Q15" i="15"/>
  <c r="P15" i="15"/>
  <c r="O15" i="15"/>
  <c r="M15" i="15"/>
  <c r="L15" i="15" a="1"/>
  <c r="L15" i="15"/>
  <c r="H15" i="15"/>
  <c r="G15" i="15"/>
  <c r="F15" i="15"/>
  <c r="E15" i="15"/>
  <c r="B15" i="15"/>
  <c r="A15" i="15"/>
  <c r="Q14" i="15"/>
  <c r="P14" i="15"/>
  <c r="O14" i="15"/>
  <c r="M14" i="15"/>
  <c r="L14" i="15" a="1"/>
  <c r="L14" i="15"/>
  <c r="H14" i="15"/>
  <c r="G14" i="15"/>
  <c r="F14" i="15"/>
  <c r="E14" i="15"/>
  <c r="C14" i="15"/>
  <c r="N14" i="15" s="1"/>
  <c r="B14" i="15"/>
  <c r="A14" i="15"/>
  <c r="Q13" i="15"/>
  <c r="P13" i="15"/>
  <c r="O13" i="15"/>
  <c r="M13" i="15"/>
  <c r="L13" i="15" a="1"/>
  <c r="L13" i="15" s="1"/>
  <c r="H13" i="15"/>
  <c r="G13" i="15"/>
  <c r="F13" i="15"/>
  <c r="E13" i="15"/>
  <c r="B13" i="15"/>
  <c r="A13" i="15"/>
  <c r="Q12" i="15"/>
  <c r="P12" i="15"/>
  <c r="O12" i="15"/>
  <c r="M12" i="15"/>
  <c r="L12" i="15" a="1"/>
  <c r="L12" i="15" s="1"/>
  <c r="H12" i="15"/>
  <c r="G12" i="15"/>
  <c r="F12" i="15"/>
  <c r="E12" i="15"/>
  <c r="C12" i="15"/>
  <c r="N12" i="15" s="1"/>
  <c r="B12" i="15"/>
  <c r="A12" i="15"/>
  <c r="Q11" i="15"/>
  <c r="P11" i="15"/>
  <c r="O11" i="15"/>
  <c r="M11" i="15"/>
  <c r="L11" i="15" a="1"/>
  <c r="L11" i="15"/>
  <c r="H11" i="15"/>
  <c r="G11" i="15"/>
  <c r="F11" i="15"/>
  <c r="E11" i="15"/>
  <c r="B11" i="15"/>
  <c r="A11" i="15"/>
  <c r="Y10" i="15"/>
  <c r="W10" i="15"/>
  <c r="V10" i="15"/>
  <c r="Q10" i="15"/>
  <c r="P10" i="15"/>
  <c r="O10" i="15"/>
  <c r="M10" i="15"/>
  <c r="L10" i="15" a="1"/>
  <c r="L10" i="15"/>
  <c r="H10" i="15"/>
  <c r="G10" i="15"/>
  <c r="F10" i="15"/>
  <c r="E10" i="15"/>
  <c r="B10" i="15"/>
  <c r="A10" i="15"/>
  <c r="Y9" i="15"/>
  <c r="X9" i="15"/>
  <c r="Z9" i="15" s="1"/>
  <c r="W9" i="15"/>
  <c r="V9" i="15"/>
  <c r="Q9" i="15"/>
  <c r="P9" i="15"/>
  <c r="O9" i="15"/>
  <c r="M9" i="15"/>
  <c r="L9" i="15" a="1"/>
  <c r="L9" i="15"/>
  <c r="H9" i="15"/>
  <c r="G9" i="15"/>
  <c r="F9" i="15"/>
  <c r="E9" i="15"/>
  <c r="B9" i="15"/>
  <c r="A9" i="15"/>
  <c r="Y8" i="15"/>
  <c r="X8" i="15"/>
  <c r="Z8" i="15" s="1"/>
  <c r="W8" i="15"/>
  <c r="V8" i="15"/>
  <c r="Q8" i="15"/>
  <c r="P8" i="15"/>
  <c r="O8" i="15"/>
  <c r="M8" i="15"/>
  <c r="L8" i="15" a="1"/>
  <c r="L8" i="15" s="1"/>
  <c r="H8" i="15"/>
  <c r="G8" i="15"/>
  <c r="F8" i="15"/>
  <c r="E8" i="15"/>
  <c r="C8" i="15"/>
  <c r="N8" i="15" s="1"/>
  <c r="B8" i="15"/>
  <c r="A8" i="15"/>
  <c r="Q7" i="15"/>
  <c r="P7" i="15"/>
  <c r="O7" i="15"/>
  <c r="M7" i="15"/>
  <c r="L7" i="15" a="1"/>
  <c r="L7" i="15" s="1"/>
  <c r="H7" i="15"/>
  <c r="G7" i="15"/>
  <c r="F7" i="15"/>
  <c r="E7" i="15"/>
  <c r="B7" i="15"/>
  <c r="A7" i="15"/>
  <c r="Q6" i="15"/>
  <c r="P6" i="15"/>
  <c r="O6" i="15"/>
  <c r="M6" i="15"/>
  <c r="L6" i="15" a="1"/>
  <c r="L6" i="15"/>
  <c r="H6" i="15"/>
  <c r="G6" i="15"/>
  <c r="F6" i="15"/>
  <c r="E6" i="15"/>
  <c r="C6" i="15"/>
  <c r="N6" i="15" s="1"/>
  <c r="B6" i="15"/>
  <c r="A6" i="15"/>
  <c r="Q5" i="15"/>
  <c r="P5" i="15"/>
  <c r="O5" i="15"/>
  <c r="M5" i="15"/>
  <c r="L5" i="15" a="1"/>
  <c r="L5" i="15"/>
  <c r="H5" i="15"/>
  <c r="G5" i="15"/>
  <c r="F5" i="15"/>
  <c r="E5" i="15"/>
  <c r="C5" i="15"/>
  <c r="N5" i="15" s="1"/>
  <c r="B5" i="15"/>
  <c r="A5" i="15"/>
  <c r="Q4" i="15"/>
  <c r="P4" i="15"/>
  <c r="O4" i="15"/>
  <c r="M4" i="15"/>
  <c r="L4" i="15" a="1"/>
  <c r="L4" i="15"/>
  <c r="H4" i="15"/>
  <c r="G4" i="15"/>
  <c r="F4" i="15"/>
  <c r="E4" i="15"/>
  <c r="B4" i="15"/>
  <c r="A4" i="15"/>
  <c r="Q3" i="15"/>
  <c r="P3" i="15"/>
  <c r="O3" i="15"/>
  <c r="M3" i="15"/>
  <c r="L3" i="15" a="1"/>
  <c r="L3" i="15" s="1"/>
  <c r="H3" i="15"/>
  <c r="G3" i="15"/>
  <c r="F3" i="15"/>
  <c r="E3" i="15"/>
  <c r="B3" i="15"/>
  <c r="A3" i="15"/>
  <c r="Q2" i="15"/>
  <c r="P2" i="15"/>
  <c r="O2" i="15"/>
  <c r="M2" i="15"/>
  <c r="L2" i="15" a="1"/>
  <c r="L2" i="15"/>
  <c r="H2" i="15"/>
  <c r="G2" i="15"/>
  <c r="F2" i="15"/>
  <c r="E2" i="15"/>
  <c r="B2" i="15"/>
  <c r="A2" i="15"/>
  <c r="Q1" i="15"/>
  <c r="P1" i="15"/>
  <c r="O1" i="15"/>
  <c r="N1" i="15"/>
  <c r="M1" i="15"/>
  <c r="L1" i="15"/>
  <c r="K1" i="15"/>
  <c r="J1" i="15"/>
  <c r="I1" i="15"/>
  <c r="H1" i="15"/>
  <c r="G1" i="15"/>
  <c r="F1" i="15"/>
  <c r="E1" i="15"/>
  <c r="Q4" i="12"/>
  <c r="P4" i="12"/>
  <c r="O4" i="12"/>
  <c r="M4" i="12"/>
  <c r="L4" i="12" a="1"/>
  <c r="L4" i="12"/>
  <c r="H4" i="12"/>
  <c r="G4" i="12"/>
  <c r="F4" i="12"/>
  <c r="E4" i="12"/>
  <c r="C4" i="12"/>
  <c r="N4" i="12" s="1"/>
  <c r="B4" i="12"/>
  <c r="A4" i="12"/>
  <c r="Q3" i="12"/>
  <c r="P3" i="12"/>
  <c r="O3" i="12"/>
  <c r="M3" i="12"/>
  <c r="L3" i="12" a="1"/>
  <c r="L3" i="12"/>
  <c r="H3" i="12"/>
  <c r="G3" i="12"/>
  <c r="F3" i="12"/>
  <c r="E3" i="12"/>
  <c r="C3" i="12"/>
  <c r="N3" i="12" s="1"/>
  <c r="B3" i="12"/>
  <c r="A3" i="12"/>
  <c r="Q2" i="12"/>
  <c r="P2" i="12"/>
  <c r="O2" i="12"/>
  <c r="N2" i="12"/>
  <c r="M2" i="12"/>
  <c r="L2" i="12" a="1"/>
  <c r="L2" i="12" s="1"/>
  <c r="H2" i="12"/>
  <c r="G2" i="12"/>
  <c r="F2" i="12"/>
  <c r="E2" i="12"/>
  <c r="C2" i="12"/>
  <c r="B2" i="12"/>
  <c r="A2" i="12"/>
  <c r="Q1" i="12"/>
  <c r="P1" i="12"/>
  <c r="O1" i="12"/>
  <c r="N1" i="12"/>
  <c r="M1" i="12"/>
  <c r="L1" i="12"/>
  <c r="K1" i="12"/>
  <c r="J1" i="12"/>
  <c r="I1" i="12"/>
  <c r="H1" i="12"/>
  <c r="G1" i="12"/>
  <c r="F1" i="12"/>
  <c r="E1" i="12"/>
  <c r="Q4" i="10"/>
  <c r="P4" i="10"/>
  <c r="O4" i="10"/>
  <c r="M4" i="10"/>
  <c r="L4" i="10" a="1"/>
  <c r="L4" i="10" s="1"/>
  <c r="H4" i="10"/>
  <c r="G4" i="10"/>
  <c r="F4" i="10"/>
  <c r="E4" i="10"/>
  <c r="C4" i="10"/>
  <c r="N4" i="10" s="1"/>
  <c r="B4" i="10"/>
  <c r="A4" i="10"/>
  <c r="Q3" i="10"/>
  <c r="P3" i="10"/>
  <c r="O3" i="10"/>
  <c r="M3" i="10"/>
  <c r="L3" i="10" a="1"/>
  <c r="L3" i="10"/>
  <c r="H3" i="10"/>
  <c r="G3" i="10"/>
  <c r="F3" i="10"/>
  <c r="E3" i="10"/>
  <c r="C3" i="10"/>
  <c r="N3" i="10" s="1"/>
  <c r="B3" i="10"/>
  <c r="A3" i="10"/>
  <c r="Q2" i="10"/>
  <c r="P2" i="10"/>
  <c r="O2" i="10"/>
  <c r="M2" i="10"/>
  <c r="L2" i="10" a="1"/>
  <c r="L2" i="10"/>
  <c r="H2" i="10"/>
  <c r="G2" i="10"/>
  <c r="F2" i="10"/>
  <c r="E2" i="10"/>
  <c r="C2" i="10"/>
  <c r="N2" i="10" s="1"/>
  <c r="B2" i="10"/>
  <c r="A2" i="10"/>
  <c r="Q1" i="10"/>
  <c r="P1" i="10"/>
  <c r="O1" i="10"/>
  <c r="N1" i="10"/>
  <c r="M1" i="10"/>
  <c r="L1" i="10"/>
  <c r="K1" i="10"/>
  <c r="J1" i="10"/>
  <c r="I1" i="10"/>
  <c r="H1" i="10"/>
  <c r="G1" i="10"/>
  <c r="F1" i="10"/>
  <c r="E1" i="10"/>
  <c r="B32" i="2"/>
  <c r="B30" i="2"/>
  <c r="B29" i="2"/>
  <c r="B28" i="2"/>
  <c r="B27" i="2"/>
  <c r="B26" i="2"/>
  <c r="B24" i="2"/>
  <c r="B11" i="2"/>
  <c r="B10" i="2"/>
  <c r="C15" i="15" l="1"/>
  <c r="N15" i="15" s="1"/>
  <c r="C17" i="15"/>
  <c r="N17" i="15" s="1"/>
  <c r="H74" i="20"/>
  <c r="G74" i="20"/>
  <c r="F74" i="20"/>
  <c r="G76" i="20"/>
  <c r="F76" i="20"/>
  <c r="H76" i="20"/>
  <c r="C2" i="15"/>
  <c r="N2" i="15" s="1"/>
  <c r="C3" i="15"/>
  <c r="N3" i="15" s="1"/>
  <c r="C9" i="15"/>
  <c r="N9" i="15" s="1"/>
  <c r="C11" i="15"/>
  <c r="N11" i="15" s="1"/>
  <c r="H65" i="20"/>
  <c r="G65" i="20"/>
  <c r="H77" i="20"/>
  <c r="G77" i="20"/>
  <c r="F77" i="20"/>
  <c r="H15" i="20"/>
  <c r="G15" i="20"/>
  <c r="F15" i="20"/>
  <c r="F65" i="20"/>
  <c r="K7" i="23"/>
  <c r="P6" i="23"/>
  <c r="H6" i="23"/>
  <c r="M5" i="23"/>
  <c r="E5" i="23"/>
  <c r="J4" i="23"/>
  <c r="O3" i="23"/>
  <c r="G3" i="23"/>
  <c r="L2" i="23"/>
  <c r="Q1" i="23"/>
  <c r="I1" i="23"/>
  <c r="J7" i="23"/>
  <c r="O6" i="23"/>
  <c r="G6" i="23"/>
  <c r="L5" i="23"/>
  <c r="Q4" i="23"/>
  <c r="I4" i="23"/>
  <c r="N3" i="23"/>
  <c r="F3" i="23"/>
  <c r="K2" i="23"/>
  <c r="P1" i="23"/>
  <c r="H1" i="23"/>
  <c r="Q7" i="23"/>
  <c r="I7" i="23"/>
  <c r="N6" i="23"/>
  <c r="F6" i="23"/>
  <c r="K5" i="23"/>
  <c r="P4" i="23"/>
  <c r="H4" i="23"/>
  <c r="M3" i="23"/>
  <c r="E3" i="23"/>
  <c r="J2" i="23"/>
  <c r="O1" i="23"/>
  <c r="G1" i="23"/>
  <c r="P7" i="23"/>
  <c r="H7" i="23"/>
  <c r="M6" i="23"/>
  <c r="E6" i="23"/>
  <c r="J5" i="23"/>
  <c r="O4" i="23"/>
  <c r="G4" i="23"/>
  <c r="L3" i="23"/>
  <c r="Q2" i="23"/>
  <c r="I2" i="23"/>
  <c r="N1" i="23"/>
  <c r="F1" i="23"/>
  <c r="M7" i="23"/>
  <c r="E7" i="23"/>
  <c r="J6" i="23"/>
  <c r="O5" i="23"/>
  <c r="G5" i="23"/>
  <c r="L4" i="23"/>
  <c r="Q3" i="23"/>
  <c r="I3" i="23"/>
  <c r="N2" i="23"/>
  <c r="F2" i="23"/>
  <c r="K1" i="23"/>
  <c r="L7" i="23"/>
  <c r="Q6" i="23"/>
  <c r="I6" i="23"/>
  <c r="N5" i="23"/>
  <c r="F5" i="23"/>
  <c r="K4" i="23"/>
  <c r="P3" i="23"/>
  <c r="H3" i="23"/>
  <c r="M2" i="23"/>
  <c r="E2" i="23"/>
  <c r="J1" i="23"/>
  <c r="N7" i="23"/>
  <c r="H5" i="23"/>
  <c r="O2" i="23"/>
  <c r="G7" i="23"/>
  <c r="N4" i="23"/>
  <c r="H2" i="23"/>
  <c r="F7" i="23"/>
  <c r="M4" i="23"/>
  <c r="G2" i="23"/>
  <c r="L6" i="23"/>
  <c r="F4" i="23"/>
  <c r="M1" i="23"/>
  <c r="K6" i="23"/>
  <c r="E4" i="23"/>
  <c r="L1" i="23"/>
  <c r="P5" i="23"/>
  <c r="J3" i="23"/>
  <c r="E1" i="23"/>
  <c r="O7" i="23"/>
  <c r="I5" i="23"/>
  <c r="P2" i="23"/>
  <c r="B4" i="23"/>
  <c r="B7" i="23"/>
  <c r="A4" i="23"/>
  <c r="C26" i="20"/>
  <c r="D23" i="20"/>
  <c r="D72" i="20" s="1"/>
  <c r="E72" i="20" s="1"/>
  <c r="E23" i="20"/>
  <c r="C36" i="20"/>
  <c r="D35" i="20"/>
  <c r="H8" i="20"/>
  <c r="G8" i="20"/>
  <c r="F8" i="20"/>
  <c r="E13" i="20"/>
  <c r="E35" i="20"/>
  <c r="G68" i="20"/>
  <c r="F68" i="20"/>
  <c r="H68" i="20"/>
  <c r="H60" i="20"/>
  <c r="G60" i="20"/>
  <c r="F60" i="20"/>
  <c r="E51" i="20"/>
  <c r="D51" i="20"/>
  <c r="D63" i="20" s="1"/>
  <c r="C63" i="20"/>
  <c r="G61" i="20"/>
  <c r="H71" i="20"/>
  <c r="G71" i="20"/>
  <c r="N18" i="15"/>
  <c r="E11" i="20"/>
  <c r="G38" i="20"/>
  <c r="AB4" i="24" s="1"/>
  <c r="F38" i="20"/>
  <c r="F58" i="20"/>
  <c r="H58" i="20"/>
  <c r="G58" i="20"/>
  <c r="H61" i="20"/>
  <c r="AC6" i="24" s="1"/>
  <c r="B3" i="23"/>
  <c r="H38" i="20"/>
  <c r="H56" i="20"/>
  <c r="G56" i="20"/>
  <c r="F7" i="20"/>
  <c r="H7" i="20"/>
  <c r="G7" i="20"/>
  <c r="G47" i="20"/>
  <c r="H47" i="20"/>
  <c r="F47" i="20"/>
  <c r="H49" i="20"/>
  <c r="G49" i="20"/>
  <c r="AB5" i="24" s="1"/>
  <c r="F49" i="20"/>
  <c r="AA5" i="24" s="1"/>
  <c r="E59" i="20"/>
  <c r="F73" i="20"/>
  <c r="G73" i="20"/>
  <c r="AB10" i="24" s="1"/>
  <c r="C4" i="21" s="1"/>
  <c r="N22" i="21" s="1"/>
  <c r="K1" i="26"/>
  <c r="Q3" i="26"/>
  <c r="J6" i="26"/>
  <c r="H1" i="19"/>
  <c r="P1" i="19"/>
  <c r="K2" i="19"/>
  <c r="F3" i="19"/>
  <c r="N3" i="19"/>
  <c r="I4" i="19"/>
  <c r="Q4" i="19"/>
  <c r="L5" i="19"/>
  <c r="G6" i="19"/>
  <c r="O6" i="19"/>
  <c r="L7" i="19"/>
  <c r="K8" i="19"/>
  <c r="A3" i="19"/>
  <c r="A8" i="19"/>
  <c r="H14" i="20"/>
  <c r="G48" i="20"/>
  <c r="F50" i="20"/>
  <c r="H50" i="20"/>
  <c r="D56" i="20"/>
  <c r="H73" i="20"/>
  <c r="AC10" i="24" s="1"/>
  <c r="A6" i="23"/>
  <c r="E2" i="26"/>
  <c r="K4" i="26"/>
  <c r="Q6" i="26"/>
  <c r="M4" i="26"/>
  <c r="M2" i="26"/>
  <c r="B3" i="26"/>
  <c r="K1" i="19"/>
  <c r="F2" i="19"/>
  <c r="N2" i="19"/>
  <c r="I3" i="19"/>
  <c r="Q3" i="19"/>
  <c r="L4" i="19"/>
  <c r="G5" i="19"/>
  <c r="O5" i="19"/>
  <c r="J6" i="19"/>
  <c r="F7" i="19"/>
  <c r="Q7" i="19"/>
  <c r="N8" i="19"/>
  <c r="A5" i="19"/>
  <c r="AA4" i="24"/>
  <c r="N2" i="26"/>
  <c r="G5" i="26"/>
  <c r="A5" i="26"/>
  <c r="E8" i="19"/>
  <c r="A6" i="19"/>
  <c r="AC4" i="24"/>
  <c r="H3" i="26"/>
  <c r="N5" i="26"/>
  <c r="B5" i="26"/>
  <c r="P8" i="19"/>
  <c r="H8" i="19"/>
  <c r="M7" i="19"/>
  <c r="E7" i="19"/>
  <c r="J8" i="19"/>
  <c r="O7" i="19"/>
  <c r="G7" i="19"/>
  <c r="M1" i="19"/>
  <c r="H2" i="19"/>
  <c r="P2" i="19"/>
  <c r="K3" i="19"/>
  <c r="F4" i="19"/>
  <c r="N4" i="19"/>
  <c r="I5" i="19"/>
  <c r="Q5" i="19"/>
  <c r="L6" i="19"/>
  <c r="I7" i="19"/>
  <c r="F8" i="19"/>
  <c r="Q8" i="19"/>
  <c r="F10" i="20"/>
  <c r="G20" i="20"/>
  <c r="F32" i="20"/>
  <c r="F34" i="20"/>
  <c r="H34" i="20"/>
  <c r="F44" i="20"/>
  <c r="F53" i="20"/>
  <c r="H53" i="20"/>
  <c r="G62" i="20"/>
  <c r="N6" i="26"/>
  <c r="I3" i="26"/>
  <c r="O5" i="26"/>
  <c r="B8" i="19"/>
  <c r="B4" i="19"/>
  <c r="B5" i="19"/>
  <c r="A2" i="19"/>
  <c r="A7" i="19"/>
  <c r="H5" i="26"/>
  <c r="E4" i="26"/>
  <c r="J1" i="26"/>
  <c r="P3" i="26"/>
  <c r="B2" i="23"/>
  <c r="B6" i="23"/>
  <c r="H1" i="26"/>
  <c r="P1" i="26"/>
  <c r="K2" i="26"/>
  <c r="F3" i="26"/>
  <c r="N3" i="26"/>
  <c r="I4" i="26"/>
  <c r="Q4" i="26"/>
  <c r="L5" i="26"/>
  <c r="G6" i="26"/>
  <c r="O6" i="26"/>
  <c r="A4" i="26"/>
  <c r="A3" i="23"/>
  <c r="A7" i="23"/>
  <c r="I1" i="26"/>
  <c r="Q1" i="26"/>
  <c r="L2" i="26"/>
  <c r="G3" i="26"/>
  <c r="O3" i="26"/>
  <c r="J4" i="26"/>
  <c r="E5" i="26"/>
  <c r="M5" i="26"/>
  <c r="H6" i="26"/>
  <c r="P6" i="26"/>
  <c r="B4" i="26"/>
  <c r="E1" i="26"/>
  <c r="L1" i="26"/>
  <c r="G2" i="26"/>
  <c r="O2" i="26"/>
  <c r="J3" i="26"/>
  <c r="P5" i="26"/>
  <c r="K6" i="26"/>
  <c r="A6" i="26"/>
  <c r="A5" i="23"/>
  <c r="M1" i="26"/>
  <c r="H2" i="26"/>
  <c r="P2" i="26"/>
  <c r="K3" i="26"/>
  <c r="F4" i="26"/>
  <c r="N4" i="26"/>
  <c r="I5" i="26"/>
  <c r="Q5" i="26"/>
  <c r="L6" i="26"/>
  <c r="B2" i="26"/>
  <c r="B6" i="26"/>
  <c r="A2" i="23"/>
  <c r="B5" i="23"/>
  <c r="F1" i="26"/>
  <c r="N1" i="26"/>
  <c r="I2" i="26"/>
  <c r="Q2" i="26"/>
  <c r="L3" i="26"/>
  <c r="G4" i="26"/>
  <c r="O4" i="26"/>
  <c r="J5" i="26"/>
  <c r="E6" i="26"/>
  <c r="M6" i="26"/>
  <c r="A3" i="26"/>
  <c r="G1" i="26"/>
  <c r="O1" i="26"/>
  <c r="J2" i="26"/>
  <c r="E3" i="26"/>
  <c r="M3" i="26"/>
  <c r="H4" i="26"/>
  <c r="P4" i="26"/>
  <c r="K5" i="26"/>
  <c r="F6" i="26"/>
  <c r="G23" i="20" l="1"/>
  <c r="H23" i="20"/>
  <c r="F23" i="20"/>
  <c r="H35" i="20"/>
  <c r="G35" i="20"/>
  <c r="F35" i="20"/>
  <c r="H72" i="20"/>
  <c r="G72" i="20"/>
  <c r="F72" i="20"/>
  <c r="G11" i="20"/>
  <c r="H11" i="20"/>
  <c r="F11" i="20"/>
  <c r="AC5" i="24"/>
  <c r="H51" i="20"/>
  <c r="G51" i="20"/>
  <c r="F51" i="20"/>
  <c r="X5" i="24" s="1"/>
  <c r="E63" i="20"/>
  <c r="F13" i="20"/>
  <c r="H13" i="20"/>
  <c r="G13" i="20"/>
  <c r="D26" i="20"/>
  <c r="D75" i="20" s="1"/>
  <c r="E75" i="20" s="1"/>
  <c r="E26" i="20"/>
  <c r="C21" i="21"/>
  <c r="C20" i="21"/>
  <c r="C2" i="21"/>
  <c r="N20" i="21" s="1"/>
  <c r="C3" i="21"/>
  <c r="N21" i="21" s="1"/>
  <c r="C22" i="21"/>
  <c r="C40" i="21"/>
  <c r="N40" i="21" s="1"/>
  <c r="C39" i="21"/>
  <c r="N39" i="21" s="1"/>
  <c r="C38" i="21"/>
  <c r="N38" i="21" s="1"/>
  <c r="AA10" i="24"/>
  <c r="E5" i="17"/>
  <c r="E6" i="17" s="1"/>
  <c r="F59" i="20"/>
  <c r="C5" i="17" s="1"/>
  <c r="H59" i="20"/>
  <c r="G59" i="20"/>
  <c r="D5" i="17" s="1"/>
  <c r="D6" i="17" s="1"/>
  <c r="AB6" i="24"/>
  <c r="C39" i="20"/>
  <c r="D36" i="20"/>
  <c r="E36" i="20"/>
  <c r="G26" i="20" l="1"/>
  <c r="F26" i="20"/>
  <c r="H26" i="20"/>
  <c r="F63" i="20"/>
  <c r="X6" i="24" s="1"/>
  <c r="H63" i="20"/>
  <c r="G63" i="20"/>
  <c r="F36" i="20"/>
  <c r="H36" i="20"/>
  <c r="G36" i="20"/>
  <c r="G75" i="20"/>
  <c r="F75" i="20"/>
  <c r="X10" i="24" s="1"/>
  <c r="H75" i="20"/>
  <c r="D4" i="24"/>
  <c r="AA3" i="24"/>
  <c r="F9" i="24"/>
  <c r="E4" i="24"/>
  <c r="H9" i="24"/>
  <c r="AC3" i="24"/>
  <c r="C7" i="15"/>
  <c r="N7" i="15" s="1"/>
  <c r="C16" i="15"/>
  <c r="N16" i="15" s="1"/>
  <c r="C4" i="15"/>
  <c r="N4" i="15" s="1"/>
  <c r="C10" i="15"/>
  <c r="N10" i="15" s="1"/>
  <c r="C13" i="15"/>
  <c r="N13" i="15" s="1"/>
  <c r="C19" i="15"/>
  <c r="N19" i="15" s="1"/>
  <c r="C6" i="17"/>
  <c r="X3" i="24"/>
  <c r="C4" i="24"/>
  <c r="AB3" i="24"/>
  <c r="G9" i="24"/>
  <c r="E39" i="20"/>
  <c r="D39" i="20"/>
  <c r="C17" i="21" l="1"/>
  <c r="N35" i="21" s="1"/>
  <c r="C13" i="21"/>
  <c r="N31" i="21" s="1"/>
  <c r="C9" i="21"/>
  <c r="N27" i="21" s="1"/>
  <c r="C5" i="21"/>
  <c r="N23" i="21" s="1"/>
  <c r="C16" i="21"/>
  <c r="N34" i="21" s="1"/>
  <c r="C12" i="21"/>
  <c r="N30" i="21" s="1"/>
  <c r="C8" i="21"/>
  <c r="N26" i="21" s="1"/>
  <c r="C18" i="21"/>
  <c r="N36" i="21" s="1"/>
  <c r="C10" i="21"/>
  <c r="N28" i="21" s="1"/>
  <c r="C19" i="21"/>
  <c r="N37" i="21" s="1"/>
  <c r="C11" i="21"/>
  <c r="N29" i="21" s="1"/>
  <c r="C15" i="21"/>
  <c r="N33" i="21" s="1"/>
  <c r="C7" i="21"/>
  <c r="N25" i="21" s="1"/>
  <c r="C14" i="21"/>
  <c r="N32" i="21" s="1"/>
  <c r="C6" i="21"/>
  <c r="N24" i="21" s="1"/>
  <c r="H39" i="20"/>
  <c r="G39" i="20"/>
  <c r="F39" i="20"/>
  <c r="F4" i="24" l="1"/>
  <c r="O4" i="24" s="1"/>
  <c r="X4" i="24"/>
  <c r="G4" i="24"/>
  <c r="P4" i="24" s="1"/>
  <c r="Y4" i="24"/>
  <c r="H4" i="24"/>
  <c r="Q4" i="24" s="1"/>
  <c r="Z4" i="24" s="1"/>
  <c r="Z7" i="24" l="1"/>
  <c r="Z8" i="24"/>
  <c r="Z5" i="24"/>
  <c r="Z3" i="24"/>
  <c r="Z10" i="24"/>
  <c r="Z6" i="24"/>
  <c r="Y7" i="24"/>
  <c r="Y8" i="24"/>
  <c r="Y5" i="24"/>
  <c r="Y3" i="24"/>
  <c r="Y6" i="24"/>
  <c r="Y10" i="24"/>
  <c r="C53" i="21" l="1"/>
  <c r="N53" i="21" s="1"/>
  <c r="C49" i="21"/>
  <c r="N49" i="21" s="1"/>
  <c r="C41" i="21"/>
  <c r="N41" i="21" s="1"/>
  <c r="C54" i="21"/>
  <c r="N54" i="21" s="1"/>
  <c r="C50" i="21"/>
  <c r="N50" i="21" s="1"/>
  <c r="C46" i="21"/>
  <c r="N46" i="21" s="1"/>
  <c r="C52" i="21"/>
  <c r="N52" i="21" s="1"/>
  <c r="C44" i="21"/>
  <c r="N44" i="21" s="1"/>
  <c r="C55" i="21"/>
  <c r="N55" i="21" s="1"/>
  <c r="C51" i="21"/>
  <c r="N51" i="21" s="1"/>
  <c r="C47" i="21"/>
  <c r="N47" i="21" s="1"/>
  <c r="C43" i="21"/>
  <c r="N43" i="21" s="1"/>
  <c r="C42" i="21"/>
  <c r="N42" i="21" s="1"/>
  <c r="C45" i="21"/>
  <c r="N45" i="21" s="1"/>
  <c r="C48" i="21"/>
  <c r="N48" i="21" s="1"/>
  <c r="C37" i="21"/>
  <c r="C33" i="21"/>
  <c r="C29" i="21"/>
  <c r="C25" i="21"/>
  <c r="C36" i="21"/>
  <c r="C32" i="21"/>
  <c r="C28" i="21"/>
  <c r="C24" i="21"/>
  <c r="C34" i="21"/>
  <c r="C23" i="21"/>
  <c r="C35" i="21"/>
  <c r="C30" i="21"/>
  <c r="C27" i="21"/>
  <c r="C31" i="21"/>
  <c r="C26"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Alexandre Pannier</author>
  </authors>
  <commentList>
    <comment ref="C6" authorId="0" shapeId="0" xr:uid="{00000000-0006-0000-1300-000001000000}">
      <text>
        <r>
          <rPr>
            <sz val="11"/>
            <color theme="1"/>
            <rFont val="Calibri"/>
            <family val="2"/>
          </rPr>
          <t>Alexandre Pannier:
Après pertes liées au transport</t>
        </r>
      </text>
    </comment>
    <comment ref="C12" authorId="0" shapeId="0" xr:uid="{00000000-0006-0000-1300-000002000000}">
      <text>
        <r>
          <rPr>
            <sz val="11"/>
            <color theme="1"/>
            <rFont val="Calibri"/>
            <family val="2"/>
          </rPr>
          <t>Alexandre Pannier:
Les matières stercoaires sont la variable d'ajustement afin de retomber sur le volume de C3 déclaré par SIFCO pour les ruminants en 2023</t>
        </r>
      </text>
    </comment>
    <comment ref="C38" authorId="0" shapeId="0" xr:uid="{00000000-0006-0000-1300-000003000000}">
      <text>
        <r>
          <rPr>
            <sz val="11"/>
            <color theme="1"/>
            <rFont val="Calibri"/>
            <family val="2"/>
          </rPr>
          <t>Alexandre Pannier:
Le sang est la variable d'ajustement afin de retomber sur le volume de C3 déclaré par SIFCO en 2023</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Alexandre Pannier</author>
  </authors>
  <commentList>
    <comment ref="X3" authorId="0" shapeId="0" xr:uid="{00000000-0006-0000-1700-000001000000}">
      <text>
        <r>
          <rPr>
            <sz val="11"/>
            <color theme="1"/>
            <rFont val="Calibri"/>
            <family val="2"/>
          </rPr>
          <t>Alexandre Pannier:
Utilisation du total SIFCO faute de mieux pour 2015</t>
        </r>
      </text>
    </comment>
    <comment ref="X4" authorId="0" shapeId="0" xr:uid="{00000000-0006-0000-1700-000002000000}">
      <text>
        <r>
          <rPr>
            <sz val="11"/>
            <color theme="1"/>
            <rFont val="Calibri"/>
            <family val="2"/>
          </rPr>
          <t>Alexandre Pannier:
Utilisation du total SIFCO faute de mieux pour 2015</t>
        </r>
      </text>
    </comment>
    <comment ref="X5" authorId="0" shapeId="0" xr:uid="{00000000-0006-0000-1700-000003000000}">
      <text>
        <r>
          <rPr>
            <sz val="11"/>
            <color theme="1"/>
            <rFont val="Calibri"/>
            <family val="2"/>
          </rPr>
          <t>Alexandre Pannier:
Utilisation du total SIFCO faute de mieux pour 2015</t>
        </r>
      </text>
    </comment>
    <comment ref="X6" authorId="0" shapeId="0" xr:uid="{00000000-0006-0000-1700-000004000000}">
      <text>
        <r>
          <rPr>
            <sz val="11"/>
            <color theme="1"/>
            <rFont val="Calibri"/>
            <family val="2"/>
          </rPr>
          <t>Alexandre Pannier:
Utilisation du total SIFCO faute de mieux pour 2015</t>
        </r>
      </text>
    </comment>
    <comment ref="X10" authorId="0" shapeId="0" xr:uid="{00000000-0006-0000-1700-000005000000}">
      <text>
        <r>
          <rPr>
            <sz val="11"/>
            <color theme="1"/>
            <rFont val="Calibri"/>
            <family val="2"/>
          </rPr>
          <t>Alexandre Pannier:
Utilisation du total SIFCO faute de mieux pour 2015</t>
        </r>
      </text>
    </comment>
    <comment ref="I14" authorId="0" shapeId="0" xr:uid="{00000000-0006-0000-1700-000006000000}">
      <text>
        <r>
          <rPr>
            <sz val="11"/>
            <color theme="1"/>
            <rFont val="Calibri"/>
            <family val="2"/>
          </rPr>
          <t>Alexandre Pannier:
Comprend également l'aquaculture</t>
        </r>
      </text>
    </comment>
    <comment ref="I15" authorId="0" shapeId="0" xr:uid="{00000000-0006-0000-1700-000007000000}">
      <text>
        <r>
          <rPr>
            <sz val="11"/>
            <color theme="1"/>
            <rFont val="Calibri"/>
            <family val="2"/>
          </rPr>
          <t>Alexandre Pannier:
Comprend également l'aquaculture</t>
        </r>
      </text>
    </comment>
  </commentList>
</comments>
</file>

<file path=xl/sharedStrings.xml><?xml version="1.0" encoding="utf-8"?>
<sst xmlns="http://schemas.openxmlformats.org/spreadsheetml/2006/main" count="15978" uniqueCount="750">
  <si>
    <t>Informations générales</t>
  </si>
  <si>
    <t>Analyse de Flux de Matière (AFM) de la filière française viande chevaline</t>
  </si>
  <si>
    <t>Projet :</t>
  </si>
  <si>
    <t>SOCLE</t>
  </si>
  <si>
    <t>Collaborateurs :</t>
  </si>
  <si>
    <t>TerriFlux (Alexandre Pannier, Julien Alapetite), IFCE (Xavier Dornier)</t>
  </si>
  <si>
    <t>Filière :</t>
  </si>
  <si>
    <t>Viande chevaline</t>
  </si>
  <si>
    <t>Période étudiée :</t>
  </si>
  <si>
    <t>2015, 2019, 2023</t>
  </si>
  <si>
    <t>Zone géographique :</t>
  </si>
  <si>
    <t>France entière</t>
  </si>
  <si>
    <t>Unité :</t>
  </si>
  <si>
    <t>kt</t>
  </si>
  <si>
    <t>Dernière mise à jour :</t>
  </si>
  <si>
    <t>SOMMAIRE</t>
  </si>
  <si>
    <t>Description</t>
  </si>
  <si>
    <t>Présentation du fichier et de l'AFM</t>
  </si>
  <si>
    <t>Lecture du fichier</t>
  </si>
  <si>
    <t>Modélisation de l'AFM</t>
  </si>
  <si>
    <t>Etiquettes</t>
  </si>
  <si>
    <t>Liste des étiquettes</t>
  </si>
  <si>
    <t>Produits</t>
  </si>
  <si>
    <t>Secteurs</t>
  </si>
  <si>
    <t>Structure des flux</t>
  </si>
  <si>
    <t>Tables Emplois-Ressources</t>
  </si>
  <si>
    <t>Données</t>
  </si>
  <si>
    <t xml:space="preserve">Données </t>
  </si>
  <si>
    <t xml:space="preserve">Données  </t>
  </si>
  <si>
    <t xml:space="preserve">Données   </t>
  </si>
  <si>
    <t>Contraintes</t>
  </si>
  <si>
    <t xml:space="preserve">Données    </t>
  </si>
  <si>
    <t xml:space="preserve">Contraintes </t>
  </si>
  <si>
    <t xml:space="preserve">Contraintes  </t>
  </si>
  <si>
    <t xml:space="preserve"> Données </t>
  </si>
  <si>
    <t>Sources de données</t>
  </si>
  <si>
    <t>Abattages - AGRESTE</t>
  </si>
  <si>
    <t>Comext - AGRESTE</t>
  </si>
  <si>
    <t>Comext - TRACES</t>
  </si>
  <si>
    <t>Fabrication - PRODCOM</t>
  </si>
  <si>
    <t>Comext - EUROSTAT</t>
  </si>
  <si>
    <t>Allocation équins</t>
  </si>
  <si>
    <t>Anatomie - Blézat</t>
  </si>
  <si>
    <t>Coproduits - SIFCO</t>
  </si>
  <si>
    <t>Débouchés - IFCE</t>
  </si>
  <si>
    <t>Ce fichier sert à construire l'Analyse de Flux de Matière (AFM) d'une filière.</t>
  </si>
  <si>
    <t>Ci-dessous, une explication générale des différentes feuilles le composant.</t>
  </si>
  <si>
    <t>NB : L'AFM d'une filière est généralement construite de la manière suivante : des secteurs (de production, transformation ou distribution) sont reliés par l'intermédiaire de produits. Ainsi, chaque flux a systématiquement pour origine un secteur et pour destination un produit, ou l'inverse (pas de flux secteur -&gt; secteur ou produit -&gt; produit).</t>
  </si>
  <si>
    <t>1 feuille permet d'expliquer comment l'AFM a été réalisée :</t>
  </si>
  <si>
    <t>Méthodologie</t>
  </si>
  <si>
    <t>Description du périmètre étudié, sources de données, hypothèses, etc.</t>
  </si>
  <si>
    <t>4 feuilles permettent de déterminer la structure de la filière :</t>
  </si>
  <si>
    <t>Définition des nœuds :</t>
  </si>
  <si>
    <t>Liste de tous les produits présents dans l'AFM.</t>
  </si>
  <si>
    <t>Liste tous les secteurs présents dans l'AFM.</t>
  </si>
  <si>
    <t>Echanges territoires</t>
  </si>
  <si>
    <t>Liste des territoires extérieurs à la zone géographique étudiée.</t>
  </si>
  <si>
    <t>Définition des flux :</t>
  </si>
  <si>
    <t>Table emplois ressources</t>
  </si>
  <si>
    <t>Tableaux des flux existants entre produits et secteurs : un tableau ressources (produits sortant des secteurs) et un tableau emplois (produits entrant dans les secteurs).</t>
  </si>
  <si>
    <t>3 feuilles permettent de renseigner les données relatives à la filière :</t>
  </si>
  <si>
    <t>Valeurs/Quantités :</t>
  </si>
  <si>
    <t>Liste de toutes les valeurs de flux connues.</t>
  </si>
  <si>
    <t>Min Max</t>
  </si>
  <si>
    <t>Liste de toutes les bornes min et max de flux connues.</t>
  </si>
  <si>
    <t>Coefficients :</t>
  </si>
  <si>
    <t>Liste de toutes les contraintes entre plusieurs flux (ex : rendements ou répartitions).</t>
  </si>
  <si>
    <t>1 feuille permet de rassembler les étiquettes (groupes) qui ont été utilisées :</t>
  </si>
  <si>
    <t>Liste de tous les groupes d'étiquettes appliqués sur les nœuds et flux.</t>
  </si>
  <si>
    <t>Après réconciliation, le fichier ayant pour suffixe "_reconciled" contient 2 feuilles supplémentaires de résultats donnant :</t>
  </si>
  <si>
    <t>Résultats</t>
  </si>
  <si>
    <t>Liste de toutes les valeurs de tous les flux après réconciliation : ce sont ces valeurs qui sont tracées sur le diagramme de Sankey.</t>
  </si>
  <si>
    <t>Analyse des résultats</t>
  </si>
  <si>
    <t>Liste de toutes les valeurs de tous les flux après réconciliation accompagnés de quelques indicateurs permettant d'analyser les résultats (= différence entre avant et après réconciliation).</t>
  </si>
  <si>
    <t>Les feuilles restantes permettent d'intégrer dans le fichier les données brutes (non transformées) directement tirées des sources ainsi que, lorsque c'est nécessaire, un prétraitement de celles-ci pour pouvoir les exploiter dans les feuilles de données.</t>
  </si>
  <si>
    <t>Vous trouverez ci-dessous une explication plus détaillée des différentes feuilles composant ce fichier.</t>
  </si>
  <si>
    <t>Cette feuille présente en plusieurs parties comment l'AFM a été réalisée : déroulement du travail, phases du projet, explications détaillées par zone de la filière, synthèse de ce qui é été modélisé et synthèse de ce qui a pu être déterminé.</t>
  </si>
  <si>
    <t>Ces 3 feuilles permettent de lister repectivement tous les produits, secteurs et échanges (= secteurs avec la possibilité de les scinder en plusieurs sans représenter ces secteurs) présents dans l'AFM de la filière et, par conséquent, tous les noeuds qu'il sera possible de visualiser sur le diagramme.</t>
  </si>
  <si>
    <t>Colonne B :</t>
  </si>
  <si>
    <t>Liste de tous les nœuds (= nomenclature de l'AFM).</t>
  </si>
  <si>
    <t>Colonne A :</t>
  </si>
  <si>
    <t>Permet de renseigner le niveau d'agrégation de chaque noeud : plus le chiffre est élevé, plus le noeud est détaillé dans la hiérachie. Tous les noeuds de niveau n+1 écrits sous un noeud de niveau n, jusqu'à ce qu'un noeud de niveau n ou moins apparaisse, s'ajoutent pour donner le noeud de niveau n.</t>
  </si>
  <si>
    <t>Colonne C :</t>
  </si>
  <si>
    <t>Permet de renseigner si l'on souhaite que le bilan matière soit respecté sur le noeud (autant de quantité de matière entrante que sortante) : 1 pour oui, 0 pour non. Sauf pour les échanges puisque ceux-ci ne seront systématiquement pas respectés (de par la nature des flux).</t>
  </si>
  <si>
    <t>Colonnes suivantes :</t>
  </si>
  <si>
    <t>Etiquettes attribuées aux nœuds (voir partie "Etiquettes"). Remarque : une cellule vide indique que toutes les étiquettes sont attribuées au nœud tandis qu'un 0 indique, au contraire, qu'aucune étiquette n'est attribuée au noeud : le noeud ne sera donc pas affiché sur le diagramme.</t>
  </si>
  <si>
    <t>Dernières colonnes :</t>
  </si>
  <si>
    <t>Précisions que l'on souhaite apporter concernant le nœud (ex : une définition, un code de nomenclature, une hypothèse, une remarque, etc.) : il est possible d'afficher ces précisions sur le diagramme en passant le curseur de la souris sur les nœuds par exemple.</t>
  </si>
  <si>
    <t>Cette feuille comporte 2 tableaux : on retrouve systématiquement la liste des produits à gauche des lignes et la liste des secteurs en haut des colonnes. Elle permet d'indiquer si les flux existent ou non entre les produits et les secteurs.</t>
  </si>
  <si>
    <t>Un 1 dans la cellule à l'intersection d'un produit (en ligne) et d'un secteur (en colonne) signifie qu'il existe un flux entre les 2 ; un 0 ou rien signifie qu'il n'existe pas de flux entre les 2.</t>
  </si>
  <si>
    <t>Ensuite, suivant que l'on se trouve dans la table Emplois ou dans la table Ressources, cela n'aura pas la même signification :</t>
  </si>
  <si>
    <t>- Dans la table ressources, un 1 signifie que le flux a pour origine le secteur et pour destination le produit (le produit sort du secteur).</t>
  </si>
  <si>
    <t>- Dans la table emplois, c'est l'inverse : un 1 signifie que le flux a pour origine le produit et pour destination le secteur (le produit entre dans le secteur).</t>
  </si>
  <si>
    <t>Remarque : il n'est pas obligatoire de renseigner plusieurs fois un même nœud dans les TER même si celui-ci est répété plusieurs fois dans les listes de nœuds, ni de renseigner les flux des nœuds agrégés (le programme de réconciliation s'en charge automatiquement)</t>
  </si>
  <si>
    <t>Ces 2 feuilles permettent de renseigner les valeurs ou bornes connues des flux composant l'AFM.</t>
  </si>
  <si>
    <t xml:space="preserve">Colonne A : </t>
  </si>
  <si>
    <t>Nœud d'origine du flux.</t>
  </si>
  <si>
    <t xml:space="preserve">Colonne B : </t>
  </si>
  <si>
    <t>Nœud de destination du flux.</t>
  </si>
  <si>
    <t>Ces 2 colonnes permettent donc de cibler le flux auquel on souhaite associer une valeur.</t>
  </si>
  <si>
    <t xml:space="preserve">Colonne C (ou D et E) : </t>
  </si>
  <si>
    <t>Valeur du flux (pour "Données") ou bornes minimales et maximales du flux (pour "Min Max").</t>
  </si>
  <si>
    <t>Colonne D (ou C) :</t>
  </si>
  <si>
    <t>Etiquettes attribuées aux flux (voir partie "Etiquettes"). Remarque : une cellule vide indique que toutes les étiquettes sont attribuées au flux tandis qu'un 0 indique, au contraire, qu'aucune étiquette n'est attribuée au flux : le flux ne sera donc pas affiché sur le diagramme.</t>
  </si>
  <si>
    <t>Colonne "Incertitude" :</t>
  </si>
  <si>
    <t>Incertitude relative de la valeur. Remarque : pour les minimums et maximums, il n'est pas possible de leur attribuer une incertitude : ceux-ci seront donc strictement respectés lors de la réconciliation.</t>
  </si>
  <si>
    <t>Précisions que l'on souhaite apporter concernant la valeur du flux (ex : une source, une hypothèse, une remarque, etc.) : il est possible d'afficher ces précisions sur le diagramme en passant le curseur de la souris sur les flux par exemple.</t>
  </si>
  <si>
    <t>Cette feuille permet de renseigner les liens entre plusieurs flux en sous forme de ratio (ex : le flux A vaut X % du flux B). Elle est généralement utilisée pour renseigner des rendements de transformation ou des ventilations des débouchés.</t>
  </si>
  <si>
    <t>Pour ce faire, les données renseignées dans cette feuille servent à construire des équations (d'égalité ou d'inégalité) qui seront respectées lors de la réconciliation.</t>
  </si>
  <si>
    <t>N° d'identifiant de l'équation : toutes les lignes ayant le même n° d'identifiant appartiennent à la même équation.</t>
  </si>
  <si>
    <t xml:space="preserve">Colonne C : </t>
  </si>
  <si>
    <t>Colonne D :</t>
  </si>
  <si>
    <t>Etiquettes attribuées à la contrainte (voir partie "Etiquettes"). Remarque : une cellule vide indique que toutes les étiquettes sont attribuées à la contrainte tandis qu'un 0 indique, au contraire, qu'aucune étiquette n'est attribuée à la contrainte flux : la contrainte ne sera donc pas utilisée.</t>
  </si>
  <si>
    <t>Colonne E :</t>
  </si>
  <si>
    <t>Coefficients devant les termes (valeurs des flux) dans l'équation d'égalité : la somme de tous les termes multipliés par leurs coefficients vaut 0. Sert à renseigner : le/les flux … vaut/valent X % du/des flux … .</t>
  </si>
  <si>
    <t>Précisions que l'on souhaite apporter concernant la valeur de la contrainte (ex : une source, une hypothèse, une remarque, etc.).</t>
  </si>
  <si>
    <t>Cette feuille permet de recenser tous les groupes d'étiquettes et les étiquettes utilisés dans le fichier. Il existe 4 types de groupes d'étiquettes :</t>
  </si>
  <si>
    <t>- LevelTags :</t>
  </si>
  <si>
    <t>Ce type de groupe d'étiquettes permet d'attribuer des étiquettes aux nœuds afin de les agréger/désagréger dans un ordre qui peut être différent du niveau d'agrégation. /!\ Contrairement aux niveaux d'agrégation, il faut renseigner toutes les niveaux auquel le noeud appartient (ex : il n'est pas automatique qu'un noeud de niveau n appartient au niveau n+1 s'il n'est pas suivi désagrégé en d'autres noeuds). Il est notamment utilisé pour agréger/désagréger les noeuds par zone du diagramme, ou bien dans des ordres différents, ou encore selon une carctéristique ou une autre mais pas les 2.</t>
  </si>
  <si>
    <t>- NodeTags :</t>
  </si>
  <si>
    <t>Ce type de groupe d'étiquettes permet d'afficher/masquer les nœuds appartenant à la même étiquette. De plus, il permet également de leur attribuer des couleurs. Il est donc utilisé pour filtrer les nœuds sur le diagramme en fonction de l'étiquette à laquelle ils appartiennent mais aussi d'afficher d'une même couleur tous les noeuds appartenant à une même étiquette. Fait intéressant, ces caractéristiques se répercutent sur les flux qui sont liés à ces noeuds : il seront de la même couleur que le noeud et seront masqués si le noeud est masqué.</t>
  </si>
  <si>
    <t>- DataTags :</t>
  </si>
  <si>
    <t>Ce type de groupe d'étiquettes permet d'attribuer des étiquettes aux flux afin de renseigner plusieurs valeurs pour un même flux, selon l'étiquette à laquelle il appartient : ajoute une dimension à l'AFM. Il est notamment utilisé pour faire plusieurs AFM pour des années différentes, pour des territoires différents, dans des unités différentes : dans tous ces cas, la structure de la filière est identique, seules les valeurs des flux changent d'une étiquette à l'autre.</t>
  </si>
  <si>
    <t>- FluxTags :</t>
  </si>
  <si>
    <t>Ce type de groupe d'étiquettes permet d'afficher/masquer les flux appartenant à la même étiquette. De plus, il permet également de leur attribuer des couleurs. Il est donc utilisé pour filtrer les flux sur le diagramme en fonction de l'étiquette à laquelle ils appartiennent mais aussi d'afficher d'une même couleur tous les flux appartenant à une même étiquette.</t>
  </si>
  <si>
    <t>Nom du groupe d'étiquette : c'est sous ce nom qu'il est possible de sélectionner les étiquettes du diagramme. Remarque : 2 noms séparés d'un "/" indiquent que l'on ne peut sélectionner que l'un ou l'autre sur le diagramme mais pas les 2 en même temps (cela concerne exclusivement les levelTags).</t>
  </si>
  <si>
    <t>Type d'étiquette (voir ci-dessus les 4 types d'étiquette possibles).</t>
  </si>
  <si>
    <t>Etiquettes : liste de toutes les étiquettes qu'il est possible d'attribuer aux nœuds ou flux. Les noms d'étiquettes sont séparés par des ":". Remarque : 2 listes d'étiquettes séparées d'un "/" correspondent aux étiquettes des 2 groupes d'étiquettes séparées d'un "/", dans le même ordre (1ère liste pour le 1er groupe et 2nde liste pour le 2nd groupe) (cela concerne exclusivement les levelTags).</t>
  </si>
  <si>
    <t>Un 1 dans cette colonne permet de déterminer quelle sera la palette de couleur du groupe d'étiquette par défaut à l'ouverture du diagramme.</t>
  </si>
  <si>
    <t>Permet de choisir une palette de couleur.</t>
  </si>
  <si>
    <t>Colonne F :</t>
  </si>
  <si>
    <t>Dans cette colonne sont présentes les listes de couleurs attribuées aux étiquettes, également séparées par des ":" et dans le même ordre (1ère couleur = 1ère étiquette, 2ème couleur = 2ème étiquette, etc.) : ici, elles sont par exemple renseignées dans le format hexadécimal. Remarque : si aucune couleur n'est renseignée, le programme attribue au hasard des couleurs aux étiquettes.</t>
  </si>
  <si>
    <t>Colonne G :</t>
  </si>
  <si>
    <t>Description de l'utilité du groupe d'étiquette.</t>
  </si>
  <si>
    <t>Cette feuille recense tous les résultats de tous les flux après réconciliation, pour tous les niveaux d'agrégation et tous les dataTags.</t>
  </si>
  <si>
    <t>Premières colonnes :</t>
  </si>
  <si>
    <t>Les étiquettes des dataTags auxquels appartient la valeur du flux.</t>
  </si>
  <si>
    <t>Valeur réconciliée du flux.</t>
  </si>
  <si>
    <t>Borne inférieure si la valeur du flux est libre après réconciliation.</t>
  </si>
  <si>
    <t>Borne supérieure si la valeur du flux est libre après réconciliation.</t>
  </si>
  <si>
    <t>Type de donnée. Il existe 2 types de données : "collectée" et "calculée", "collectée" signifie que la valeur du flux a été renseignée dans les feuilles de données (ce qui ne veut pas pour autant dire qu'elle soit restée la même après réconciliation) et "calculée" signifie, au contraire, que celle-ci n'avait pas été renseignée dans les feuilles de données.</t>
  </si>
  <si>
    <t>Les étiquettes des fluxTags auxquels appartient la valeur du flux.</t>
  </si>
  <si>
    <t>Cette feuille recense tous les résultats de tous les flux après réconciliation, pour tous les niveaux d'agrégation et tous les dataTags, avec quelques indicateurs permettant une 1ère analyse des résultats.</t>
  </si>
  <si>
    <t>Les étiquettes des dataTags auxquels appartient la valeur du flux (il n'y a, pour le moment, qu'un dataTags maximum).</t>
  </si>
  <si>
    <t>Valeur du flux avant réconciliation (si aucune valeur n'est renseignée, c'est qu'elle n'avait pas été renseignée dans les feuilles de données).</t>
  </si>
  <si>
    <t>Demi-incertitude d'entrée en valeur absolue.</t>
  </si>
  <si>
    <t>Incertitude d'entrée en valeur relative.</t>
  </si>
  <si>
    <t>Colonne H :</t>
  </si>
  <si>
    <t>Borne minimum du flux : borne minimum renseignée dans l'onglet Min Max, sinon 0 par défaut.</t>
  </si>
  <si>
    <t>Colonne I :</t>
  </si>
  <si>
    <t>Borne maximum du flux : borne maximum renseignée dans l'onglet Min Max, sinon 0 par défaut.</t>
  </si>
  <si>
    <t>Colonne J :</t>
  </si>
  <si>
    <t>Nombre d'écart-type : indicateur permettant de comparer l'écart entre la valeur du flux avant réconciliation et après réconciliation, en tenant compte de son incertitude. Cet indicateur ne devrait raisonnablement pas dépasser 2, au-delà de 3 cela indique que la valeur de sortie du modèle ne respecte pas du tout la valeur d'entrée associée à son incertitude : il faut donc revoir soit l'incertitude de la donnée d'entrée, soit carrément la source de données, ou bien l'ensemble du modèle (structure, valeurs d'entrée ou contraintes) qui pousse le programme de réconciliation à ne pas respecter la donnée d'entrée telle qu'elle a été renseignée.</t>
  </si>
  <si>
    <t>Colonne K :</t>
  </si>
  <si>
    <t xml:space="preserve">Le type de variable du flux après réconciliation est renseigné dans cette colonne, il en existe 8 : mesuré (la donnée était collectée), redondant (la donnée était collectée mais pouvait également être calculée à partir des contraintes renseignées : c'est cette dernière qui l'emporte), déterminé (la donnée n'a pas été collectée mais a pu être calculée à partir des contraintes), libre (la valeur du flux n'a pas pu être déterminée mais est comprise dans un intervalle), libre unbounded (la valeur du flux n'a pas pu être déterminée et n'est même pas comprise dans un intervalle = totalement libre). Remarque : il est parfois rajouté "pp" (post-processing) à ces types de variables, ce qui indique précise que la variable a été obtenue par simple agrégation des résultats après réconciliation (= la variable était inutile pour la réconciliation). </t>
  </si>
  <si>
    <t>Sources et prétraitement des sources</t>
  </si>
  <si>
    <t>Feuilles dans lesquelles sont répertoriées toutes les données tirées des sources. Dans certains cas, il peut y avoir une opération de prétraitement pour que la donnée soit exploitable dans le format requis des feuilles de données. Remarque : en effet, chaque cellule renseignée dans les feuilles de données fait directement référence à ces feuilles source. De plus, un dernier léger prétraitement peut être réalisé dans les cellules des feuilles de données (ex : conversion dans l'unité de référence, application d'un taux de couverture, etc.).</t>
  </si>
  <si>
    <t>Nom du groupe d'étiquette</t>
  </si>
  <si>
    <t>Type d'étiquette</t>
  </si>
  <si>
    <t>Palette visible</t>
  </si>
  <si>
    <t>Palette de couleur</t>
  </si>
  <si>
    <t>Couleur</t>
  </si>
  <si>
    <t>Utilité</t>
  </si>
  <si>
    <t>Type de noeud</t>
  </si>
  <si>
    <t>nodeTags</t>
  </si>
  <si>
    <t>produit:secteur:echange</t>
  </si>
  <si>
    <t>Type de matière</t>
  </si>
  <si>
    <t>Matière première:Produit:Coproduit:Intrant externe:Rejet</t>
  </si>
  <si>
    <t>#b5e6a2:#94dcf8:#ffdc6d:#f2ceef:#f7c7ac</t>
  </si>
  <si>
    <t>Matière issue directement de la production agricole, sans transformation préalable, constituant le point d’entrée principal de la filière.:Matière issue d’une transformation et destinée à être valorisée comme résultat principal du procédé.:Matière secondaire issue d’une transformation, présentant une valeur économique ou d’usage et pouvant être valorisée dans une autre chaîne ou un autre usage.:Matière introduite dans le procédé mais non issue de la filière considérée ; elle contribue à la transformation sans provenir de la matière première principale.:Matière issue d’une transformation ne faisant l’objet d’aucune valorisation et évacuée du système (pertes, effluents, émissions).</t>
  </si>
  <si>
    <t>Type de matière - viande</t>
  </si>
  <si>
    <t>Equins finis:Viandes:Autres produits:Coproduits bruts:Coproduits transformés:Eau</t>
  </si>
  <si>
    <t>#b5e6a2:#e49edd:#f7c7ac:#d9b28b:#cb9763:#d0d0d0</t>
  </si>
  <si>
    <t>Permet de filtrer par type de matière.</t>
  </si>
  <si>
    <t>Filière</t>
  </si>
  <si>
    <t>dataTags</t>
  </si>
  <si>
    <t>Territoire</t>
  </si>
  <si>
    <t>La France entière comprend la France métropolitaine et les cinq départements et régions d'outre-mer (DROM : Guyane, Martinique, Guadeloupe, Mayotte et La Réunion).</t>
  </si>
  <si>
    <t>Année</t>
  </si>
  <si>
    <t>2015:2019:2023</t>
  </si>
  <si>
    <t>Permet d'afficher le diagramme pour la période sélectionnée.</t>
  </si>
  <si>
    <t>Unité</t>
  </si>
  <si>
    <t>Information collectée</t>
  </si>
  <si>
    <t>fluxTags</t>
  </si>
  <si>
    <t>:Abattages = 8 kt (Agreste - Statistique Agricole Annuelle - SSP):Abattages = 4 kt (Agreste - Statistique Agricole Annuelle - SSP):Abattages = 2 kt (Agreste - Statistique Agricole Annuelle - SSP):Importations d'équins = 0 kt (Agreste - Statistique Agricole Annuelle - SSP):Exportations d'équins à destination bouchère = 5 kt (Ifce d'après TRACES, dounaes):Exportations d'équins à destination bouchère = 4 kt (Ifce d'après TRACES, dounaes):Exportations d'équins à destination bouchère = 3 kt (Ifce d'après TRACES, dounaes):Importations de viande fraîche = 12 kt (Douanes - Eurostat):Importations de viande congelée = 1 kt (Douanes - Eurostat):Importations d'abats = 0 kt (Douanes - Eurostat):Exportations de viande fraîche = 3 kt (Douanes - Eurostat):Exportations de viande congelée = 1 kt (Douanes - Eurostat):Exportations d'abats = 0 kt (Douanes - Eurostat):Importations de viande fraîche = 9 kt (Douanes - Eurostat):Importations d'abats = 2 kt (Douanes - Eurostat):Exportations de viande fraîche = 1 kt (Douanes - Eurostat):Importations de viande fraîche = 7 kt (Douanes - Eurostat):Importations de viande congelée = 0 kt (Douanes - Eurostat):Exportations de viande fraîche = 2 kt (Douanes - Eurostat):Exportations de viande congelée = 0 kt (Douanes - Eurostat):Rendement en viande de l'abattage-découpe = 36 % (A dire d'expert):Rendement en abats de l'abattage-découpe = 10,25 % (Blézat):Rendement en C1 de l'abattage-découpe = 6,06 % (Blézat):Rendement en C2 de l'abattage-découpe = 0 % (Blézat):Rendement en C3 et alimentaire de l'abattage-découpe = 39,43 % (Blézat):Rendement en peaux de l'abattage-découpe = 7 % (Blézat):Pertes en eau de l'abattage-découpe = 1,26 % (Blézat):Valorisation des farines animales en énergie:Valorisation des farines animales en fertilisation:Valorisation des graisses animales en énergie:Valorisation des PAT par les autres IAA:Valorisation des PAT en alimentation animale rente:Valorisation des PAT en petfood:Valorisation des PAT en aquaculture:Valorisation des PAT en énergie:Valorisation des PAT en fertilisation:Valorisation des PAT par les autres industries:Valorisation des PAT pour d'autres usages:Valorisation des CGA par les autres IAA:Valorisation des CGA en alimentation animale rente:Valorisation des CGA en petfood:Valorisation des CGA en aquaculture:Valorisation des CGA en énergie:Valorisation des CGA par les autres industries:Valorisation des CGA pour d'autres usages:Valorisation des farines animales en énergie = 0 kt (SIFCO):Valorisation des farines animales en fertilisation = 0 kt (SIFCO):Valorisation des graisses animales en énergie = 0 kt (SIFCO):Valorisation des PAT par les autres IAA = 0 kt (SIFCO):Valorisation des PAT en alimentation animale rente = 0 kt (SIFCO):Valorisation des PAT en petfood = 0 kt (SIFCO):Valorisation des PAT en aquaculture = 0 kt (SIFCO):Valorisation des PAT en énergie = 0 kt (SIFCO):Valorisation des PAT en fertilisation = 0 kt (SIFCO):Valorisation des PAT par les autres industries = 0 kt (SIFCO):Valorisation des PAT pour d'autres usages = 0 kt (SIFCO):Valorisation des CGA par les autres IAA = 0 kt (SIFCO):Valorisation des CGA en alimentation animale rente = 0 kt (SIFCO):Valorisation des CGA en petfood = 0 kt (SIFCO):Valorisation des CGA en aquaculture = 0 kt (SIFCO):Valorisation des CGA en énergie = 0 kt (SIFCO):Valorisation des CGA par les autres industries = 0 kt (SIFCO):Valorisation des CGA pour d'autres usages = 0 kt (SIFCO):Part de PAT exportées = 47,29 % (SIFCO):Part de CGA exportées = 70,41 % (SIFCO):Part de PAT exportées = 58 % (SIFCO):Part de CGA exportées = 78 % (SIFCO):Part de PAT exportées = 66 % (SIFCO):Part de viande fraîche consommée en boucherie = 50 % (Kantar):Part de viande fraîche consommée en GMS = 50 % (Kantar):Part de viande congelée consommée par les autres IAA = 100 % (A dire d'expert):Part des abats consommée en petfood = 100 % (A dire d'expert):Part de la production de viande congelée = 10 % (A dire d'expert)</t>
  </si>
  <si>
    <t>Source</t>
  </si>
  <si>
    <t>:Agreste - Statistique Agricole Annuelle - SSP:Ifce d'après TRACES, dounaes:Douanes - Eurostat:A dire d'expert:Blézat:SIFCO:Kantar:IFCE + hypothèse de modélisation</t>
  </si>
  <si>
    <t>Hypothèse</t>
  </si>
  <si>
    <t>:Les importations de viande congelées manquantes afin de garantir des approvisionnements égaux aux usages pour la viande congelée ont été retranchées:Les importations de viande congelées manquantes afin de garantir des approvisionnements égaux aux usages pour la viande congelée ont été ajoutées:Statistique comprenant également les ovins et caprins = extrapolation à partir de la production d'abats de chaque espèce:Même répartition que le veau (rendements d'abattage et de découpe proches) pour les autres produits et coproduits que la viande:Utilisation du volume 2018:Statistique comprenant également les autres espèces ainsi que les exportations = extrapolation à partir de la production de C3 de chaque espèce et des exportations tous débouchés confondus:Extrapolation à partir des exportations tous débouchés confondus:Cette répartition correspond plus excatement à la répartition des achats, l'hypothèse est que celle à la distribution est similaire.:Consommation des autres IAA inconnue (négligée en volume dans le modèle)</t>
  </si>
  <si>
    <t>Type de donnée collectée</t>
  </si>
  <si>
    <t>Volume:Rendement:Répartition</t>
  </si>
  <si>
    <t>#b5e6a2:#94dcf8:#f7c7ac</t>
  </si>
  <si>
    <t>Traduction</t>
  </si>
  <si>
    <t>:Abattages:Importations d'équins:Exportations d'équins à destination bouchère:Importations de viande fraîche:Importations de viande congelée:Importations d'abats:Exportations de viande fraîche:Exportations de viande congelée:Exportations d'abats:Rendement en viande de l'abattage-découpe:Rendement en abats de l'abattage-découpe:Rendement en C1 de l'abattage-découpe:Rendement en C2 de l'abattage-découpe:Rendement en C3 et alimentaire de l'abattage-découpe:Rendement en peaux de l'abattage-découpe:Pertes en eau de l'abattage-découpe:Valorisation des farines animales en énergie:Valorisation des farines animales en fertilisation:Valorisation des graisses animales en énergie:Valorisation des PAT par les autres IAA:Valorisation des PAT en alimentation animale rente:Valorisation des PAT en petfood:Valorisation des PAT en aquaculture:Valorisation des PAT en énergie:Valorisation des PAT en fertilisation:Valorisation des PAT par les autres industries:Valorisation des PAT pour d'autres usages:Valorisation des CGA par les autres IAA:Valorisation des CGA en alimentation animale rente:Valorisation des CGA en petfood:Valorisation des CGA en aquaculture:Valorisation des CGA en énergie:Valorisation des CGA par les autres industries:Valorisation des CGA pour d'autres usages:Part de PAT exportées:Part de CGA exportées:Part de viande fraîche consommée en boucherie:Part de viande fraîche consommée en GMS:Part de viande congelée consommée par les autres IAA:Part des abats consommée en petfood:Part de la production de viande congelée:Consommation de viande congelée par les autres IAA</t>
  </si>
  <si>
    <t>Onglet source fichier Excel</t>
  </si>
  <si>
    <t>:Abattages - AGRESTE:Comext - AGRESTE:Comext - TRACES:Comext - EUROSTAT:Anatomie - Blézat:Coproduits - SIFCO:Débouchés - IFCE</t>
  </si>
  <si>
    <t>Incohérence données collectées</t>
  </si>
  <si>
    <t>Ecart statistique</t>
  </si>
  <si>
    <t>#FF0000</t>
  </si>
  <si>
    <t>Fiabilité des données</t>
  </si>
  <si>
    <t>Fiable:Robuste:Probable:Approximative:Indicative</t>
  </si>
  <si>
    <t>#808080:#a6a6a6:#bfbfbf:#d9d9d9:#f2f2f2</t>
  </si>
  <si>
    <t>Donnée présentant un très faible niveau d’incertitude, issue de sources validées et cohérentes.:Donnée solide, confirmée par plusieurs éléments ou méthodes, utilisable avec confiance.:Donnée vraisemblable, fondée sur des éléments sérieux mais comportant une incertitude notable.:Donnée donnant le bon ordre de grandeur, mais sans garantie de précision.:Donnée fournie à titre informatif uniquement, avec un niveau d’incertitude élevé.</t>
  </si>
  <si>
    <t>Méthode</t>
  </si>
  <si>
    <t>Données collectées:Complétion des flux:Données réconciliées:Données déterminées:Données indéterminées</t>
  </si>
  <si>
    <t>#ffdc6d:#cb97ff:#ffb7b7:#a7ffa7:#b3e2ff</t>
  </si>
  <si>
    <t>Donnée collectée (valeur du flux ou coefficient):Ecart statistique (ne permet pas de respecter un bilan matière):Donnée déterminée (par bilan matière):Donnée indéterminée (seules une borne minimale et une borne maximale sont déterminées)</t>
  </si>
  <si>
    <t>#ffdc6d:#ffb7b7:#a7ffa7:#b3e2ff</t>
  </si>
  <si>
    <t>Niveau d'aggrégation</t>
  </si>
  <si>
    <t>Liste des produits</t>
  </si>
  <si>
    <t>Contraintes de conservation de la masse</t>
  </si>
  <si>
    <t>Equins</t>
  </si>
  <si>
    <t>Matière première</t>
  </si>
  <si>
    <t>Equins finis</t>
  </si>
  <si>
    <t>Matières de 1ère et 2nde transformation</t>
  </si>
  <si>
    <t>Produit:Coproduit</t>
  </si>
  <si>
    <t>Viandes:Autres produits:Coproduits bruts</t>
  </si>
  <si>
    <t>Viande</t>
  </si>
  <si>
    <t>Produit</t>
  </si>
  <si>
    <t>Viandes</t>
  </si>
  <si>
    <t>Viande, fraîche</t>
  </si>
  <si>
    <t>Viande, congelée</t>
  </si>
  <si>
    <t>Abats</t>
  </si>
  <si>
    <t>Autres produits</t>
  </si>
  <si>
    <t>Peaux</t>
  </si>
  <si>
    <t>Coproduits</t>
  </si>
  <si>
    <t>Coproduits bruts</t>
  </si>
  <si>
    <t>C1</t>
  </si>
  <si>
    <t>Coproduit</t>
  </si>
  <si>
    <t>C2</t>
  </si>
  <si>
    <t>C3 et alimentaire</t>
  </si>
  <si>
    <t>Matières issues de coproduits</t>
  </si>
  <si>
    <t>Coproduits transformés</t>
  </si>
  <si>
    <t>Produits transformés</t>
  </si>
  <si>
    <t>Farines et graisses animales</t>
  </si>
  <si>
    <t>Farines animales</t>
  </si>
  <si>
    <t>Graisses animales</t>
  </si>
  <si>
    <t>PAT et CGA</t>
  </si>
  <si>
    <t>Protéines animales transformées</t>
  </si>
  <si>
    <t>Corps gras animaux</t>
  </si>
  <si>
    <t>Eau</t>
  </si>
  <si>
    <t>Rejet</t>
  </si>
  <si>
    <t>Eau - ressuage</t>
  </si>
  <si>
    <t>Eau - traitement thermique</t>
  </si>
  <si>
    <t>Liste des secteurs</t>
  </si>
  <si>
    <t>Cheptel</t>
  </si>
  <si>
    <t>1ère et 2nde transformation</t>
  </si>
  <si>
    <t>Abattage / découpe</t>
  </si>
  <si>
    <t>Transformation des coproduits</t>
  </si>
  <si>
    <t>Traitement thermique C1/C2</t>
  </si>
  <si>
    <t>Traitement thermique C3 et alimentaire</t>
  </si>
  <si>
    <t>Débouchés</t>
  </si>
  <si>
    <t>Usages alimentaires</t>
  </si>
  <si>
    <t>Alimentation humaine</t>
  </si>
  <si>
    <t>Vente directe et autoconsommation</t>
  </si>
  <si>
    <t>Ménages</t>
  </si>
  <si>
    <t>Circuits spécialisés</t>
  </si>
  <si>
    <t>Boucherie</t>
  </si>
  <si>
    <t>Circuits généralistes</t>
  </si>
  <si>
    <t>GMS</t>
  </si>
  <si>
    <t>RHD</t>
  </si>
  <si>
    <t>Autres IAA</t>
  </si>
  <si>
    <t>Charcuterie industrielle</t>
  </si>
  <si>
    <t>Fabrication de plats préparés</t>
  </si>
  <si>
    <t>Alimentation animale</t>
  </si>
  <si>
    <t>Alimentation animale rente</t>
  </si>
  <si>
    <t>Petfood</t>
  </si>
  <si>
    <t>Aquaculture</t>
  </si>
  <si>
    <t>Usages non-alimentaires</t>
  </si>
  <si>
    <t>Biomatériaux</t>
  </si>
  <si>
    <t>Energie</t>
  </si>
  <si>
    <t>Fertilisation</t>
  </si>
  <si>
    <t>Autres industries</t>
  </si>
  <si>
    <t>Autres usages (ou usages inconnus)</t>
  </si>
  <si>
    <t>Importations</t>
  </si>
  <si>
    <t>Exportations</t>
  </si>
  <si>
    <t>x</t>
  </si>
  <si>
    <t>Origine</t>
  </si>
  <si>
    <t>Destination</t>
  </si>
  <si>
    <t>Valeur</t>
  </si>
  <si>
    <t>Incertitude</t>
  </si>
  <si>
    <t>2015</t>
  </si>
  <si>
    <t>Abattages = 8 kt (Agreste - Statistique Agricole Annuelle - SSP)</t>
  </si>
  <si>
    <t>Agreste - Statistique Agricole Annuelle - SSP</t>
  </si>
  <si>
    <t>Volume</t>
  </si>
  <si>
    <t>Abattages</t>
  </si>
  <si>
    <t>Fiable</t>
  </si>
  <si>
    <t>Données collectées</t>
  </si>
  <si>
    <t>Donnée collectée (valeur du flux ou coefficient)</t>
  </si>
  <si>
    <t>Exportations d'équins à destination bouchère = 5 kt (Ifce d'après TRACES, dounaes)</t>
  </si>
  <si>
    <t>Ifce d'après TRACES, dounaes</t>
  </si>
  <si>
    <t>Exportations d'équins à destination bouchère</t>
  </si>
  <si>
    <t>Robuste</t>
  </si>
  <si>
    <t>Exportations de viande fraîche = 3 kt (Douanes - Eurostat)</t>
  </si>
  <si>
    <t>Douanes - Eurostat</t>
  </si>
  <si>
    <t>Exportations de viande fraîche</t>
  </si>
  <si>
    <t>Exportations de viande congelée = 1 kt (Douanes - Eurostat)</t>
  </si>
  <si>
    <t>Exportations de viande congelée</t>
  </si>
  <si>
    <t>Part de viande congelée consommée par les autres IAA = 100 % (A dire d'expert)</t>
  </si>
  <si>
    <t>A dire d'expert:IFCE + hypothèse de modélisation</t>
  </si>
  <si>
    <t>0:Consommation des autres IAA inconnue (négligée en volume dans le modèle)</t>
  </si>
  <si>
    <t>Répartition</t>
  </si>
  <si>
    <t>Part de viande congelée consommée par les autres IAA:Consommation de viande congelée par les autres IAA</t>
  </si>
  <si>
    <t>0:Indicative</t>
  </si>
  <si>
    <t>0:Complétion des flux:Données indéterminées</t>
  </si>
  <si>
    <t>0:Donnée indéterminée (seules une borne minimale et une borne maximale sont déterminées)</t>
  </si>
  <si>
    <t>Exportations d'abats = 0 kt (Douanes - Eurostat)</t>
  </si>
  <si>
    <t>Statistique comprenant également les ovins et caprins = extrapolation à partir de la production d'abats de chaque espèce</t>
  </si>
  <si>
    <t>Exportations d'abats</t>
  </si>
  <si>
    <t>Valorisation des farines animales en énergie</t>
  </si>
  <si>
    <t>SIFCO</t>
  </si>
  <si>
    <t>Utilisation du volume 2018</t>
  </si>
  <si>
    <t>Indicative</t>
  </si>
  <si>
    <t>Valorisation des farines animales en fertilisation</t>
  </si>
  <si>
    <t>Valorisation des graisses animales en énergie</t>
  </si>
  <si>
    <t>Valorisation des PAT en alimentation animale rente</t>
  </si>
  <si>
    <t>Statistique comprenant également les autres espèces ainsi que les exportations = extrapolation à partir de la production de C3 de chaque espèce et des exportations tous débouchés confondus</t>
  </si>
  <si>
    <t>Valorisation des PAT en petfood</t>
  </si>
  <si>
    <t>Valorisation des PAT en aquaculture</t>
  </si>
  <si>
    <t>Valorisation des PAT en énergie</t>
  </si>
  <si>
    <t>Valorisation des PAT en fertilisation</t>
  </si>
  <si>
    <t>Valorisation des PAT par les autres industries</t>
  </si>
  <si>
    <t>Valorisation des PAT pour d'autres usages</t>
  </si>
  <si>
    <t>Valorisation des PAT par les autres IAA</t>
  </si>
  <si>
    <t>Valorisation des CGA en alimentation animale rente</t>
  </si>
  <si>
    <t>Valorisation des CGA en petfood</t>
  </si>
  <si>
    <t>Valorisation des CGA en aquaculture</t>
  </si>
  <si>
    <t>Valorisation des CGA en énergie</t>
  </si>
  <si>
    <t>Valorisation des CGA par les autres industries</t>
  </si>
  <si>
    <t>Valorisation des CGA pour d'autres usages</t>
  </si>
  <si>
    <t>Valorisation des CGA par les autres IAA</t>
  </si>
  <si>
    <t>Importations d'équins = 0 kt (Agreste - Statistique Agricole Annuelle - SSP)</t>
  </si>
  <si>
    <t>Importations d'équins</t>
  </si>
  <si>
    <t>Importations de viande fraîche = 12 kt (Douanes - Eurostat)</t>
  </si>
  <si>
    <t>Les importations de viande congelées manquantes afin de garantir des approvisionnements égaux aux usages pour la viande congelée ont été retranchées</t>
  </si>
  <si>
    <t>Importations de viande fraîche</t>
  </si>
  <si>
    <t>Probable</t>
  </si>
  <si>
    <t>Importations de viande congelée = 1 kt (Douanes - Eurostat)</t>
  </si>
  <si>
    <t>Les importations de viande congelées manquantes afin de garantir des approvisionnements égaux aux usages pour la viande congelée ont été ajoutées</t>
  </si>
  <si>
    <t>Importations de viande congelée</t>
  </si>
  <si>
    <t>Importations d'abats = 0 kt (Douanes - Eurostat)</t>
  </si>
  <si>
    <t>Importations d'abats</t>
  </si>
  <si>
    <t>2019</t>
  </si>
  <si>
    <t>Abattages = 4 kt (Agreste - Statistique Agricole Annuelle - SSP)</t>
  </si>
  <si>
    <t>Exportations d'équins à destination bouchère = 4 kt (Ifce d'après TRACES, dounaes)</t>
  </si>
  <si>
    <t>Exportations de viande fraîche = 1 kt (Douanes - Eurostat)</t>
  </si>
  <si>
    <t>Valorisation des farines animales en énergie = 0 kt (SIFCO)</t>
  </si>
  <si>
    <t>Valorisation des farines animales en fertilisation = 0 kt (SIFCO)</t>
  </si>
  <si>
    <t>Valorisation des graisses animales en énergie = 0 kt (SIFCO)</t>
  </si>
  <si>
    <t>Valorisation des PAT en alimentation animale rente = 0 kt (SIFCO)</t>
  </si>
  <si>
    <t>Valorisation des PAT en petfood = 0 kt (SIFCO)</t>
  </si>
  <si>
    <t>Valorisation des PAT en aquaculture = 0 kt (SIFCO)</t>
  </si>
  <si>
    <t>Valorisation des PAT en énergie = 0 kt (SIFCO)</t>
  </si>
  <si>
    <t>Valorisation des PAT en fertilisation = 0 kt (SIFCO)</t>
  </si>
  <si>
    <t>Valorisation des PAT par les autres industries = 0 kt (SIFCO)</t>
  </si>
  <si>
    <t>Valorisation des PAT pour d'autres usages = 0 kt (SIFCO)</t>
  </si>
  <si>
    <t>Valorisation des PAT par les autres IAA = 0 kt (SIFCO)</t>
  </si>
  <si>
    <t>Valorisation des CGA en alimentation animale rente = 0 kt (SIFCO)</t>
  </si>
  <si>
    <t>Valorisation des CGA en petfood = 0 kt (SIFCO)</t>
  </si>
  <si>
    <t>Valorisation des CGA en aquaculture = 0 kt (SIFCO)</t>
  </si>
  <si>
    <t>Valorisation des CGA en énergie = 0 kt (SIFCO)</t>
  </si>
  <si>
    <t>Valorisation des CGA par les autres industries = 0 kt (SIFCO)</t>
  </si>
  <si>
    <t>Valorisation des CGA pour d'autres usages = 0 kt (SIFCO)</t>
  </si>
  <si>
    <t>Valorisation des CGA par les autres IAA = 0 kt (SIFCO)</t>
  </si>
  <si>
    <t>Importations de viande fraîche = 9 kt (Douanes - Eurostat)</t>
  </si>
  <si>
    <t>Importations d'abats = 2 kt (Douanes - Eurostat)</t>
  </si>
  <si>
    <t>2023</t>
  </si>
  <si>
    <t>Abattages = 2 kt (Agreste - Statistique Agricole Annuelle - SSP)</t>
  </si>
  <si>
    <t>Exportations d'équins à destination bouchère = 3 kt (Ifce d'après TRACES, dounaes)</t>
  </si>
  <si>
    <t>Exportations de viande fraîche = 2 kt (Douanes - Eurostat)</t>
  </si>
  <si>
    <t>Exportations de viande congelée = 0 kt (Douanes - Eurostat)</t>
  </si>
  <si>
    <t>Importations de viande fraîche = 7 kt (Douanes - Eurostat)</t>
  </si>
  <si>
    <t>Importations de viande congelée = 0 kt (Douanes - Eurostat)</t>
  </si>
  <si>
    <t>Conjoncture animale 1</t>
  </si>
  <si>
    <t>Conjoncture animale 2</t>
  </si>
  <si>
    <t>Conjoncture animale 3</t>
  </si>
  <si>
    <t>Conjoncture animale 4</t>
  </si>
  <si>
    <t>Conjoncture animale 5</t>
  </si>
  <si>
    <t>Conjoncture animale 6</t>
  </si>
  <si>
    <t>Dimension</t>
  </si>
  <si>
    <t>Niveau</t>
  </si>
  <si>
    <t>Filtre</t>
  </si>
  <si>
    <t>Mammifères de type bovin</t>
  </si>
  <si>
    <t>Géographie</t>
  </si>
  <si>
    <t>FR - France entière</t>
  </si>
  <si>
    <t>Bovins</t>
  </si>
  <si>
    <t>Groupe d'indicateurs</t>
  </si>
  <si>
    <t>Abattages CVJA (volume)</t>
  </si>
  <si>
    <t>Veaux et broutards [bovins de moins de 8 mois]</t>
  </si>
  <si>
    <t>Veaux de boucherie</t>
  </si>
  <si>
    <t>Agreste - Base de données nationale de l'identification française (BDNI)</t>
  </si>
  <si>
    <t>Broutards légers</t>
  </si>
  <si>
    <t>Notes</t>
  </si>
  <si>
    <t>- Unités utilisées : « Nombre d'animaux abattus en têtes »,  « Indicateurs de Volume en téc » et  « Poids moyen en kg carcasse/tête »</t>
  </si>
  <si>
    <t>Gros bovins [bovins de plus de 8 mois]</t>
  </si>
  <si>
    <t>Génisses</t>
  </si>
  <si>
    <t>Jeunes bovins femelles de 8 à 12 mois</t>
  </si>
  <si>
    <t>Génisses de plus d'un an</t>
  </si>
  <si>
    <t>Vaches</t>
  </si>
  <si>
    <t>Vaches laitières</t>
  </si>
  <si>
    <t>Vaches allaitantes</t>
  </si>
  <si>
    <t>Gros bovins mâles</t>
  </si>
  <si>
    <t>Taurillons [mâles de 8 à 24 mois]</t>
  </si>
  <si>
    <t>Jeunes bovins mâles de 8 à 12 mois</t>
  </si>
  <si>
    <t>Bovins mâles de 12 à 24 mois</t>
  </si>
  <si>
    <t>Bovins mâles de plus de  24 mois</t>
  </si>
  <si>
    <t>Bœufs</t>
  </si>
  <si>
    <t>Taureaux</t>
  </si>
  <si>
    <t>Autres bovins de catégories indéterminées</t>
  </si>
  <si>
    <t>Autres mammifères de type bovin, n.c.a. niv. 1</t>
  </si>
  <si>
    <t>Bisons, buffles</t>
  </si>
  <si>
    <t>Mammifères de type porcin</t>
  </si>
  <si>
    <t>Porcins</t>
  </si>
  <si>
    <t>Porcelets</t>
  </si>
  <si>
    <t>Porcs charcutiers</t>
  </si>
  <si>
    <t>Coches et verrats</t>
  </si>
  <si>
    <t>Autres mammifères de type porcin, n.c.a. niv. 1</t>
  </si>
  <si>
    <t>Sangliers</t>
  </si>
  <si>
    <t>Ovins</t>
  </si>
  <si>
    <t>Agneaux</t>
  </si>
  <si>
    <t>Ovins de réforme</t>
  </si>
  <si>
    <t>Caprins</t>
  </si>
  <si>
    <t>Chevreaux</t>
  </si>
  <si>
    <t>Caprins de réforme</t>
  </si>
  <si>
    <t>Equidés</t>
  </si>
  <si>
    <t>Cervidés</t>
  </si>
  <si>
    <t>Remarque</t>
  </si>
  <si>
    <t>Zone filière</t>
  </si>
  <si>
    <t>Utilisation du rendement carcasse</t>
  </si>
  <si>
    <t>Imports chevaux vifs</t>
  </si>
  <si>
    <t>Importations d'animaux finis en poids net (téc)</t>
  </si>
  <si>
    <t>Exportations d'animaux finis en poids net (téc)</t>
  </si>
  <si>
    <t>Extrapolation de Xavier pour 2015 + convertion du nb de têtes en masse vive par Xavier</t>
  </si>
  <si>
    <t>Exports chevaux vifs</t>
  </si>
  <si>
    <t>Convertion du nb de têtes en masse vive par Xavier</t>
  </si>
  <si>
    <t>Ifce d'après TRACES, douanes</t>
  </si>
  <si>
    <t>Exportations de chevaux vifs à destinations bouchère (kt)</t>
  </si>
  <si>
    <t>Remarque :</t>
  </si>
  <si>
    <t>Données extraites le13/02/2025 10:14:55 depuis [ESTAT]</t>
  </si>
  <si>
    <t xml:space="preserve">Dataset: </t>
  </si>
  <si>
    <t>Production vendue, exportations et importations [ds-056120__custom_15351204]</t>
  </si>
  <si>
    <t>Dernière mise à jour:</t>
  </si>
  <si>
    <t>06/02/2025 11:00</t>
  </si>
  <si>
    <t>Fréquence</t>
  </si>
  <si>
    <t>Annual</t>
  </si>
  <si>
    <t>DECL</t>
  </si>
  <si>
    <t>France</t>
  </si>
  <si>
    <t>INDICATORS</t>
  </si>
  <si>
    <t>PRODQNT</t>
  </si>
  <si>
    <t>TIME</t>
  </si>
  <si>
    <t>PRCCODE (Codes)</t>
  </si>
  <si>
    <t>PRCCODE (Libellés)</t>
  </si>
  <si>
    <t>10111500</t>
  </si>
  <si>
    <t>Viande de cheval et autres équidés, fraîche, ou réfrigérée</t>
  </si>
  <si>
    <t>10112000</t>
  </si>
  <si>
    <t>Abats comestibles d’animaux de boucherie, frais ou réfrigérés</t>
  </si>
  <si>
    <t>10113500</t>
  </si>
  <si>
    <t>Viande de cheval, congelée ou surgelée</t>
  </si>
  <si>
    <t>:</t>
  </si>
  <si>
    <t>10113910</t>
  </si>
  <si>
    <t>Abats comestibles des animaux des espèces bovine, porcine, ovine, caprine, chevaline, asine ou mulassière, congelés</t>
  </si>
  <si>
    <t>10114200</t>
  </si>
  <si>
    <t>Cuirs et peaux bruts de bovins ou d’équidés, entiers (à l’exclusion de ceux liés au SH 4101 90)</t>
  </si>
  <si>
    <t>en p/st</t>
  </si>
  <si>
    <t>10114300</t>
  </si>
  <si>
    <t>Autres cuirs et peaux bruts de bovins ou d’équidés</t>
  </si>
  <si>
    <t>10116030</t>
  </si>
  <si>
    <t>Boyaux, vessies et estomacs d’animaux (à l’exclusion des poissons), entiers ou en morceaux</t>
  </si>
  <si>
    <t>10116090</t>
  </si>
  <si>
    <t>Autres déchets ne convenant pas à la consommation humaine (à l’exclusion des poissons, boyaux, vessies et estomacs)</t>
  </si>
  <si>
    <t>10131300</t>
  </si>
  <si>
    <t>Autres viandes et abats comestibles, salés, en saumure, séchés ou fumés; farines et poudres, comestibles, de viandes ou d’abats (à l’exclusion de la viande de porc et de bœuf salée, en saumure, séchée ou fumée)</t>
  </si>
  <si>
    <t>10131310</t>
  </si>
  <si>
    <t>Autres viandes et abats comestibles, salés, en saumure, séchés ou fumés; farines et poudres, comestibles, de viandes ou d’abats (y compris d’insectes; à l’exclusion de la viande de porc et de bœuf salée, en saumure, séchée ou fumée)</t>
  </si>
  <si>
    <t>10131430</t>
  </si>
  <si>
    <t>Saucisses, saucissons et produits similaires, de foie, et préparations alimentaires à base de ces produits (à l’exclusion des plats préparés)</t>
  </si>
  <si>
    <t>10131460</t>
  </si>
  <si>
    <t>Saucisses, saucissons et produits similaires, de viande, d’abats ou de sang, et préparations alimentaires à base de ces produits (à l’exclusion des saucisses et saucissons de foie ainsi que des plats préparés)</t>
  </si>
  <si>
    <t>10131515</t>
  </si>
  <si>
    <t>Préparations et conserves de foies d’autres animaux (à l’exclusion des saucisses et saucissons ainsi que des plats préparés)</t>
  </si>
  <si>
    <t>10131595</t>
  </si>
  <si>
    <t>Autres préparations et conserves d’autres animaux, préparations de sang et d’abats (à l’exclusion des saucisses, saucissons et produits similaires, des préparations finement homogénéisées, des préparations à base de foie ainsi que des plats préparés)</t>
  </si>
  <si>
    <t>10131596</t>
  </si>
  <si>
    <t>Autres préparations et conserves de viandes ou d’abats, y compris de sang ou d’insectes (à l’exclusion des saucisses, saucissons et produits similaires, des préparations finement homogénéisées, des préparations à base de foie ainsi que des plats préparés)</t>
  </si>
  <si>
    <t>10131600</t>
  </si>
  <si>
    <t>Farines, poudres et pellets de viandes ou d’abats, impropres à l’alimentation humaine; cretons</t>
  </si>
  <si>
    <t>10411100</t>
  </si>
  <si>
    <t>Stéarine solaire, huile de saindoux, oléostéarine, oléomargarine et huile de suif, non émulsionnées, ni mélangées ou autrement préparées</t>
  </si>
  <si>
    <t>10411900</t>
  </si>
  <si>
    <t>Autres graisses et huiles animales et leurs fractions, raffinées ou non, mais non chimiquement modifiées</t>
  </si>
  <si>
    <t>10416030</t>
  </si>
  <si>
    <t>Graisses et huiles animales et leurs fractions, partiellement ou totalement hydrogénées, interestérifiées, réestérifiées ou élaïdinisées, même raffinées</t>
  </si>
  <si>
    <t>10417200</t>
  </si>
  <si>
    <t>Dégras; résidus provenant du traitement des corps gras ou des cires animales ou végétales</t>
  </si>
  <si>
    <t>10851100</t>
  </si>
  <si>
    <t>Plats préparés à base de viandes, d’abats ou de sang</t>
  </si>
  <si>
    <t>10861010</t>
  </si>
  <si>
    <t>Préparations homogénéisées de viandes, d’abats ou de sang (à l’exclusion des préparations alimentaires à base de ces produits et des saucisses et produits similaires à base de viande)</t>
  </si>
  <si>
    <t>Valeur spéciale</t>
  </si>
  <si>
    <t>Non disponible</t>
  </si>
  <si>
    <t>Echanges 10.11</t>
  </si>
  <si>
    <t>viande congelée</t>
  </si>
  <si>
    <t>I congelé</t>
  </si>
  <si>
    <t>X congelé</t>
  </si>
  <si>
    <t>conso</t>
  </si>
  <si>
    <t>delta</t>
  </si>
  <si>
    <t>Données extraites le13/02/2025 10:46:53 depuis [ESTAT]</t>
  </si>
  <si>
    <t>Commerce UE depuis 1988 par SH2,4,6 et NC8 [ds-045409__custom_15351985]</t>
  </si>
  <si>
    <t>16/01/2025 11:00</t>
  </si>
  <si>
    <t>REPORTER</t>
  </si>
  <si>
    <t>France (incl. Saint-Barthélemy 'BL' -&gt; 2012; incl. Guyane française 'GF', Guadeloupe 'GP', Martinique 'MQ', Réunion 'RE' depuis 1997; incl. Mayotte 'YT' depuis 2014)</t>
  </si>
  <si>
    <t>PARTNER</t>
  </si>
  <si>
    <t>Tous les pays du monde</t>
  </si>
  <si>
    <t>QUANTITY_IN_100KG</t>
  </si>
  <si>
    <t>FLOW (Libellés)</t>
  </si>
  <si>
    <t>IMPORTATION</t>
  </si>
  <si>
    <t>EXPORTATION</t>
  </si>
  <si>
    <t>PRODUCT (Codes)</t>
  </si>
  <si>
    <t>PRODUCT (Libellés)</t>
  </si>
  <si>
    <t>01011010</t>
  </si>
  <si>
    <t>Chevaux reproducteurs de race pure</t>
  </si>
  <si>
    <t>01011090</t>
  </si>
  <si>
    <t>Anes reproducteurs de race pure</t>
  </si>
  <si>
    <t>01011100</t>
  </si>
  <si>
    <t>01011910</t>
  </si>
  <si>
    <t>Chevaux destinés à la boucherie</t>
  </si>
  <si>
    <t>01011990</t>
  </si>
  <si>
    <t>Chevaux vivants (à l'excl. des animaux reproducteurs de race pure et des animaux destinés à la boucherie)</t>
  </si>
  <si>
    <t>01012010</t>
  </si>
  <si>
    <t>Anes, vivants</t>
  </si>
  <si>
    <t>01012090</t>
  </si>
  <si>
    <t>Mulets et bardots, vivants</t>
  </si>
  <si>
    <t>01012100</t>
  </si>
  <si>
    <t>01012910</t>
  </si>
  <si>
    <t>01012990</t>
  </si>
  <si>
    <t>Chevaux vivants (à l’excl. des animaux reproducteurs de race pure ainsi que des animaux destinés à la boucherie)</t>
  </si>
  <si>
    <t>01013000</t>
  </si>
  <si>
    <t>01019000</t>
  </si>
  <si>
    <t>01019011</t>
  </si>
  <si>
    <t>01019019</t>
  </si>
  <si>
    <t>Chevaux vivants (à l'excl. des animaux reproducteurs de race pure ainsi que des animaux destinés à la boucherie)</t>
  </si>
  <si>
    <t>01019030</t>
  </si>
  <si>
    <t>Anes, vivants (à l'excl. des animaux reproducteurs de race pure)</t>
  </si>
  <si>
    <t>01019090</t>
  </si>
  <si>
    <t>02050000</t>
  </si>
  <si>
    <t>Viandes des animaux des espèces chevaline, asine ou mulassière, fraîches, réfrigérées ou congelées</t>
  </si>
  <si>
    <t>02050011</t>
  </si>
  <si>
    <t>Viandes des animaux de l'espèce chevaline, fraîches ou réfrigérées</t>
  </si>
  <si>
    <t>02050019</t>
  </si>
  <si>
    <t>Viandes des animaux de l'espèce chevaline, congelées</t>
  </si>
  <si>
    <t>02050020</t>
  </si>
  <si>
    <t>Viandes des animaux des espèces chevaline, asine ou mulassière, fraîches ou réfrigérées</t>
  </si>
  <si>
    <t>02050080</t>
  </si>
  <si>
    <t>Viandes des animaux des espèces chevaline, asine ou mulassière, congelées</t>
  </si>
  <si>
    <t>02050090</t>
  </si>
  <si>
    <t>Viandes des animaux des espèces asine ou mulassière, fraîches, réfrigérées ou congelées</t>
  </si>
  <si>
    <t>02068010</t>
  </si>
  <si>
    <t>Abats comestibles des animaux des espèces ovine, caprine, chevaline, asine ou mulassière, frais ou réfrigérés, destinés à la fabrication de produits pharmaceutiques</t>
  </si>
  <si>
    <t>02068091</t>
  </si>
  <si>
    <t>Abats comestibles des animaux des espèces chevaline, asine ou mulassière, frais ou réfrigérés (à l'excl. de ceux destinés à la fabrication de produits pharmaceutiques)</t>
  </si>
  <si>
    <t>02069010</t>
  </si>
  <si>
    <t>Abats comestibles des animaux des espèces ovine, caprine, chevaline, asine ou mulassière, congelés, destinés à la fabrication de produits pharmaceutiques</t>
  </si>
  <si>
    <t>02069091</t>
  </si>
  <si>
    <t>Abats comestibles des animaux des espèces chevaline, asine ou mulassière, congelés (à l'excl. de ceux destinés à la fabrication de produits pharmaceutiques)</t>
  </si>
  <si>
    <t>02109910</t>
  </si>
  <si>
    <t>Viandes de cheval, salées ou en saumure ou bien séchées</t>
  </si>
  <si>
    <t>02109980</t>
  </si>
  <si>
    <t>Abats comestibles, salés ou en saumure, séchés ou fumés (à l'excl. des abats d'animaux domestiques des espèces bovine, porcine, ovine et caprine, primates, de baleines, de dauphins et marsouins {mammifères de l'ordre des cétacés}, de lamantins et dugongs {mammifères de l'ordre des siréniens}, de reptiles ainsi que des foies de volaille)</t>
  </si>
  <si>
    <t>02109985</t>
  </si>
  <si>
    <t>Abats comestibles, salés ou en saumure, séchés ou fumés (à l’excl. des abats d’animaux domestiques des espèces bovine, porcine, de primates, de baleines, dauphins et marsouins {mammifères de l’ordre des cétacés}, de lamantins et dugongs {mammifères de l’ordre des siréniens}, d'otaries et phoques, lions de mer, morses, de reptiles ainsi que des foies de volaille)</t>
  </si>
  <si>
    <t>02109990</t>
  </si>
  <si>
    <t>Farines et poudres, comestibles, de viandes ou d'abats (à l'excl. des farines et poudres de viandes ou d'abats de primates, de baleines, dauphins et marsouins {mammifères de l'ordre des cétacés}, de lamantins et dugongs {mammifères de l'ordre des siréniens}, d'otaries et phoques, lions de mer et morses et de reptiles)(2022-2500);Farines et poudres, comestibles, de viandes ou d'abats (à l'excl. des farines et poudres de viandes ou d'abats de primates, de baleines, dauphins et marsouins {mammifères de l'ordre des cétacés}, de lamantins et dugongs {mammifères de l'ordre des siréniens}, d'otaries et phoques, lions de mer et morses et de reptiles)(2012-2021);Farines et poudres comestibles, de viandes et d'abats(2002-2011)</t>
  </si>
  <si>
    <t>15030011</t>
  </si>
  <si>
    <t>Stéarine solaire et oléostéarine, non émulsionnées, ni mélangées ni autrement préparées, destinées à des usages industriels</t>
  </si>
  <si>
    <t>15030019</t>
  </si>
  <si>
    <t>Stéarine solaire et oléostéarine, non émulsionnées, ni mélangées ni autrement préparées (à l'excl. des produits destinés à des usages industriels)</t>
  </si>
  <si>
    <t>15030030</t>
  </si>
  <si>
    <t>Huile de suif, non émulsionnée, ni mélangée ni autrement préparée, destinée à des usages industriels (autres que la fabrication de produits pour l'alimentation humaine)</t>
  </si>
  <si>
    <t>15030090</t>
  </si>
  <si>
    <t>Huile de saindoux, oléomargarine et huile de suif, non émulsionnées, ni mélangées ni autrement préparées (à l'excl. de l'huile de suif destinée à des usages industriels)</t>
  </si>
  <si>
    <t>15060000</t>
  </si>
  <si>
    <t>Graisses et huiles animales et leurs fractions, même raffinées, mais non chimiquement modifiées (à l'excl. des graisses et huiles de porcins, de volailles, de bovins, d'ovins, de caprins, de poissons et de mammifères marins ainsi que de la stéarine solaire, de l'huile de saindoux, de l'oléostéarine, de l'oléomargarine, de l'huile de suif, de la graisse de suint et des substances grasses dérivées)</t>
  </si>
  <si>
    <t>15161010</t>
  </si>
  <si>
    <t>Graisses et huiles animales et leurs fractions, partiellement ou totalement hydrogénées, interestérifiées, réestérifiées ou élaïdinisées, même raffinées, mais non autrement préparées, présentées en emballages immédiats d'un contenu net &lt;= 1 kg</t>
  </si>
  <si>
    <t>15161090</t>
  </si>
  <si>
    <t>Graisses et huiles animales et leurs fractions, partiellement ou totalement hydrogénées, interestérifiées, réestérifiées ou élaïdinisées, même raffinées, mais non autrement préparées, présentées en emballages immédiats d'un contenu net &gt; 1 kg</t>
  </si>
  <si>
    <t>15180010</t>
  </si>
  <si>
    <t>Linoxyne</t>
  </si>
  <si>
    <t>15180031</t>
  </si>
  <si>
    <t>Mélanges non alimentaires d'huiles végétales fixes, fluides, brutes, n.d.a., destinés à des usages techniques ou industriels autres que la fabrication de produits pour l'alimentation humaine</t>
  </si>
  <si>
    <t>15180039</t>
  </si>
  <si>
    <t>Mélanges non alimentaires d'huiles végétales fixes, fluides, n.d.a., destinés à des usages techniques ou industriels (à l'excl. des mélanges d'huiles brutes et des mélanges destinés à la fabrication de produits pour l'alimentation humaine)</t>
  </si>
  <si>
    <t>15180090</t>
  </si>
  <si>
    <t>Graisses et huiles animales ou végétales et leurs fractions, cuites, oxydées, déshydratées, sulfurées, soufflées, standolisées ou autrement modifiées chimiquement; mélanges ou préparations non alimentaires de graisses ou d'huiles animales ou végétales ou de fractions non comestibles de différentes graisses ou huiles, n.d.a.</t>
  </si>
  <si>
    <t>15180091</t>
  </si>
  <si>
    <t>Graisses et huiles animales ou végétales et leurs fractions, cuites, oxydées, déshydratées, sulfurées, soufflées, standolisées ou autrement modifiées chimiquement (à l'excl. des graisses du n° 1516 ainsi que de la linoxyne {huile de lin oxydée})</t>
  </si>
  <si>
    <t>15180095</t>
  </si>
  <si>
    <t>Mélanges et préparations non alimentaires de graisses et d'huiles animales, ou animales et végétales ou d'origine microbienne et leurs fractions</t>
  </si>
  <si>
    <t>15180099</t>
  </si>
  <si>
    <t>Mélanges ou préparations non alimentaires de graisses ou d'huiles animales ou végétales ou de fractions de différentes graisses ou huiles du présent chapitre, n.d.a.</t>
  </si>
  <si>
    <t>16010010</t>
  </si>
  <si>
    <t>Saucisses, saucissons et produits simil., de foie; préparations alimentaires à base de ces produits</t>
  </si>
  <si>
    <t>16010091</t>
  </si>
  <si>
    <t>Saucisses et saucissons, de viande, d'abats ou de sang, secs ou à tartiner, non cuits (à l'excl. des saucisses et saucissons de foie)(2022-2500);Saucisses et saucissons, de viande, d'abats ou de sang, secs ou à tartiner, non cuits (à l'excl. des saucisses et saucissons de foie)(1988-2021)</t>
  </si>
  <si>
    <t>16010099</t>
  </si>
  <si>
    <t>Saucisses, saucissons et produits simil., de viande, d'abats ou de sang, et préparations alimentaires à base de ces produits (à l'excl. des saucisses et saucissons de foie ainsi que des saucisses et saucissons, secs ou à tartiner, non cuits)(2022-2500);Saucisses, saucissons et produits simil., de viande, d'abats ou de sang, et préparations alimentaires à base de ces produits (à l'excl. des saucisses et saucissons de foie ainsi que des saucisses et saucissons, secs ou à tartiner, non cuits)(1988-2021)</t>
  </si>
  <si>
    <t>16021000</t>
  </si>
  <si>
    <t>Préparations finement homogénéisées, de viande, d'abats ou de sang, conditionnées pour la vente au détail comme aliments pour enfants ou pour usages diététiques, en récipients d'un contenu &lt;= 250 g(2022-2500);Préparations finement homogénéisées, de viande, d'abats ou de sang, conditionnées pour la vente au détail comme aliments pour enfants ou pour usages diététiques, en récipients d'un contenu &lt;= 250 g(1988-2021)</t>
  </si>
  <si>
    <t>16029010</t>
  </si>
  <si>
    <t>Préparations de sang de tous animaux (à l'excl. des saucisses, saucissons et produits simil.)</t>
  </si>
  <si>
    <t>16029098</t>
  </si>
  <si>
    <t>Préparations et conserves de viande ou d'abats (à l'excl. des préparations et conserves de viande ou d'abats de volailles {des espèces domestiques}, de porcins, de bovins, de renne, de gibier ou de lapin, d'ovins ou de caprins, des saucisses, saucissons et produits simil., des préparations finement homogénéisées, conditionnées pour la vente au détail comme aliments pour enfants ou pour usages diététiques, en récipients d'un contenu &lt;= 250 g, des préparations à base de foie ainsi que des extraits et jus de viande)</t>
  </si>
  <si>
    <t>16029099</t>
  </si>
  <si>
    <t>Préparations ou conserves de viande ou d'abats (à l’excl. des préparations et conserves de viande ou d’abats de volailles, de porcins, de bovins, de gibier ou de lapin, d’ovins ou de caprins, des saucisses, et produits simil., des préparations finement homogénéisées, conditionnées pour la vente au détail comme aliments pour enfants ou pour usages diététiques, en récipients d’un contenu &lt;= 250 g, des préparations à base de foie ainsi que des extraits et jus de viande et contenant de la viande ou des abats de viande bovine ou porcine)(2022-2500);Préparations ou conserves de viande ou d'abats (à l’excl. des préparations et conserves de viande ou d’abats de volailles, de porcins, de bovins, de gibier ou de lapin, d’ovins ou de caprins, des saucisses, et produits simil., des préparations finement homogénéisées, conditionnées pour la vente au détail comme aliments pour enfants ou pour usages diététiques, en récipients d’un contenu &lt;= 250 g, des préparations à base de foie ainsi que des extraits et jus de viande et contenant de la viande ou des abats de viande bovine ou porcine)(2008-2021);Préparations et conserves de viande ou d'abats (à l'excl. des préparations et conserves de viande ou d'abats de volailles {des espèces domestiques}, de porcins, de bovins, de gibier ou de lapin, d'ovins ou de caprins, des saucisses, saucissons et produits simil., des préparations finement homogénéisées, conditionnées pour la vente au détail comme aliments pour enfants ou pour usages diététiques, en récipients d'un contenu &lt;= 250 g, des préparations à base de foie ainsi que des extraits et jus de viande)(1988-1995)</t>
  </si>
  <si>
    <t>16030010</t>
  </si>
  <si>
    <t>Extraits et jus de viande, de poissons ou de crustacés, de mollusques ou d'autres invertébrés aquatiques, en emballages immédiats d'un contenu net &lt;= 1 kg</t>
  </si>
  <si>
    <t>16030030</t>
  </si>
  <si>
    <t>Extraits et jus de viande, de poissons ou de crustacés, de mollusques ou d'autres invertébrés aquatiques, en emballages immédiats d'un contenu net &gt; 1 kg, mais &lt; 20 kg</t>
  </si>
  <si>
    <t>16030080</t>
  </si>
  <si>
    <t>Extraits et jus de viande, de poissons ou de crustacés, de mollusques ou d'autres invertébrés aquatiques, en emballages immédiats d'un contenu net &gt; 1 kg</t>
  </si>
  <si>
    <t>16030090</t>
  </si>
  <si>
    <t>Extraits et jus de viande, de poissons ou de crustacés, de mollusques ou d'autres invertébrés aquatiques, en emballages immédiats d'un contenu net &gt;= 20 kg</t>
  </si>
  <si>
    <t>23011000</t>
  </si>
  <si>
    <t>Farines, poudres et agglomérés sous forme de pellets, de viandes ou d'abats, impropres à l'alimentation humaine; cretons</t>
  </si>
  <si>
    <t>Echanges d'abats</t>
  </si>
  <si>
    <t>Hypothèse : même répartition entre équins et ovins et caprins que la production d'abats</t>
  </si>
  <si>
    <t>Part dans la production d'abats</t>
  </si>
  <si>
    <t>Ovins et caprins</t>
  </si>
  <si>
    <t>Identifiant</t>
  </si>
  <si>
    <t>Equation d'égalité (eq = 0)</t>
  </si>
  <si>
    <t>Complétion des flux:Données déterminées</t>
  </si>
  <si>
    <t>Donnée déterminée (par bilan matière)</t>
  </si>
  <si>
    <t>Part de PAT exportées = 47,29 % (SIFCO)</t>
  </si>
  <si>
    <t>Extrapolation à partir des exportations tous débouchés confondus</t>
  </si>
  <si>
    <t>Part de PAT exportées</t>
  </si>
  <si>
    <t>Données collectées:Données déterminées</t>
  </si>
  <si>
    <t>Part de CGA exportées = 70,41 % (SIFCO)</t>
  </si>
  <si>
    <t>Part de CGA exportées</t>
  </si>
  <si>
    <t>Rendement en viande de l'abattage-découpe = 36 % (A dire d'expert)</t>
  </si>
  <si>
    <t>A dire d'expert</t>
  </si>
  <si>
    <t>0</t>
  </si>
  <si>
    <t>Rendement</t>
  </si>
  <si>
    <t>Rendement en viande de l'abattage-découpe</t>
  </si>
  <si>
    <t>Rendement en abats de l'abattage-découpe = 10,25 % (Blézat)</t>
  </si>
  <si>
    <t>Blézat</t>
  </si>
  <si>
    <t>Même répartition que le veau (rendements d'abattage et de découpe proches) pour les autres produits et coproduits que la viande</t>
  </si>
  <si>
    <t>Rendement en abats de l'abattage-découpe</t>
  </si>
  <si>
    <t>Approximative</t>
  </si>
  <si>
    <t>Rendement en C1 de l'abattage-découpe = 6,06 % (Blézat)</t>
  </si>
  <si>
    <t>Rendement en C1 de l'abattage-découpe</t>
  </si>
  <si>
    <t>Rendement en C2 de l'abattage-découpe = 0 % (Blézat)</t>
  </si>
  <si>
    <t>Rendement en C2 de l'abattage-découpe</t>
  </si>
  <si>
    <t>Rendement en C3 et alimentaire de l'abattage-découpe = 39,43 % (Blézat)</t>
  </si>
  <si>
    <t>Rendement en C3 et alimentaire de l'abattage-découpe</t>
  </si>
  <si>
    <t>Rendement en peaux de l'abattage-découpe = 7 % (Blézat)</t>
  </si>
  <si>
    <t>Rendement en peaux de l'abattage-découpe</t>
  </si>
  <si>
    <t>Pertes en eau de l'abattage-découpe = 1,26 % (Blézat)</t>
  </si>
  <si>
    <t>Pertes en eau de l'abattage-découpe</t>
  </si>
  <si>
    <t>Part de viande fraîche consommée en boucherie = 50 % (Kantar)</t>
  </si>
  <si>
    <t>Kantar</t>
  </si>
  <si>
    <t>Cette répartition correspond plus excatement à la répartition des achats, l'hypothèse est que celle à la distribution est similaire.</t>
  </si>
  <si>
    <t>Part de viande fraîche consommée en boucherie</t>
  </si>
  <si>
    <t>Part de viande fraîche consommée en GMS = 50 % (Kantar)</t>
  </si>
  <si>
    <t>Part de viande fraîche consommée en GMS</t>
  </si>
  <si>
    <t>Part de viande congelée consommée par les autres IAA</t>
  </si>
  <si>
    <t>Part des abats consommée en petfood = 100 % (A dire d'expert)</t>
  </si>
  <si>
    <t>Part des abats consommée en petfood</t>
  </si>
  <si>
    <t>Part de la production de viande congelée = 10 % (A dire d'expert)</t>
  </si>
  <si>
    <t>Part de la production de viande congelée</t>
  </si>
  <si>
    <t>Part de PAT exportées = 58 % (SIFCO)</t>
  </si>
  <si>
    <t>Part de CGA exportées = 78 % (SIFCO)</t>
  </si>
  <si>
    <t>Part de PAT exportées = 66 % (SIFCO)</t>
  </si>
  <si>
    <t>Composition anatomique et rendement d'abattage/découpe</t>
  </si>
  <si>
    <t>Abats = Abats et tripes destinés à l'alimentation humaine</t>
  </si>
  <si>
    <t>Hors pertes liées à la maturation</t>
  </si>
  <si>
    <t>Coproduits = Abats, tripes et coproduits destinés aux C1, C2 et C3</t>
  </si>
  <si>
    <t>Gros bovins</t>
  </si>
  <si>
    <t>Poids moyen (kg)</t>
  </si>
  <si>
    <t>Ratio sur poids vif</t>
  </si>
  <si>
    <t>Ratio sur poids carcasse</t>
  </si>
  <si>
    <t>Volume 2015</t>
  </si>
  <si>
    <t>Volume 2019</t>
  </si>
  <si>
    <t>Volume 2023</t>
  </si>
  <si>
    <t>Vif</t>
  </si>
  <si>
    <t>Caracasse</t>
  </si>
  <si>
    <t>dont C1</t>
  </si>
  <si>
    <t>dont C2</t>
  </si>
  <si>
    <t>dont C3</t>
  </si>
  <si>
    <t>Cuirs</t>
  </si>
  <si>
    <t>Eau (ressuage)</t>
  </si>
  <si>
    <t>Veaux</t>
  </si>
  <si>
    <t>Porcs</t>
  </si>
  <si>
    <t>Caprins (= ovins)</t>
  </si>
  <si>
    <t>Equins (à dire d'expert pour les rendements carcasse et de découpe puis répartition des veaux pour le reste hors viande)</t>
  </si>
  <si>
    <t>Débouchés Coproduits</t>
  </si>
  <si>
    <t>Equation d'inégalité borne haute (eq &lt;= 0)</t>
  </si>
  <si>
    <t>Equation d'inégalité borne basse (eq &gt;= 0)</t>
  </si>
  <si>
    <t>Echanges de produits transformés issus de coproduits</t>
  </si>
  <si>
    <t>Matières premières traitées</t>
  </si>
  <si>
    <t>Ruminants</t>
  </si>
  <si>
    <t>Volailles</t>
  </si>
  <si>
    <t>Poissons/Insectes</t>
  </si>
  <si>
    <t>Total</t>
  </si>
  <si>
    <t>Part dans C3 et alimentaire</t>
  </si>
  <si>
    <t>Part dans C1+C2</t>
  </si>
  <si>
    <t>estimation</t>
  </si>
  <si>
    <t>Toutes epèces (+volailles et poissons/insectes)</t>
  </si>
  <si>
    <t>Ruminants + porcins</t>
  </si>
  <si>
    <t>C1+C2</t>
  </si>
  <si>
    <t>Hors SIFCO</t>
  </si>
  <si>
    <t>Produits transformés et débouchés (dont exportations)</t>
  </si>
  <si>
    <t>Production totale</t>
  </si>
  <si>
    <t>Alimentation humaine (10.13A sans doute)</t>
  </si>
  <si>
    <t>Autres usages</t>
  </si>
  <si>
    <t>PAT</t>
  </si>
  <si>
    <t>CGA</t>
  </si>
  <si>
    <t>Part de la production exportée</t>
  </si>
  <si>
    <t>Rapport d'activité SIFCO 2018</t>
  </si>
  <si>
    <t>Débouchés de la viande</t>
  </si>
  <si>
    <t>Débouchés des abats</t>
  </si>
  <si>
    <t>Débouchés de la viande chevaline fraîche</t>
  </si>
  <si>
    <t>Part de marché (à la consommation)</t>
  </si>
  <si>
    <t>La viande congelée ne représente que peu de chose uniquement lors de surproduction environ 10%. elle ne sera ensuite utilisée que pour des saucisson, charcuteries, viande pour animaux --&gt; donc plutôt vers autres IAA. A priori la viande congelée d'importation aurait la même destination.</t>
  </si>
  <si>
    <t>Part de viande congelée</t>
  </si>
  <si>
    <t>Beaucoup d'abats partent en petfood</t>
  </si>
  <si>
    <t>Part d'abats en petfood</t>
  </si>
  <si>
    <t>Consommation de viande congelée par les autres IAA</t>
  </si>
  <si>
    <t>Consommation des autres IAA inconnue (négligée en volume dans le modèle)</t>
  </si>
  <si>
    <t>IFCE + hypothèse de modélisation</t>
  </si>
  <si>
    <t>Complétion des flux:Données indéterminées</t>
  </si>
  <si>
    <t>Ce débouché est inconnu et sans doute faible donc on lui donne 0 comme valeur (important pour le bilan matière sur le produit) et on l'affiche en pointillés sur le diagramme</t>
  </si>
  <si>
    <t>Valeur reconciliée</t>
  </si>
  <si>
    <t>Borne inférieure</t>
  </si>
  <si>
    <t>Borne supérieure</t>
  </si>
  <si>
    <t>origin</t>
  </si>
  <si>
    <t>destination</t>
  </si>
  <si>
    <t>value</t>
  </si>
  <si>
    <t>free min</t>
  </si>
  <si>
    <t>free max</t>
  </si>
  <si>
    <t>value in</t>
  </si>
  <si>
    <t>sigma in</t>
  </si>
  <si>
    <t>sigma in %</t>
  </si>
  <si>
    <t>min in</t>
  </si>
  <si>
    <t>max in</t>
  </si>
  <si>
    <t>nb_sigmas</t>
  </si>
  <si>
    <t>classif</t>
  </si>
  <si>
    <t>redondant</t>
  </si>
  <si>
    <t>mesuré</t>
  </si>
  <si>
    <t>déterminé</t>
  </si>
  <si>
    <t>libre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</si>
</sst>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0_-;\-* #,##0.000_-;_-* &quot;-&quot;??_-;_-@_-"/>
    <numFmt numFmtId="165" formatCode="_-* #,##0.0_-;\-* #,##0.0_-;_-* &quot;-&quot;??_-;_-@_-"/>
    <numFmt numFmtId="166" formatCode="_-* #,##0_-;\-* #,##0_-;_-* &quot;-&quot;??_-;_-@_-"/>
    <numFmt numFmtId="167" formatCode="#,##0.##########"/>
    <numFmt numFmtId="168" formatCode="0.0"/>
    <numFmt numFmtId="170" formatCode="_-* #,##0.0\ _€_-;\-* #,##0.0\ _€_-;_-* &quot;-&quot;?\ _€_-;_-@_-"/>
  </numFmts>
  <fonts count="59">
    <font>
      <sz val="11"/>
      <color theme="1"/>
      <name val="Calibri"/>
      <family val="2"/>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sz val="11"/>
      <color theme="1"/>
      <name val="Calibri"/>
      <family val="2"/>
    </font>
    <font>
      <b/>
      <sz val="10"/>
      <color rgb="FFFFFFFF"/>
      <name val="Verdana"/>
      <family val="2"/>
    </font>
    <font>
      <b/>
      <sz val="11"/>
      <name val="Calibri"/>
      <family val="2"/>
    </font>
    <font>
      <b/>
      <sz val="11"/>
      <color theme="1"/>
      <name val="Calibri"/>
      <family val="2"/>
    </font>
    <font>
      <b/>
      <sz val="10"/>
      <color theme="0"/>
      <name val="Verdana"/>
      <family val="2"/>
    </font>
    <font>
      <sz val="11"/>
      <name val="Calibri"/>
      <family val="2"/>
    </font>
    <font>
      <b/>
      <sz val="11"/>
      <color theme="1"/>
      <name val="Arial"/>
      <family val="2"/>
    </font>
    <font>
      <sz val="11"/>
      <color theme="1"/>
      <name val="Arial1"/>
      <family val="2"/>
    </font>
    <font>
      <sz val="9"/>
      <color rgb="FF000000"/>
      <name val="Arial"/>
      <family val="2"/>
    </font>
    <font>
      <sz val="9"/>
      <color rgb="FF000000"/>
      <name val="Arial"/>
      <family val="2"/>
    </font>
    <font>
      <sz val="11"/>
      <color indexed="8"/>
      <name val="Aptos Narrow"/>
      <family val="2"/>
      <scheme val="minor"/>
    </font>
    <font>
      <sz val="9"/>
      <name val="Arial"/>
      <family val="2"/>
    </font>
    <font>
      <b/>
      <sz val="9"/>
      <name val="Arial"/>
      <family val="2"/>
    </font>
    <font>
      <b/>
      <sz val="9"/>
      <color indexed="9"/>
      <name val="Arial"/>
      <family val="2"/>
    </font>
    <font>
      <sz val="11"/>
      <color theme="1"/>
      <name val="Liberation Sans"/>
    </font>
    <font>
      <i/>
      <sz val="11"/>
      <color theme="1"/>
      <name val="Aptos Narrow"/>
      <family val="2"/>
      <scheme val="minor"/>
    </font>
    <font>
      <i/>
      <sz val="11"/>
      <color theme="1"/>
      <name val="Calibri"/>
      <family val="2"/>
    </font>
    <font>
      <sz val="9"/>
      <color rgb="FFFF0000"/>
      <name val="Arial"/>
      <family val="2"/>
    </font>
    <font>
      <sz val="11"/>
      <color rgb="FFFF0000"/>
      <name val="Arial1"/>
      <family val="2"/>
    </font>
    <font>
      <sz val="11"/>
      <color rgb="FFFF0000"/>
      <name val="Calibri"/>
      <family val="2"/>
    </font>
    <font>
      <sz val="11"/>
      <name val="Arial1"/>
      <family val="2"/>
    </font>
    <font>
      <i/>
      <sz val="11"/>
      <name val="Aptos Narrow"/>
      <family val="2"/>
      <scheme val="minor"/>
    </font>
    <font>
      <sz val="11"/>
      <name val="Aptos Narrow"/>
      <family val="2"/>
      <scheme val="minor"/>
    </font>
    <font>
      <i/>
      <sz val="11"/>
      <name val="Calibri"/>
      <family val="2"/>
    </font>
    <font>
      <i/>
      <sz val="11"/>
      <color rgb="FFFF0000"/>
      <name val="Calibri"/>
      <family val="2"/>
    </font>
    <font>
      <b/>
      <u/>
      <sz val="12"/>
      <color theme="3"/>
      <name val="Verdana"/>
      <family val="2"/>
    </font>
    <font>
      <b/>
      <sz val="10"/>
      <color theme="3"/>
      <name val="Verdana"/>
      <family val="2"/>
    </font>
    <font>
      <sz val="12"/>
      <color theme="1"/>
      <name val="Calibri"/>
      <family val="2"/>
    </font>
    <font>
      <sz val="11"/>
      <color rgb="FFC00000"/>
      <name val="Calibri"/>
      <family val="2"/>
    </font>
    <font>
      <b/>
      <sz val="12"/>
      <color theme="1"/>
      <name val="Calibri"/>
      <family val="2"/>
    </font>
    <font>
      <u/>
      <sz val="12"/>
      <color theme="1"/>
      <name val="Calibri"/>
      <family val="2"/>
    </font>
    <font>
      <u/>
      <sz val="11"/>
      <color theme="10"/>
      <name val="Calibri"/>
      <family val="2"/>
    </font>
    <font>
      <b/>
      <sz val="18"/>
      <color theme="1"/>
      <name val="Calibri"/>
      <family val="2"/>
    </font>
    <font>
      <i/>
      <u/>
      <sz val="11"/>
      <color theme="1"/>
      <name val="Aptos Narrow"/>
      <family val="2"/>
      <scheme val="minor"/>
    </font>
    <font>
      <b/>
      <u/>
      <sz val="11"/>
      <color theme="1"/>
      <name val="Calibri"/>
      <family val="2"/>
    </font>
    <font>
      <u/>
      <sz val="11"/>
      <color theme="10"/>
      <name val="Aptos Narrow"/>
      <family val="2"/>
      <scheme val="minor"/>
    </font>
    <font>
      <i/>
      <u/>
      <sz val="11"/>
      <color theme="10"/>
      <name val="Aptos Narrow"/>
      <family val="2"/>
      <scheme val="minor"/>
    </font>
    <font>
      <b/>
      <i/>
      <sz val="11"/>
      <color theme="1"/>
      <name val="Calibri"/>
      <family val="2"/>
    </font>
    <font>
      <b/>
      <sz val="11"/>
      <color rgb="FFD7D200"/>
      <name val="Calibri"/>
      <family val="2"/>
    </font>
    <font>
      <b/>
      <sz val="12"/>
      <color rgb="FF0070C0"/>
      <name val="Calibri"/>
      <family val="2"/>
    </font>
    <font>
      <b/>
      <sz val="11"/>
      <color theme="4"/>
      <name val="Calibri"/>
      <family val="2"/>
    </font>
    <font>
      <b/>
      <u/>
      <sz val="11"/>
      <name val="Calibri"/>
      <family val="2"/>
    </font>
    <font>
      <b/>
      <sz val="12"/>
      <color rgb="FF92D050"/>
      <name val="Calibri"/>
      <family val="2"/>
    </font>
    <font>
      <b/>
      <sz val="12"/>
      <name val="Calibri"/>
      <family val="2"/>
    </font>
    <font>
      <b/>
      <sz val="12"/>
      <color rgb="FFFF0000"/>
      <name val="Calibri"/>
      <family val="2"/>
    </font>
    <font>
      <b/>
      <sz val="12"/>
      <color theme="7"/>
      <name val="Calibri"/>
      <family val="2"/>
    </font>
    <font>
      <sz val="12"/>
      <color rgb="FF0000FF"/>
      <name val="Calibri"/>
      <family val="2"/>
    </font>
    <font>
      <b/>
      <sz val="11"/>
      <color rgb="FFFFC000"/>
      <name val="Calibri"/>
      <family val="2"/>
    </font>
    <font>
      <u/>
      <sz val="11"/>
      <color theme="1"/>
      <name val="Calibri"/>
      <family val="2"/>
    </font>
    <font>
      <sz val="11"/>
      <color rgb="FF0000FF"/>
      <name val="Calibri"/>
      <family val="2"/>
    </font>
    <font>
      <b/>
      <sz val="11"/>
      <color rgb="FF000000"/>
      <name val="Calibri"/>
      <family val="2"/>
    </font>
    <font>
      <sz val="11"/>
      <color rgb="FF000000"/>
      <name val="Calibri"/>
      <family val="2"/>
    </font>
  </fonts>
  <fills count="28">
    <fill>
      <patternFill patternType="none"/>
    </fill>
    <fill>
      <patternFill patternType="gray125"/>
    </fill>
    <fill>
      <patternFill patternType="solid">
        <fgColor rgb="FF799939"/>
      </patternFill>
    </fill>
    <fill>
      <patternFill patternType="solid">
        <fgColor theme="6"/>
        <bgColor rgb="FFB4C7DC"/>
      </patternFill>
    </fill>
    <fill>
      <patternFill patternType="solid">
        <fgColor rgb="FFB2B2B2"/>
        <bgColor rgb="FFB2B2B2"/>
      </patternFill>
    </fill>
    <fill>
      <patternFill patternType="solid">
        <fgColor rgb="FFFFFFFF"/>
        <bgColor indexed="64"/>
      </patternFill>
    </fill>
    <fill>
      <patternFill patternType="solid">
        <fgColor rgb="FFECECEC"/>
        <bgColor indexed="64"/>
      </patternFill>
    </fill>
    <fill>
      <patternFill patternType="solid">
        <fgColor rgb="FFF9F9F9"/>
        <bgColor indexed="64"/>
      </patternFill>
    </fill>
    <fill>
      <patternFill patternType="solid">
        <fgColor rgb="FF4669AF"/>
      </patternFill>
    </fill>
    <fill>
      <patternFill patternType="solid">
        <fgColor rgb="FF0096DC"/>
      </patternFill>
    </fill>
    <fill>
      <patternFill patternType="mediumGray">
        <bgColor indexed="22"/>
      </patternFill>
    </fill>
    <fill>
      <patternFill patternType="solid">
        <fgColor rgb="FFDCE6F1"/>
      </patternFill>
    </fill>
    <fill>
      <patternFill patternType="solid">
        <fgColor rgb="FFF6F6F6"/>
      </patternFill>
    </fill>
    <fill>
      <patternFill patternType="solid">
        <fgColor theme="0"/>
        <bgColor indexed="64"/>
      </patternFill>
    </fill>
    <fill>
      <patternFill patternType="solid">
        <fgColor indexed="65"/>
        <bgColor rgb="FFF9F9F9"/>
      </patternFill>
    </fill>
    <fill>
      <patternFill patternType="solid">
        <fgColor theme="0"/>
        <bgColor rgb="FFB4C7DC"/>
      </patternFill>
    </fill>
    <fill>
      <patternFill patternType="solid">
        <fgColor rgb="FF9BBB59"/>
      </patternFill>
    </fill>
    <fill>
      <patternFill patternType="solid">
        <fgColor rgb="FFFFFFFF"/>
      </patternFill>
    </fill>
    <fill>
      <patternFill patternType="solid">
        <fgColor rgb="FF4F81BD"/>
      </patternFill>
    </fill>
    <fill>
      <patternFill patternType="solid">
        <fgColor rgb="FFFFFFFF"/>
      </patternFill>
    </fill>
    <fill>
      <patternFill patternType="solid">
        <fgColor rgb="FFE2EAF4"/>
      </patternFill>
    </fill>
    <fill>
      <patternFill patternType="solid">
        <fgColor rgb="FFC4D5E9"/>
      </patternFill>
    </fill>
    <fill>
      <patternFill patternType="solid">
        <fgColor rgb="FFA7C0DE"/>
      </patternFill>
    </fill>
    <fill>
      <patternFill patternType="solid">
        <fgColor rgb="FF8AABD3"/>
      </patternFill>
    </fill>
    <fill>
      <patternFill patternType="solid">
        <fgColor rgb="FF6C96C8"/>
      </patternFill>
    </fill>
    <fill>
      <patternFill patternType="solid">
        <fgColor rgb="FF87A9D2"/>
      </patternFill>
    </fill>
    <fill>
      <patternFill patternType="solid">
        <fgColor rgb="FFCFCFCF"/>
      </patternFill>
    </fill>
    <fill>
      <patternFill patternType="solid">
        <fgColor rgb="FF8064A2"/>
      </patternFill>
    </fill>
  </fills>
  <borders count="26">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thin">
        <color rgb="FF000000"/>
      </left>
      <right style="thin">
        <color rgb="FF000000"/>
      </right>
      <top style="thin">
        <color rgb="FF000000"/>
      </top>
      <bottom style="thin">
        <color rgb="FF000000"/>
      </bottom>
      <diagonal/>
    </border>
    <border>
      <left style="medium">
        <color rgb="FFD5D5D5"/>
      </left>
      <right/>
      <top style="medium">
        <color rgb="FFD5D5D5"/>
      </top>
      <bottom/>
      <diagonal/>
    </border>
    <border>
      <left/>
      <right/>
      <top style="medium">
        <color rgb="FFD5D5D5"/>
      </top>
      <bottom/>
      <diagonal/>
    </border>
    <border>
      <left style="medium">
        <color rgb="FFD5D5D5"/>
      </left>
      <right/>
      <top/>
      <bottom/>
      <diagonal/>
    </border>
    <border>
      <left style="medium">
        <color rgb="FFD5D5D5"/>
      </left>
      <right/>
      <top style="medium">
        <color rgb="FFD5D5D5"/>
      </top>
      <bottom style="medium">
        <color rgb="FFD5D5D5"/>
      </bottom>
      <diagonal/>
    </border>
    <border>
      <left/>
      <right/>
      <top style="medium">
        <color rgb="FFD5D5D5"/>
      </top>
      <bottom style="medium">
        <color rgb="FFD5D5D5"/>
      </bottom>
      <diagonal/>
    </border>
    <border>
      <left/>
      <right style="medium">
        <color rgb="FFD5D5D5"/>
      </right>
      <top style="medium">
        <color rgb="FFD5D5D5"/>
      </top>
      <bottom/>
      <diagonal/>
    </border>
    <border>
      <left/>
      <right style="medium">
        <color rgb="FFD5D5D5"/>
      </right>
      <top style="medium">
        <color rgb="FFD5D5D5"/>
      </top>
      <bottom style="medium">
        <color rgb="FFD5D5D5"/>
      </bottom>
      <diagonal/>
    </border>
    <border>
      <left style="thin">
        <color rgb="FFB0B0B0"/>
      </left>
      <right style="thin">
        <color rgb="FFB0B0B0"/>
      </right>
      <top style="thin">
        <color rgb="FFB0B0B0"/>
      </top>
      <bottom style="thin">
        <color rgb="FFB0B0B0"/>
      </bottom>
      <diagonal/>
    </border>
    <border>
      <left/>
      <right/>
      <top style="thin">
        <color indexed="64"/>
      </top>
      <bottom/>
      <diagonal/>
    </border>
    <border>
      <left style="medium">
        <color rgb="FFD5D5D5"/>
      </left>
      <right style="medium">
        <color rgb="FFD5D5D5"/>
      </right>
      <top style="medium">
        <color rgb="FFD5D5D5"/>
      </top>
      <bottom/>
      <diagonal/>
    </border>
    <border>
      <left style="medium">
        <color rgb="FFD5D5D5"/>
      </left>
      <right style="medium">
        <color rgb="FFD5D5D5"/>
      </right>
      <top style="medium">
        <color rgb="FFD5D5D5"/>
      </top>
      <bottom style="medium">
        <color rgb="FFD5D5D5"/>
      </bottom>
      <diagonal/>
    </border>
    <border>
      <left/>
      <right style="thin">
        <color rgb="FFB0B0B0"/>
      </right>
      <top style="thin">
        <color rgb="FFB0B0B0"/>
      </top>
      <bottom style="thin">
        <color rgb="FFB0B0B0"/>
      </bottom>
      <diagonal/>
    </border>
    <border>
      <left style="thin">
        <color rgb="FF000000"/>
      </left>
      <right style="thin">
        <color rgb="FF000000"/>
      </right>
      <top/>
      <bottom style="thick">
        <color rgb="FF000000"/>
      </bottom>
      <diagonal/>
    </border>
    <border>
      <left style="thin">
        <color rgb="FF000000"/>
      </left>
      <right style="thin">
        <color rgb="FF000000"/>
      </right>
      <top/>
      <bottom style="dashed">
        <color rgb="FF000000"/>
      </bottom>
      <diagonal/>
    </border>
    <border>
      <left/>
      <right style="thin">
        <color rgb="FF000000"/>
      </right>
      <top/>
      <bottom style="thin">
        <color rgb="FF000000"/>
      </bottom>
      <diagonal/>
    </border>
    <border>
      <left/>
      <right style="dashed">
        <color rgb="FF000000"/>
      </right>
      <top/>
      <bottom style="thick">
        <color rgb="FF000000"/>
      </bottom>
      <diagonal/>
    </border>
    <border>
      <left/>
      <right style="thick">
        <color rgb="FF000000"/>
      </right>
      <top/>
      <bottom style="dashed">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diagonal/>
    </border>
  </borders>
  <cellStyleXfs count="16">
    <xf numFmtId="0" fontId="0" fillId="0" borderId="0"/>
    <xf numFmtId="43" fontId="4" fillId="0" borderId="0"/>
    <xf numFmtId="9" fontId="4" fillId="0" borderId="0"/>
    <xf numFmtId="0" fontId="13" fillId="4" borderId="5"/>
    <xf numFmtId="0" fontId="14" fillId="0" borderId="5"/>
    <xf numFmtId="0" fontId="17" fillId="0" borderId="0"/>
    <xf numFmtId="0" fontId="21" fillId="0" borderId="0"/>
    <xf numFmtId="0" fontId="4" fillId="0" borderId="0"/>
    <xf numFmtId="9" fontId="4" fillId="0" borderId="0"/>
    <xf numFmtId="43" fontId="4" fillId="0" borderId="0"/>
    <xf numFmtId="0" fontId="4" fillId="0" borderId="0"/>
    <xf numFmtId="9" fontId="4" fillId="0" borderId="0"/>
    <xf numFmtId="43" fontId="4" fillId="0" borderId="0"/>
    <xf numFmtId="0" fontId="4" fillId="0" borderId="0"/>
    <xf numFmtId="0" fontId="38" fillId="0" borderId="0"/>
    <xf numFmtId="0" fontId="42" fillId="0" borderId="0"/>
  </cellStyleXfs>
  <cellXfs count="176">
    <xf numFmtId="0" fontId="0" fillId="0" borderId="0" xfId="0"/>
    <xf numFmtId="0" fontId="0" fillId="0" borderId="0" xfId="0" applyAlignment="1">
      <alignment horizontal="center"/>
    </xf>
    <xf numFmtId="0" fontId="8" fillId="2" borderId="1" xfId="0" applyFont="1" applyFill="1" applyBorder="1" applyAlignment="1">
      <alignment horizontal="center" vertical="center" wrapText="1" shrinkToFit="1"/>
    </xf>
    <xf numFmtId="0" fontId="8" fillId="2" borderId="2" xfId="0" applyFont="1" applyFill="1" applyBorder="1" applyAlignment="1">
      <alignment horizontal="center" vertical="center" wrapText="1" shrinkToFit="1"/>
    </xf>
    <xf numFmtId="0" fontId="11" fillId="3" borderId="2" xfId="0" applyFont="1" applyFill="1" applyBorder="1" applyAlignment="1">
      <alignment horizontal="center" vertical="center" wrapText="1"/>
    </xf>
    <xf numFmtId="0" fontId="8" fillId="2" borderId="3" xfId="0" applyFont="1" applyFill="1" applyBorder="1" applyAlignment="1">
      <alignment horizontal="center" vertical="center" wrapText="1" shrinkToFit="1"/>
    </xf>
    <xf numFmtId="0" fontId="12" fillId="0" borderId="0" xfId="0" applyFont="1" applyAlignment="1">
      <alignment horizontal="center" vertical="center"/>
    </xf>
    <xf numFmtId="2" fontId="0" fillId="0" borderId="0" xfId="0" applyNumberFormat="1" applyAlignment="1">
      <alignment horizontal="center"/>
    </xf>
    <xf numFmtId="9" fontId="0" fillId="0" borderId="0" xfId="0" applyNumberFormat="1"/>
    <xf numFmtId="0" fontId="0" fillId="0" borderId="0" xfId="0" applyAlignment="1">
      <alignment horizontal="left"/>
    </xf>
    <xf numFmtId="0" fontId="13" fillId="4" borderId="5" xfId="3"/>
    <xf numFmtId="0" fontId="14" fillId="0" borderId="5" xfId="4"/>
    <xf numFmtId="0" fontId="15" fillId="5" borderId="0" xfId="0" applyFont="1" applyFill="1" applyAlignment="1">
      <alignment horizontal="center" vertical="center" wrapText="1"/>
    </xf>
    <xf numFmtId="0" fontId="15" fillId="6" borderId="6" xfId="0" applyFont="1" applyFill="1" applyBorder="1" applyAlignment="1">
      <alignment horizontal="center" vertical="center" wrapText="1"/>
    </xf>
    <xf numFmtId="0" fontId="15" fillId="7" borderId="6" xfId="0" applyFont="1" applyFill="1" applyBorder="1" applyAlignment="1">
      <alignment horizontal="center" vertical="center" wrapText="1"/>
    </xf>
    <xf numFmtId="0" fontId="15" fillId="7" borderId="6" xfId="0" applyFont="1" applyFill="1" applyBorder="1" applyAlignment="1">
      <alignment horizontal="left" vertical="center"/>
    </xf>
    <xf numFmtId="0" fontId="15" fillId="7" borderId="8" xfId="0" applyFont="1" applyFill="1" applyBorder="1" applyAlignment="1">
      <alignment horizontal="center" vertical="center" wrapText="1"/>
    </xf>
    <xf numFmtId="0" fontId="17" fillId="0" borderId="0" xfId="5"/>
    <xf numFmtId="164" fontId="0" fillId="0" borderId="0" xfId="1" applyNumberFormat="1" applyFont="1"/>
    <xf numFmtId="165" fontId="0" fillId="0" borderId="0" xfId="1" applyNumberFormat="1" applyFont="1"/>
    <xf numFmtId="166" fontId="16" fillId="5" borderId="6" xfId="1" applyNumberFormat="1" applyFont="1" applyFill="1" applyBorder="1" applyAlignment="1">
      <alignment horizontal="right" vertical="center"/>
    </xf>
    <xf numFmtId="166" fontId="0" fillId="0" borderId="0" xfId="0" applyNumberFormat="1"/>
    <xf numFmtId="3" fontId="17" fillId="0" borderId="0" xfId="5" applyNumberFormat="1"/>
    <xf numFmtId="166" fontId="0" fillId="0" borderId="0" xfId="0" applyNumberFormat="1" applyAlignment="1">
      <alignment horizontal="center"/>
    </xf>
    <xf numFmtId="0" fontId="25" fillId="0" borderId="5" xfId="4" applyFont="1"/>
    <xf numFmtId="0" fontId="18" fillId="0" borderId="0" xfId="0" applyFont="1" applyAlignment="1">
      <alignment horizontal="left" vertical="center"/>
    </xf>
    <xf numFmtId="0" fontId="19" fillId="0" borderId="0" xfId="0" applyFont="1" applyAlignment="1">
      <alignment horizontal="left" vertical="center"/>
    </xf>
    <xf numFmtId="0" fontId="20" fillId="8" borderId="13" xfId="0" applyFont="1" applyFill="1" applyBorder="1" applyAlignment="1">
      <alignment horizontal="left" vertical="center"/>
    </xf>
    <xf numFmtId="0" fontId="19" fillId="9" borderId="13" xfId="0" applyFont="1" applyFill="1" applyBorder="1" applyAlignment="1">
      <alignment horizontal="left" vertical="center"/>
    </xf>
    <xf numFmtId="0" fontId="0" fillId="10" borderId="0" xfId="0" applyFill="1"/>
    <xf numFmtId="0" fontId="19" fillId="11" borderId="13" xfId="0" applyFont="1" applyFill="1" applyBorder="1" applyAlignment="1">
      <alignment horizontal="left" vertical="center"/>
    </xf>
    <xf numFmtId="3" fontId="18" fillId="0" borderId="0" xfId="0" applyNumberFormat="1" applyFont="1" applyAlignment="1">
      <alignment horizontal="right" vertical="center" shrinkToFit="1"/>
    </xf>
    <xf numFmtId="3" fontId="18" fillId="12" borderId="0" xfId="0" applyNumberFormat="1" applyFont="1" applyFill="1" applyAlignment="1">
      <alignment horizontal="right" vertical="center" shrinkToFit="1"/>
    </xf>
    <xf numFmtId="3" fontId="24" fillId="0" borderId="0" xfId="0" applyNumberFormat="1" applyFont="1" applyAlignment="1">
      <alignment horizontal="right" vertical="center" shrinkToFit="1"/>
    </xf>
    <xf numFmtId="0" fontId="10" fillId="0" borderId="0" xfId="0" applyFont="1"/>
    <xf numFmtId="0" fontId="27" fillId="0" borderId="5" xfId="4" applyFont="1"/>
    <xf numFmtId="166" fontId="18" fillId="5" borderId="6" xfId="1" applyNumberFormat="1" applyFont="1" applyFill="1" applyBorder="1" applyAlignment="1">
      <alignment horizontal="right" vertical="center"/>
    </xf>
    <xf numFmtId="166" fontId="24" fillId="5" borderId="9" xfId="1" applyNumberFormat="1" applyFont="1" applyFill="1" applyBorder="1" applyAlignment="1">
      <alignment horizontal="right" vertical="center"/>
    </xf>
    <xf numFmtId="167" fontId="18" fillId="12" borderId="0" xfId="0" applyNumberFormat="1" applyFont="1" applyFill="1" applyAlignment="1">
      <alignment horizontal="right" vertical="center" shrinkToFit="1"/>
    </xf>
    <xf numFmtId="167" fontId="18" fillId="0" borderId="0" xfId="0" applyNumberFormat="1" applyFont="1" applyAlignment="1">
      <alignment horizontal="right" vertical="center" shrinkToFit="1"/>
    </xf>
    <xf numFmtId="4" fontId="18" fillId="0" borderId="0" xfId="0" applyNumberFormat="1" applyFont="1" applyAlignment="1">
      <alignment horizontal="right" vertical="center" shrinkToFit="1"/>
    </xf>
    <xf numFmtId="4" fontId="18" fillId="12" borderId="0" xfId="0" applyNumberFormat="1" applyFont="1" applyFill="1" applyAlignment="1">
      <alignment horizontal="right" vertical="center" shrinkToFit="1"/>
    </xf>
    <xf numFmtId="167" fontId="24" fillId="12" borderId="0" xfId="0" applyNumberFormat="1" applyFont="1" applyFill="1" applyAlignment="1">
      <alignment horizontal="right" vertical="center" shrinkToFit="1"/>
    </xf>
    <xf numFmtId="167" fontId="24" fillId="0" borderId="0" xfId="0" applyNumberFormat="1" applyFont="1" applyAlignment="1">
      <alignment horizontal="right" vertical="center" shrinkToFit="1"/>
    </xf>
    <xf numFmtId="4" fontId="24" fillId="12" borderId="0" xfId="0" applyNumberFormat="1" applyFont="1" applyFill="1" applyAlignment="1">
      <alignment horizontal="right" vertical="center" shrinkToFit="1"/>
    </xf>
    <xf numFmtId="4" fontId="24" fillId="0" borderId="0" xfId="0" applyNumberFormat="1" applyFont="1" applyAlignment="1">
      <alignment horizontal="right" vertical="center" shrinkToFit="1"/>
    </xf>
    <xf numFmtId="9" fontId="26" fillId="0" borderId="0" xfId="2" applyFont="1"/>
    <xf numFmtId="0" fontId="23" fillId="0" borderId="0" xfId="0" applyFont="1"/>
    <xf numFmtId="0" fontId="12" fillId="0" borderId="0" xfId="0" applyFont="1" applyAlignment="1">
      <alignment horizontal="left" vertical="center"/>
    </xf>
    <xf numFmtId="2" fontId="0" fillId="0" borderId="0" xfId="0" applyNumberFormat="1" applyAlignment="1">
      <alignment horizontal="left"/>
    </xf>
    <xf numFmtId="0" fontId="8" fillId="2" borderId="1" xfId="5" applyFont="1" applyFill="1" applyBorder="1" applyAlignment="1">
      <alignment horizontal="center" vertical="center" wrapText="1" shrinkToFit="1"/>
    </xf>
    <xf numFmtId="0" fontId="8" fillId="2" borderId="2" xfId="5" applyFont="1" applyFill="1" applyBorder="1" applyAlignment="1">
      <alignment horizontal="center" vertical="center" wrapText="1" shrinkToFit="1"/>
    </xf>
    <xf numFmtId="0" fontId="6" fillId="0" borderId="0" xfId="10" applyFont="1"/>
    <xf numFmtId="0" fontId="3" fillId="0" borderId="0" xfId="10" applyFont="1"/>
    <xf numFmtId="0" fontId="22" fillId="0" borderId="0" xfId="10" applyFont="1"/>
    <xf numFmtId="9" fontId="0" fillId="0" borderId="0" xfId="11" applyFont="1"/>
    <xf numFmtId="166" fontId="0" fillId="0" borderId="0" xfId="12" applyNumberFormat="1" applyFont="1"/>
    <xf numFmtId="9" fontId="23" fillId="0" borderId="0" xfId="11" applyFont="1"/>
    <xf numFmtId="166" fontId="23" fillId="0" borderId="0" xfId="12" applyNumberFormat="1" applyFont="1"/>
    <xf numFmtId="9" fontId="26" fillId="0" borderId="0" xfId="11" applyFont="1"/>
    <xf numFmtId="0" fontId="3" fillId="0" borderId="0" xfId="10" applyFont="1" applyAlignment="1">
      <alignment horizontal="right"/>
    </xf>
    <xf numFmtId="9" fontId="3" fillId="0" borderId="0" xfId="10" applyNumberFormat="1" applyFont="1"/>
    <xf numFmtId="9" fontId="31" fillId="0" borderId="0" xfId="11" applyFont="1"/>
    <xf numFmtId="1" fontId="3" fillId="0" borderId="0" xfId="10" applyNumberFormat="1" applyFont="1"/>
    <xf numFmtId="1" fontId="22" fillId="0" borderId="0" xfId="10" applyNumberFormat="1" applyFont="1"/>
    <xf numFmtId="168" fontId="3" fillId="0" borderId="0" xfId="10" applyNumberFormat="1" applyFont="1"/>
    <xf numFmtId="2" fontId="17" fillId="0" borderId="0" xfId="5" applyNumberFormat="1" applyAlignment="1">
      <alignment horizontal="left"/>
    </xf>
    <xf numFmtId="0" fontId="22" fillId="0" borderId="0" xfId="10" applyFont="1" applyAlignment="1">
      <alignment horizontal="center"/>
    </xf>
    <xf numFmtId="166" fontId="3" fillId="0" borderId="0" xfId="12" applyNumberFormat="1" applyFont="1"/>
    <xf numFmtId="166" fontId="3" fillId="0" borderId="0" xfId="10" applyNumberFormat="1" applyFont="1"/>
    <xf numFmtId="166" fontId="5" fillId="0" borderId="0" xfId="12" applyNumberFormat="1" applyFont="1"/>
    <xf numFmtId="0" fontId="5" fillId="0" borderId="0" xfId="10" applyFont="1"/>
    <xf numFmtId="9" fontId="5" fillId="0" borderId="0" xfId="10" applyNumberFormat="1" applyFont="1"/>
    <xf numFmtId="0" fontId="29" fillId="0" borderId="0" xfId="10" applyFont="1"/>
    <xf numFmtId="9" fontId="12" fillId="0" borderId="0" xfId="11" applyFont="1"/>
    <xf numFmtId="9" fontId="28" fillId="0" borderId="0" xfId="11" applyFont="1"/>
    <xf numFmtId="9" fontId="29" fillId="0" borderId="0" xfId="10" applyNumberFormat="1" applyFont="1"/>
    <xf numFmtId="9" fontId="30" fillId="0" borderId="0" xfId="11" applyFont="1"/>
    <xf numFmtId="9" fontId="31" fillId="0" borderId="0" xfId="0" applyNumberFormat="1" applyFont="1" applyAlignment="1">
      <alignment horizontal="center"/>
    </xf>
    <xf numFmtId="9" fontId="26" fillId="0" borderId="0" xfId="0" applyNumberFormat="1" applyFont="1"/>
    <xf numFmtId="166" fontId="18" fillId="5" borderId="9" xfId="1" applyNumberFormat="1" applyFont="1" applyFill="1" applyBorder="1" applyAlignment="1">
      <alignment horizontal="right" vertical="center"/>
    </xf>
    <xf numFmtId="0" fontId="0" fillId="0" borderId="0" xfId="2" applyNumberFormat="1" applyFont="1"/>
    <xf numFmtId="165" fontId="0" fillId="0" borderId="0" xfId="0" applyNumberFormat="1"/>
    <xf numFmtId="170" fontId="26" fillId="0" borderId="0" xfId="0" applyNumberFormat="1" applyFont="1"/>
    <xf numFmtId="165" fontId="0" fillId="0" borderId="0" xfId="0" quotePrefix="1" applyNumberFormat="1"/>
    <xf numFmtId="0" fontId="22" fillId="0" borderId="0" xfId="7" applyFont="1" applyAlignment="1">
      <alignment horizontal="center"/>
    </xf>
    <xf numFmtId="166" fontId="2" fillId="0" borderId="0" xfId="1" applyNumberFormat="1" applyFont="1"/>
    <xf numFmtId="166" fontId="5" fillId="0" borderId="0" xfId="1" applyNumberFormat="1" applyFont="1"/>
    <xf numFmtId="0" fontId="2" fillId="0" borderId="0" xfId="7" applyFont="1"/>
    <xf numFmtId="0" fontId="32" fillId="13" borderId="0" xfId="13" applyFont="1" applyFill="1" applyAlignment="1">
      <alignment horizontal="left"/>
    </xf>
    <xf numFmtId="0" fontId="33" fillId="13" borderId="0" xfId="13" applyFont="1" applyFill="1" applyAlignment="1">
      <alignment horizontal="left"/>
    </xf>
    <xf numFmtId="0" fontId="34" fillId="14" borderId="0" xfId="13" applyFont="1" applyFill="1"/>
    <xf numFmtId="0" fontId="1" fillId="14" borderId="0" xfId="13" applyFont="1" applyFill="1"/>
    <xf numFmtId="0" fontId="35" fillId="14" borderId="0" xfId="13" applyFont="1" applyFill="1"/>
    <xf numFmtId="0" fontId="1" fillId="0" borderId="0" xfId="13" applyFont="1"/>
    <xf numFmtId="0" fontId="36" fillId="14" borderId="0" xfId="13" applyFont="1" applyFill="1"/>
    <xf numFmtId="0" fontId="37" fillId="14" borderId="0" xfId="13" applyFont="1" applyFill="1"/>
    <xf numFmtId="0" fontId="23" fillId="14" borderId="0" xfId="13" applyFont="1" applyFill="1"/>
    <xf numFmtId="0" fontId="23" fillId="14" borderId="0" xfId="13" quotePrefix="1" applyFont="1" applyFill="1"/>
    <xf numFmtId="14" fontId="23" fillId="14" borderId="0" xfId="13" applyNumberFormat="1" applyFont="1" applyFill="1" applyAlignment="1">
      <alignment horizontal="left"/>
    </xf>
    <xf numFmtId="14" fontId="1" fillId="0" borderId="0" xfId="13" applyNumberFormat="1" applyFont="1"/>
    <xf numFmtId="0" fontId="39" fillId="0" borderId="0" xfId="13" applyFont="1" applyAlignment="1">
      <alignment horizontal="center"/>
    </xf>
    <xf numFmtId="0" fontId="22" fillId="0" borderId="0" xfId="13" applyFont="1"/>
    <xf numFmtId="0" fontId="40" fillId="0" borderId="0" xfId="13" applyFont="1"/>
    <xf numFmtId="0" fontId="41" fillId="0" borderId="0" xfId="13" applyFont="1"/>
    <xf numFmtId="0" fontId="42" fillId="0" borderId="0" xfId="15"/>
    <xf numFmtId="0" fontId="43" fillId="0" borderId="0" xfId="15" applyFont="1"/>
    <xf numFmtId="0" fontId="7" fillId="0" borderId="0" xfId="13" applyFont="1"/>
    <xf numFmtId="0" fontId="38" fillId="0" borderId="0" xfId="14" quotePrefix="1"/>
    <xf numFmtId="0" fontId="32" fillId="15" borderId="0" xfId="13" applyFont="1" applyFill="1" applyAlignment="1">
      <alignment horizontal="left"/>
    </xf>
    <xf numFmtId="0" fontId="33" fillId="15" borderId="0" xfId="13" applyFont="1" applyFill="1" applyAlignment="1">
      <alignment horizontal="left"/>
    </xf>
    <xf numFmtId="0" fontId="10" fillId="14" borderId="0" xfId="13" applyFont="1" applyFill="1"/>
    <xf numFmtId="0" fontId="7" fillId="14" borderId="0" xfId="13" applyFont="1" applyFill="1"/>
    <xf numFmtId="0" fontId="44" fillId="14" borderId="0" xfId="13" applyFont="1" applyFill="1"/>
    <xf numFmtId="0" fontId="44" fillId="14" borderId="0" xfId="13" applyFont="1" applyFill="1" applyAlignment="1">
      <alignment wrapText="1"/>
    </xf>
    <xf numFmtId="0" fontId="44" fillId="14" borderId="0" xfId="13" applyFont="1" applyFill="1" applyAlignment="1">
      <alignment horizontal="left" wrapText="1"/>
    </xf>
    <xf numFmtId="0" fontId="45" fillId="14" borderId="0" xfId="13" applyFont="1" applyFill="1" applyAlignment="1">
      <alignment horizontal="left"/>
    </xf>
    <xf numFmtId="0" fontId="42" fillId="14" borderId="0" xfId="15" applyFill="1" applyAlignment="1">
      <alignment horizontal="left"/>
    </xf>
    <xf numFmtId="0" fontId="7" fillId="14" borderId="0" xfId="13" applyFont="1" applyFill="1" applyAlignment="1">
      <alignment horizontal="left"/>
    </xf>
    <xf numFmtId="0" fontId="46" fillId="14" borderId="0" xfId="13" applyFont="1" applyFill="1"/>
    <xf numFmtId="0" fontId="47" fillId="14" borderId="0" xfId="13" applyFont="1" applyFill="1"/>
    <xf numFmtId="0" fontId="42" fillId="14" borderId="0" xfId="15" applyFill="1"/>
    <xf numFmtId="0" fontId="48" fillId="14" borderId="0" xfId="13" applyFont="1" applyFill="1"/>
    <xf numFmtId="0" fontId="12" fillId="14" borderId="0" xfId="13" applyFont="1" applyFill="1"/>
    <xf numFmtId="0" fontId="9" fillId="14" borderId="0" xfId="13" applyFont="1" applyFill="1"/>
    <xf numFmtId="0" fontId="49" fillId="14" borderId="0" xfId="13" applyFont="1" applyFill="1"/>
    <xf numFmtId="0" fontId="50" fillId="14" borderId="0" xfId="13" applyFont="1" applyFill="1"/>
    <xf numFmtId="0" fontId="51" fillId="14" borderId="0" xfId="13" applyFont="1" applyFill="1"/>
    <xf numFmtId="0" fontId="52" fillId="14" borderId="0" xfId="13" applyFont="1" applyFill="1"/>
    <xf numFmtId="0" fontId="53" fillId="14" borderId="0" xfId="13" applyFont="1" applyFill="1"/>
    <xf numFmtId="0" fontId="54" fillId="0" borderId="0" xfId="13" applyFont="1"/>
    <xf numFmtId="0" fontId="1" fillId="14" borderId="14" xfId="13" applyFont="1" applyFill="1" applyBorder="1"/>
    <xf numFmtId="0" fontId="1" fillId="0" borderId="14" xfId="13" applyFont="1" applyBorder="1"/>
    <xf numFmtId="0" fontId="55" fillId="14" borderId="0" xfId="13" applyFont="1" applyFill="1"/>
    <xf numFmtId="0" fontId="7" fillId="14" borderId="0" xfId="13" quotePrefix="1" applyFont="1" applyFill="1"/>
    <xf numFmtId="0" fontId="56" fillId="14" borderId="0" xfId="13" applyFont="1" applyFill="1"/>
    <xf numFmtId="0" fontId="57" fillId="16" borderId="18" xfId="0" applyFont="1" applyFill="1" applyBorder="1" applyAlignment="1">
      <alignment horizontal="left" vertical="center" wrapText="1"/>
    </xf>
    <xf numFmtId="0" fontId="58" fillId="17" borderId="19" xfId="0" applyFont="1" applyFill="1" applyBorder="1" applyAlignment="1">
      <alignment horizontal="left" vertical="center" wrapText="1"/>
    </xf>
    <xf numFmtId="0" fontId="57" fillId="18" borderId="18" xfId="0" applyFont="1" applyFill="1" applyBorder="1" applyAlignment="1">
      <alignment horizontal="left" vertical="center" wrapText="1"/>
    </xf>
    <xf numFmtId="0" fontId="58" fillId="19" borderId="19" xfId="0" applyFont="1" applyFill="1" applyBorder="1" applyAlignment="1">
      <alignment horizontal="left" vertical="center" wrapText="1"/>
    </xf>
    <xf numFmtId="0" fontId="58" fillId="20" borderId="19" xfId="0" applyFont="1" applyFill="1" applyBorder="1" applyAlignment="1">
      <alignment horizontal="left" vertical="center" wrapText="1"/>
    </xf>
    <xf numFmtId="0" fontId="58" fillId="21" borderId="19" xfId="0" applyFont="1" applyFill="1" applyBorder="1" applyAlignment="1">
      <alignment horizontal="left" vertical="center" wrapText="1"/>
    </xf>
    <xf numFmtId="0" fontId="58" fillId="22" borderId="19" xfId="0" applyFont="1" applyFill="1" applyBorder="1" applyAlignment="1">
      <alignment horizontal="left" vertical="center" wrapText="1"/>
    </xf>
    <xf numFmtId="0" fontId="57" fillId="17" borderId="20" xfId="0" applyFont="1" applyFill="1" applyBorder="1" applyAlignment="1">
      <alignment horizontal="left" vertical="center" wrapText="1"/>
    </xf>
    <xf numFmtId="0" fontId="57" fillId="19" borderId="21" xfId="0" applyFont="1" applyFill="1" applyBorder="1" applyAlignment="1">
      <alignment horizontal="left" textRotation="90"/>
    </xf>
    <xf numFmtId="0" fontId="57" fillId="20" borderId="21" xfId="0" applyFont="1" applyFill="1" applyBorder="1" applyAlignment="1">
      <alignment horizontal="left" textRotation="90"/>
    </xf>
    <xf numFmtId="0" fontId="57" fillId="21" borderId="21" xfId="0" applyFont="1" applyFill="1" applyBorder="1" applyAlignment="1">
      <alignment horizontal="left" textRotation="90"/>
    </xf>
    <xf numFmtId="0" fontId="57" fillId="22" borderId="21" xfId="0" applyFont="1" applyFill="1" applyBorder="1" applyAlignment="1">
      <alignment horizontal="left" textRotation="90"/>
    </xf>
    <xf numFmtId="0" fontId="57" fillId="23" borderId="21" xfId="0" applyFont="1" applyFill="1" applyBorder="1" applyAlignment="1">
      <alignment horizontal="left" textRotation="90"/>
    </xf>
    <xf numFmtId="0" fontId="57" fillId="24" borderId="21" xfId="0" applyFont="1" applyFill="1" applyBorder="1" applyAlignment="1">
      <alignment horizontal="left" textRotation="90"/>
    </xf>
    <xf numFmtId="0" fontId="57" fillId="19" borderId="22" xfId="0" applyFont="1" applyFill="1" applyBorder="1" applyAlignment="1">
      <alignment horizontal="right" vertical="center" indent="1"/>
    </xf>
    <xf numFmtId="0" fontId="58" fillId="25" borderId="23" xfId="0" applyFont="1" applyFill="1" applyBorder="1" applyAlignment="1">
      <alignment horizontal="center" vertical="center"/>
    </xf>
    <xf numFmtId="0" fontId="58" fillId="26" borderId="24" xfId="0" applyFont="1" applyFill="1" applyBorder="1" applyAlignment="1">
      <alignment horizontal="left" vertical="center" wrapText="1"/>
    </xf>
    <xf numFmtId="0" fontId="57" fillId="20" borderId="22" xfId="0" applyFont="1" applyFill="1" applyBorder="1" applyAlignment="1">
      <alignment horizontal="right" vertical="center" indent="1"/>
    </xf>
    <xf numFmtId="0" fontId="57" fillId="21" borderId="22" xfId="0" applyFont="1" applyFill="1" applyBorder="1" applyAlignment="1">
      <alignment horizontal="right" vertical="center" indent="1"/>
    </xf>
    <xf numFmtId="0" fontId="57" fillId="22" borderId="22" xfId="0" applyFont="1" applyFill="1" applyBorder="1" applyAlignment="1">
      <alignment horizontal="right" vertical="center" indent="1"/>
    </xf>
    <xf numFmtId="0" fontId="57" fillId="27" borderId="18" xfId="0" applyFont="1" applyFill="1" applyBorder="1" applyAlignment="1">
      <alignment horizontal="left" vertical="center" wrapText="1"/>
    </xf>
    <xf numFmtId="0" fontId="58" fillId="17" borderId="25" xfId="0" applyFont="1" applyFill="1" applyBorder="1" applyAlignment="1">
      <alignment horizontal="left" vertical="center" wrapText="1"/>
    </xf>
    <xf numFmtId="0" fontId="0" fillId="0" borderId="4" xfId="0" applyBorder="1" applyAlignment="1">
      <alignment horizontal="center" vertical="center" wrapText="1"/>
    </xf>
    <xf numFmtId="0" fontId="0" fillId="0" borderId="0" xfId="0"/>
    <xf numFmtId="0" fontId="15" fillId="7" borderId="10" xfId="0" applyFont="1" applyFill="1" applyBorder="1" applyAlignment="1">
      <alignment horizontal="center" vertical="center" wrapText="1"/>
    </xf>
    <xf numFmtId="0" fontId="0" fillId="0" borderId="10" xfId="0" applyBorder="1"/>
    <xf numFmtId="0" fontId="15" fillId="7" borderId="15" xfId="0" applyFont="1" applyFill="1" applyBorder="1" applyAlignment="1">
      <alignment horizontal="left" vertical="center"/>
    </xf>
    <xf numFmtId="0" fontId="0" fillId="0" borderId="7" xfId="0" applyBorder="1"/>
    <xf numFmtId="0" fontId="0" fillId="0" borderId="11" xfId="0" applyBorder="1"/>
    <xf numFmtId="0" fontId="15" fillId="7" borderId="16" xfId="0" applyFont="1" applyFill="1" applyBorder="1" applyAlignment="1">
      <alignment horizontal="left" vertical="center"/>
    </xf>
    <xf numFmtId="0" fontId="0" fillId="0" borderId="12" xfId="0" applyBorder="1"/>
    <xf numFmtId="0" fontId="0" fillId="0" borderId="0" xfId="0" applyAlignment="1">
      <alignment horizontal="center" vertical="center" wrapText="1"/>
    </xf>
    <xf numFmtId="0" fontId="20" fillId="8" borderId="13" xfId="0" applyFont="1" applyFill="1" applyBorder="1" applyAlignment="1">
      <alignment horizontal="right" vertical="center"/>
    </xf>
    <xf numFmtId="0" fontId="0" fillId="0" borderId="17" xfId="0" applyBorder="1"/>
    <xf numFmtId="0" fontId="0" fillId="0" borderId="4" xfId="0" applyBorder="1" applyAlignment="1">
      <alignment horizontal="center" vertical="center"/>
    </xf>
    <xf numFmtId="0" fontId="20" fillId="8" borderId="13" xfId="0" applyFont="1" applyFill="1" applyBorder="1" applyAlignment="1">
      <alignment horizontal="center" vertical="center"/>
    </xf>
    <xf numFmtId="0" fontId="3" fillId="0" borderId="0" xfId="10" applyFont="1" applyAlignment="1">
      <alignment horizontal="center"/>
    </xf>
    <xf numFmtId="0" fontId="3" fillId="0" borderId="0" xfId="10" applyFont="1"/>
    <xf numFmtId="0" fontId="3" fillId="0" borderId="0" xfId="10" applyFont="1" applyAlignment="1">
      <alignment horizontal="left"/>
    </xf>
    <xf numFmtId="0" fontId="10" fillId="0" borderId="0" xfId="0" applyFont="1" applyAlignment="1">
      <alignment horizontal="center"/>
    </xf>
  </cellXfs>
  <cellStyles count="16">
    <cellStyle name="Body" xfId="4" xr:uid="{00000000-0005-0000-0000-000004000000}"/>
    <cellStyle name="Header" xfId="3" xr:uid="{00000000-0005-0000-0000-000003000000}"/>
    <cellStyle name="Lien hypertexte" xfId="14" builtinId="8"/>
    <cellStyle name="Lien hypertexte 2" xfId="15" xr:uid="{00000000-0005-0000-0000-00000F000000}"/>
    <cellStyle name="Milliers" xfId="1" builtinId="3"/>
    <cellStyle name="Milliers 2" xfId="9" xr:uid="{00000000-0005-0000-0000-000009000000}"/>
    <cellStyle name="Milliers 2 2" xfId="12" xr:uid="{00000000-0005-0000-0000-00000C000000}"/>
    <cellStyle name="Normal" xfId="0" builtinId="0"/>
    <cellStyle name="Normal 2" xfId="5" xr:uid="{00000000-0005-0000-0000-000005000000}"/>
    <cellStyle name="Normal 2 2" xfId="6" xr:uid="{00000000-0005-0000-0000-000006000000}"/>
    <cellStyle name="Normal 3" xfId="7" xr:uid="{00000000-0005-0000-0000-000007000000}"/>
    <cellStyle name="Normal 3 2" xfId="10" xr:uid="{00000000-0005-0000-0000-00000A000000}"/>
    <cellStyle name="Normal 8 3" xfId="13" xr:uid="{00000000-0005-0000-0000-00000D000000}"/>
    <cellStyle name="Pourcentage" xfId="2" builtinId="5"/>
    <cellStyle name="Pourcentage 2" xfId="8" xr:uid="{00000000-0005-0000-0000-000008000000}"/>
    <cellStyle name="Pourcentage 2 2" xfId="11"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16.png"/><Relationship Id="rId13" Type="http://schemas.openxmlformats.org/officeDocument/2006/relationships/image" Target="../media/image21.png"/><Relationship Id="rId3" Type="http://schemas.openxmlformats.org/officeDocument/2006/relationships/image" Target="../media/image11.png"/><Relationship Id="rId7" Type="http://schemas.openxmlformats.org/officeDocument/2006/relationships/image" Target="../media/image15.png"/><Relationship Id="rId12" Type="http://schemas.openxmlformats.org/officeDocument/2006/relationships/image" Target="../media/image20.png"/><Relationship Id="rId17" Type="http://schemas.openxmlformats.org/officeDocument/2006/relationships/image" Target="../media/image25.png"/><Relationship Id="rId2" Type="http://schemas.openxmlformats.org/officeDocument/2006/relationships/image" Target="../media/image10.png"/><Relationship Id="rId16" Type="http://schemas.openxmlformats.org/officeDocument/2006/relationships/image" Target="../media/image24.png"/><Relationship Id="rId1" Type="http://schemas.openxmlformats.org/officeDocument/2006/relationships/image" Target="../media/image9.png"/><Relationship Id="rId6" Type="http://schemas.openxmlformats.org/officeDocument/2006/relationships/image" Target="../media/image14.png"/><Relationship Id="rId11" Type="http://schemas.openxmlformats.org/officeDocument/2006/relationships/image" Target="../media/image19.png"/><Relationship Id="rId5" Type="http://schemas.openxmlformats.org/officeDocument/2006/relationships/image" Target="../media/image13.png"/><Relationship Id="rId15" Type="http://schemas.openxmlformats.org/officeDocument/2006/relationships/image" Target="../media/image23.png"/><Relationship Id="rId10" Type="http://schemas.openxmlformats.org/officeDocument/2006/relationships/image" Target="../media/image18.png"/><Relationship Id="rId4" Type="http://schemas.openxmlformats.org/officeDocument/2006/relationships/image" Target="../media/image12.png"/><Relationship Id="rId9" Type="http://schemas.openxmlformats.org/officeDocument/2006/relationships/image" Target="../media/image17.png"/><Relationship Id="rId14"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editAs="oneCell">
    <xdr:from>
      <xdr:col>11</xdr:col>
      <xdr:colOff>678179</xdr:colOff>
      <xdr:row>16</xdr:row>
      <xdr:rowOff>20956</xdr:rowOff>
    </xdr:from>
    <xdr:to>
      <xdr:col>15</xdr:col>
      <xdr:colOff>590549</xdr:colOff>
      <xdr:row>29</xdr:row>
      <xdr:rowOff>19472</xdr:rowOff>
    </xdr:to>
    <xdr:pic>
      <xdr:nvPicPr>
        <xdr:cNvPr id="2" name="Image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9494519" y="2947036"/>
          <a:ext cx="3086100" cy="2341666"/>
        </a:xfrm>
        <a:prstGeom prst="rect">
          <a:avLst/>
        </a:prstGeom>
        <a:ln>
          <a:prstDash val="solid"/>
        </a:ln>
      </xdr:spPr>
    </xdr:pic>
    <xdr:clientData/>
  </xdr:twoCellAnchor>
  <xdr:twoCellAnchor editAs="oneCell">
    <xdr:from>
      <xdr:col>11</xdr:col>
      <xdr:colOff>752475</xdr:colOff>
      <xdr:row>4</xdr:row>
      <xdr:rowOff>19051</xdr:rowOff>
    </xdr:from>
    <xdr:to>
      <xdr:col>15</xdr:col>
      <xdr:colOff>436245</xdr:colOff>
      <xdr:row>16</xdr:row>
      <xdr:rowOff>37169</xdr:rowOff>
    </xdr:to>
    <xdr:pic>
      <xdr:nvPicPr>
        <xdr:cNvPr id="3" name="Image 2">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2"/>
        <a:stretch>
          <a:fillRect/>
        </a:stretch>
      </xdr:blipFill>
      <xdr:spPr>
        <a:xfrm>
          <a:off x="9568815" y="750571"/>
          <a:ext cx="2857500" cy="2193628"/>
        </a:xfrm>
        <a:prstGeom prst="rect">
          <a:avLst/>
        </a:prstGeom>
        <a:ln>
          <a:prstDash val="solid"/>
        </a:ln>
      </xdr:spPr>
    </xdr:pic>
    <xdr:clientData/>
  </xdr:twoCellAnchor>
  <xdr:twoCellAnchor editAs="oneCell">
    <xdr:from>
      <xdr:col>11</xdr:col>
      <xdr:colOff>676274</xdr:colOff>
      <xdr:row>29</xdr:row>
      <xdr:rowOff>21541</xdr:rowOff>
    </xdr:from>
    <xdr:to>
      <xdr:col>15</xdr:col>
      <xdr:colOff>474345</xdr:colOff>
      <xdr:row>41</xdr:row>
      <xdr:rowOff>98986</xdr:rowOff>
    </xdr:to>
    <xdr:pic>
      <xdr:nvPicPr>
        <xdr:cNvPr id="4" name="Image 3">
          <a:extLst>
            <a:ext uri="{FF2B5EF4-FFF2-40B4-BE49-F238E27FC236}">
              <a16:creationId xmlns:a16="http://schemas.microsoft.com/office/drawing/2014/main" id="{00000000-0008-0000-1300-000004000000}"/>
            </a:ext>
          </a:extLst>
        </xdr:cNvPr>
        <xdr:cNvPicPr>
          <a:picLocks noChangeAspect="1"/>
        </xdr:cNvPicPr>
      </xdr:nvPicPr>
      <xdr:blipFill>
        <a:blip xmlns:r="http://schemas.openxmlformats.org/officeDocument/2006/relationships" r:embed="rId3"/>
        <a:stretch>
          <a:fillRect/>
        </a:stretch>
      </xdr:blipFill>
      <xdr:spPr>
        <a:xfrm>
          <a:off x="9492614" y="5325061"/>
          <a:ext cx="2966086" cy="2249145"/>
        </a:xfrm>
        <a:prstGeom prst="rect">
          <a:avLst/>
        </a:prstGeom>
        <a:ln>
          <a:prstDash val="solid"/>
        </a:ln>
      </xdr:spPr>
    </xdr:pic>
    <xdr:clientData/>
  </xdr:twoCellAnchor>
  <xdr:twoCellAnchor editAs="oneCell">
    <xdr:from>
      <xdr:col>8</xdr:col>
      <xdr:colOff>74295</xdr:colOff>
      <xdr:row>41</xdr:row>
      <xdr:rowOff>106680</xdr:rowOff>
    </xdr:from>
    <xdr:to>
      <xdr:col>11</xdr:col>
      <xdr:colOff>704849</xdr:colOff>
      <xdr:row>54</xdr:row>
      <xdr:rowOff>40846</xdr:rowOff>
    </xdr:to>
    <xdr:pic>
      <xdr:nvPicPr>
        <xdr:cNvPr id="5" name="Image 4">
          <a:extLst>
            <a:ext uri="{FF2B5EF4-FFF2-40B4-BE49-F238E27FC236}">
              <a16:creationId xmlns:a16="http://schemas.microsoft.com/office/drawing/2014/main" id="{00000000-0008-0000-1300-000005000000}"/>
            </a:ext>
          </a:extLst>
        </xdr:cNvPr>
        <xdr:cNvPicPr>
          <a:picLocks noChangeAspect="1"/>
        </xdr:cNvPicPr>
      </xdr:nvPicPr>
      <xdr:blipFill>
        <a:blip xmlns:r="http://schemas.openxmlformats.org/officeDocument/2006/relationships" r:embed="rId4"/>
        <a:stretch>
          <a:fillRect/>
        </a:stretch>
      </xdr:blipFill>
      <xdr:spPr>
        <a:xfrm>
          <a:off x="6513195" y="7604760"/>
          <a:ext cx="3011804" cy="2288746"/>
        </a:xfrm>
        <a:prstGeom prst="rect">
          <a:avLst/>
        </a:prstGeom>
        <a:ln>
          <a:prstDash val="solid"/>
        </a:ln>
      </xdr:spPr>
    </xdr:pic>
    <xdr:clientData/>
  </xdr:twoCellAnchor>
  <xdr:twoCellAnchor editAs="oneCell">
    <xdr:from>
      <xdr:col>8</xdr:col>
      <xdr:colOff>0</xdr:colOff>
      <xdr:row>4</xdr:row>
      <xdr:rowOff>1</xdr:rowOff>
    </xdr:from>
    <xdr:to>
      <xdr:col>11</xdr:col>
      <xdr:colOff>592455</xdr:colOff>
      <xdr:row>16</xdr:row>
      <xdr:rowOff>77919</xdr:rowOff>
    </xdr:to>
    <xdr:pic>
      <xdr:nvPicPr>
        <xdr:cNvPr id="6" name="Image 5">
          <a:extLst>
            <a:ext uri="{FF2B5EF4-FFF2-40B4-BE49-F238E27FC236}">
              <a16:creationId xmlns:a16="http://schemas.microsoft.com/office/drawing/2014/main" id="{00000000-0008-0000-1300-000006000000}"/>
            </a:ext>
          </a:extLst>
        </xdr:cNvPr>
        <xdr:cNvPicPr>
          <a:picLocks noChangeAspect="1"/>
        </xdr:cNvPicPr>
      </xdr:nvPicPr>
      <xdr:blipFill>
        <a:blip xmlns:r="http://schemas.openxmlformats.org/officeDocument/2006/relationships" r:embed="rId5"/>
        <a:stretch>
          <a:fillRect/>
        </a:stretch>
      </xdr:blipFill>
      <xdr:spPr>
        <a:xfrm>
          <a:off x="6438900" y="731521"/>
          <a:ext cx="2967990" cy="2249618"/>
        </a:xfrm>
        <a:prstGeom prst="rect">
          <a:avLst/>
        </a:prstGeom>
        <a:ln>
          <a:prstDash val="solid"/>
        </a:ln>
      </xdr:spPr>
    </xdr:pic>
    <xdr:clientData/>
  </xdr:twoCellAnchor>
  <xdr:twoCellAnchor editAs="oneCell">
    <xdr:from>
      <xdr:col>8</xdr:col>
      <xdr:colOff>76201</xdr:colOff>
      <xdr:row>16</xdr:row>
      <xdr:rowOff>114301</xdr:rowOff>
    </xdr:from>
    <xdr:to>
      <xdr:col>11</xdr:col>
      <xdr:colOff>626745</xdr:colOff>
      <xdr:row>28</xdr:row>
      <xdr:rowOff>172737</xdr:rowOff>
    </xdr:to>
    <xdr:pic>
      <xdr:nvPicPr>
        <xdr:cNvPr id="7" name="Image 6">
          <a:extLst>
            <a:ext uri="{FF2B5EF4-FFF2-40B4-BE49-F238E27FC236}">
              <a16:creationId xmlns:a16="http://schemas.microsoft.com/office/drawing/2014/main" id="{00000000-0008-0000-1300-000007000000}"/>
            </a:ext>
          </a:extLst>
        </xdr:cNvPr>
        <xdr:cNvPicPr>
          <a:picLocks noChangeAspect="1"/>
        </xdr:cNvPicPr>
      </xdr:nvPicPr>
      <xdr:blipFill>
        <a:blip xmlns:r="http://schemas.openxmlformats.org/officeDocument/2006/relationships" r:embed="rId6"/>
        <a:stretch>
          <a:fillRect/>
        </a:stretch>
      </xdr:blipFill>
      <xdr:spPr>
        <a:xfrm>
          <a:off x="6515101" y="3040381"/>
          <a:ext cx="2931794" cy="2233946"/>
        </a:xfrm>
        <a:prstGeom prst="rect">
          <a:avLst/>
        </a:prstGeom>
        <a:ln>
          <a:prstDash val="solid"/>
        </a:ln>
      </xdr:spPr>
    </xdr:pic>
    <xdr:clientData/>
  </xdr:twoCellAnchor>
  <xdr:twoCellAnchor editAs="oneCell">
    <xdr:from>
      <xdr:col>8</xdr:col>
      <xdr:colOff>57150</xdr:colOff>
      <xdr:row>29</xdr:row>
      <xdr:rowOff>22859</xdr:rowOff>
    </xdr:from>
    <xdr:to>
      <xdr:col>11</xdr:col>
      <xdr:colOff>668655</xdr:colOff>
      <xdr:row>41</xdr:row>
      <xdr:rowOff>59841</xdr:rowOff>
    </xdr:to>
    <xdr:pic>
      <xdr:nvPicPr>
        <xdr:cNvPr id="8" name="Image 7">
          <a:extLst>
            <a:ext uri="{FF2B5EF4-FFF2-40B4-BE49-F238E27FC236}">
              <a16:creationId xmlns:a16="http://schemas.microsoft.com/office/drawing/2014/main" id="{00000000-0008-0000-1300-000008000000}"/>
            </a:ext>
          </a:extLst>
        </xdr:cNvPr>
        <xdr:cNvPicPr>
          <a:picLocks noChangeAspect="1"/>
        </xdr:cNvPicPr>
      </xdr:nvPicPr>
      <xdr:blipFill>
        <a:blip xmlns:r="http://schemas.openxmlformats.org/officeDocument/2006/relationships" r:embed="rId7"/>
        <a:stretch>
          <a:fillRect/>
        </a:stretch>
      </xdr:blipFill>
      <xdr:spPr>
        <a:xfrm>
          <a:off x="6496050" y="5326379"/>
          <a:ext cx="2983230" cy="2208682"/>
        </a:xfrm>
        <a:prstGeom prst="rect">
          <a:avLst/>
        </a:prstGeom>
        <a:ln>
          <a:prstDash val="solid"/>
        </a:ln>
      </xdr:spPr>
    </xdr:pic>
    <xdr:clientData/>
  </xdr:twoCellAnchor>
  <xdr:twoCellAnchor editAs="oneCell">
    <xdr:from>
      <xdr:col>11</xdr:col>
      <xdr:colOff>723900</xdr:colOff>
      <xdr:row>41</xdr:row>
      <xdr:rowOff>38100</xdr:rowOff>
    </xdr:from>
    <xdr:to>
      <xdr:col>16</xdr:col>
      <xdr:colOff>59055</xdr:colOff>
      <xdr:row>54</xdr:row>
      <xdr:rowOff>129966</xdr:rowOff>
    </xdr:to>
    <xdr:pic>
      <xdr:nvPicPr>
        <xdr:cNvPr id="9" name="Image 8">
          <a:extLst>
            <a:ext uri="{FF2B5EF4-FFF2-40B4-BE49-F238E27FC236}">
              <a16:creationId xmlns:a16="http://schemas.microsoft.com/office/drawing/2014/main" id="{00000000-0008-0000-1300-000009000000}"/>
            </a:ext>
          </a:extLst>
        </xdr:cNvPr>
        <xdr:cNvPicPr>
          <a:picLocks noChangeAspect="1"/>
        </xdr:cNvPicPr>
      </xdr:nvPicPr>
      <xdr:blipFill>
        <a:blip xmlns:r="http://schemas.openxmlformats.org/officeDocument/2006/relationships" r:embed="rId8"/>
        <a:stretch>
          <a:fillRect/>
        </a:stretch>
      </xdr:blipFill>
      <xdr:spPr>
        <a:xfrm>
          <a:off x="9540240" y="7536180"/>
          <a:ext cx="3291840" cy="2436921"/>
        </a:xfrm>
        <a:prstGeom prst="rect">
          <a:avLst/>
        </a:prstGeom>
        <a:ln>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29</xdr:col>
      <xdr:colOff>257175</xdr:colOff>
      <xdr:row>1</xdr:row>
      <xdr:rowOff>9525</xdr:rowOff>
    </xdr:from>
    <xdr:to>
      <xdr:col>34</xdr:col>
      <xdr:colOff>361950</xdr:colOff>
      <xdr:row>9</xdr:row>
      <xdr:rowOff>169753</xdr:rowOff>
    </xdr:to>
    <xdr:pic>
      <xdr:nvPicPr>
        <xdr:cNvPr id="2" name="Image 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18278475" y="192405"/>
          <a:ext cx="4063365" cy="1602313"/>
        </a:xfrm>
        <a:prstGeom prst="rect">
          <a:avLst/>
        </a:prstGeom>
        <a:ln>
          <a:prstDash val="solid"/>
        </a:ln>
      </xdr:spPr>
    </xdr:pic>
    <xdr:clientData/>
  </xdr:twoCellAnchor>
  <xdr:twoCellAnchor editAs="oneCell">
    <xdr:from>
      <xdr:col>35</xdr:col>
      <xdr:colOff>0</xdr:colOff>
      <xdr:row>1</xdr:row>
      <xdr:rowOff>1</xdr:rowOff>
    </xdr:from>
    <xdr:to>
      <xdr:col>42</xdr:col>
      <xdr:colOff>186690</xdr:colOff>
      <xdr:row>10</xdr:row>
      <xdr:rowOff>21982</xdr:rowOff>
    </xdr:to>
    <xdr:pic>
      <xdr:nvPicPr>
        <xdr:cNvPr id="3" name="Image 2">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2"/>
        <a:stretch>
          <a:fillRect/>
        </a:stretch>
      </xdr:blipFill>
      <xdr:spPr>
        <a:xfrm>
          <a:off x="22776180" y="182881"/>
          <a:ext cx="5720715" cy="1662186"/>
        </a:xfrm>
        <a:prstGeom prst="rect">
          <a:avLst/>
        </a:prstGeom>
        <a:ln>
          <a:prstDash val="solid"/>
        </a:ln>
      </xdr:spPr>
    </xdr:pic>
    <xdr:clientData/>
  </xdr:twoCellAnchor>
  <xdr:twoCellAnchor editAs="oneCell">
    <xdr:from>
      <xdr:col>29</xdr:col>
      <xdr:colOff>114300</xdr:colOff>
      <xdr:row>11</xdr:row>
      <xdr:rowOff>1</xdr:rowOff>
    </xdr:from>
    <xdr:to>
      <xdr:col>34</xdr:col>
      <xdr:colOff>398145</xdr:colOff>
      <xdr:row>30</xdr:row>
      <xdr:rowOff>54294</xdr:rowOff>
    </xdr:to>
    <xdr:pic>
      <xdr:nvPicPr>
        <xdr:cNvPr id="4" name="Image 3">
          <a:extLst>
            <a:ext uri="{FF2B5EF4-FFF2-40B4-BE49-F238E27FC236}">
              <a16:creationId xmlns:a16="http://schemas.microsoft.com/office/drawing/2014/main" id="{00000000-0008-0000-1700-000004000000}"/>
            </a:ext>
          </a:extLst>
        </xdr:cNvPr>
        <xdr:cNvPicPr>
          <a:picLocks noChangeAspect="1"/>
        </xdr:cNvPicPr>
      </xdr:nvPicPr>
      <xdr:blipFill>
        <a:blip xmlns:r="http://schemas.openxmlformats.org/officeDocument/2006/relationships" r:embed="rId3"/>
        <a:stretch>
          <a:fillRect/>
        </a:stretch>
      </xdr:blipFill>
      <xdr:spPr>
        <a:xfrm>
          <a:off x="18135600" y="2011681"/>
          <a:ext cx="4250055" cy="3496628"/>
        </a:xfrm>
        <a:prstGeom prst="rect">
          <a:avLst/>
        </a:prstGeom>
        <a:ln>
          <a:prstDash val="solid"/>
        </a:ln>
      </xdr:spPr>
    </xdr:pic>
    <xdr:clientData/>
  </xdr:twoCellAnchor>
  <xdr:twoCellAnchor editAs="oneCell">
    <xdr:from>
      <xdr:col>34</xdr:col>
      <xdr:colOff>548640</xdr:colOff>
      <xdr:row>11</xdr:row>
      <xdr:rowOff>110491</xdr:rowOff>
    </xdr:from>
    <xdr:to>
      <xdr:col>40</xdr:col>
      <xdr:colOff>243840</xdr:colOff>
      <xdr:row>27</xdr:row>
      <xdr:rowOff>130558</xdr:rowOff>
    </xdr:to>
    <xdr:pic>
      <xdr:nvPicPr>
        <xdr:cNvPr id="5" name="Image 4">
          <a:extLst>
            <a:ext uri="{FF2B5EF4-FFF2-40B4-BE49-F238E27FC236}">
              <a16:creationId xmlns:a16="http://schemas.microsoft.com/office/drawing/2014/main" id="{00000000-0008-0000-1700-000005000000}"/>
            </a:ext>
          </a:extLst>
        </xdr:cNvPr>
        <xdr:cNvPicPr>
          <a:picLocks noChangeAspect="1"/>
        </xdr:cNvPicPr>
      </xdr:nvPicPr>
      <xdr:blipFill>
        <a:blip xmlns:r="http://schemas.openxmlformats.org/officeDocument/2006/relationships" r:embed="rId4"/>
        <a:stretch>
          <a:fillRect/>
        </a:stretch>
      </xdr:blipFill>
      <xdr:spPr>
        <a:xfrm>
          <a:off x="22532340" y="2122171"/>
          <a:ext cx="4431030" cy="2908047"/>
        </a:xfrm>
        <a:prstGeom prst="rect">
          <a:avLst/>
        </a:prstGeom>
        <a:ln>
          <a:prstDash val="solid"/>
        </a:ln>
      </xdr:spPr>
    </xdr:pic>
    <xdr:clientData/>
  </xdr:twoCellAnchor>
  <xdr:twoCellAnchor editAs="oneCell">
    <xdr:from>
      <xdr:col>40</xdr:col>
      <xdr:colOff>377190</xdr:colOff>
      <xdr:row>11</xdr:row>
      <xdr:rowOff>28576</xdr:rowOff>
    </xdr:from>
    <xdr:to>
      <xdr:col>47</xdr:col>
      <xdr:colOff>212510</xdr:colOff>
      <xdr:row>19</xdr:row>
      <xdr:rowOff>17146</xdr:rowOff>
    </xdr:to>
    <xdr:pic>
      <xdr:nvPicPr>
        <xdr:cNvPr id="6" name="Image 5">
          <a:extLst>
            <a:ext uri="{FF2B5EF4-FFF2-40B4-BE49-F238E27FC236}">
              <a16:creationId xmlns:a16="http://schemas.microsoft.com/office/drawing/2014/main" id="{00000000-0008-0000-1700-000006000000}"/>
            </a:ext>
          </a:extLst>
        </xdr:cNvPr>
        <xdr:cNvPicPr>
          <a:picLocks noChangeAspect="1"/>
        </xdr:cNvPicPr>
      </xdr:nvPicPr>
      <xdr:blipFill>
        <a:blip xmlns:r="http://schemas.openxmlformats.org/officeDocument/2006/relationships" r:embed="rId5"/>
        <a:stretch>
          <a:fillRect/>
        </a:stretch>
      </xdr:blipFill>
      <xdr:spPr>
        <a:xfrm>
          <a:off x="27115770" y="2040256"/>
          <a:ext cx="5376965" cy="1451610"/>
        </a:xfrm>
        <a:prstGeom prst="rect">
          <a:avLst/>
        </a:prstGeom>
        <a:ln>
          <a:prstDash val="solid"/>
        </a:ln>
      </xdr:spPr>
    </xdr:pic>
    <xdr:clientData/>
  </xdr:twoCellAnchor>
  <xdr:twoCellAnchor editAs="oneCell">
    <xdr:from>
      <xdr:col>29</xdr:col>
      <xdr:colOff>1</xdr:colOff>
      <xdr:row>31</xdr:row>
      <xdr:rowOff>1</xdr:rowOff>
    </xdr:from>
    <xdr:to>
      <xdr:col>34</xdr:col>
      <xdr:colOff>512539</xdr:colOff>
      <xdr:row>46</xdr:row>
      <xdr:rowOff>95251</xdr:rowOff>
    </xdr:to>
    <xdr:pic>
      <xdr:nvPicPr>
        <xdr:cNvPr id="7" name="Image 6">
          <a:extLst>
            <a:ext uri="{FF2B5EF4-FFF2-40B4-BE49-F238E27FC236}">
              <a16:creationId xmlns:a16="http://schemas.microsoft.com/office/drawing/2014/main" id="{00000000-0008-0000-1700-000007000000}"/>
            </a:ext>
          </a:extLst>
        </xdr:cNvPr>
        <xdr:cNvPicPr>
          <a:picLocks noChangeAspect="1"/>
        </xdr:cNvPicPr>
      </xdr:nvPicPr>
      <xdr:blipFill>
        <a:blip xmlns:r="http://schemas.openxmlformats.org/officeDocument/2006/relationships" r:embed="rId6"/>
        <a:stretch>
          <a:fillRect/>
        </a:stretch>
      </xdr:blipFill>
      <xdr:spPr>
        <a:xfrm>
          <a:off x="18021301" y="5669281"/>
          <a:ext cx="4478748" cy="2796540"/>
        </a:xfrm>
        <a:prstGeom prst="rect">
          <a:avLst/>
        </a:prstGeom>
        <a:ln>
          <a:prstDash val="solid"/>
        </a:ln>
      </xdr:spPr>
    </xdr:pic>
    <xdr:clientData/>
  </xdr:twoCellAnchor>
  <xdr:twoCellAnchor editAs="oneCell">
    <xdr:from>
      <xdr:col>35</xdr:col>
      <xdr:colOff>0</xdr:colOff>
      <xdr:row>30</xdr:row>
      <xdr:rowOff>0</xdr:rowOff>
    </xdr:from>
    <xdr:to>
      <xdr:col>40</xdr:col>
      <xdr:colOff>664845</xdr:colOff>
      <xdr:row>46</xdr:row>
      <xdr:rowOff>53988</xdr:rowOff>
    </xdr:to>
    <xdr:pic>
      <xdr:nvPicPr>
        <xdr:cNvPr id="8" name="Image 7">
          <a:extLst>
            <a:ext uri="{FF2B5EF4-FFF2-40B4-BE49-F238E27FC236}">
              <a16:creationId xmlns:a16="http://schemas.microsoft.com/office/drawing/2014/main" id="{00000000-0008-0000-1700-000008000000}"/>
            </a:ext>
          </a:extLst>
        </xdr:cNvPr>
        <xdr:cNvPicPr>
          <a:picLocks noChangeAspect="1"/>
        </xdr:cNvPicPr>
      </xdr:nvPicPr>
      <xdr:blipFill>
        <a:blip xmlns:r="http://schemas.openxmlformats.org/officeDocument/2006/relationships" r:embed="rId7"/>
        <a:stretch>
          <a:fillRect/>
        </a:stretch>
      </xdr:blipFill>
      <xdr:spPr>
        <a:xfrm>
          <a:off x="22776180" y="5486400"/>
          <a:ext cx="4631055" cy="2945778"/>
        </a:xfrm>
        <a:prstGeom prst="rect">
          <a:avLst/>
        </a:prstGeom>
        <a:ln>
          <a:prstDash val="solid"/>
        </a:ln>
      </xdr:spPr>
    </xdr:pic>
    <xdr:clientData/>
  </xdr:twoCellAnchor>
  <xdr:twoCellAnchor editAs="oneCell">
    <xdr:from>
      <xdr:col>5</xdr:col>
      <xdr:colOff>472440</xdr:colOff>
      <xdr:row>34</xdr:row>
      <xdr:rowOff>0</xdr:rowOff>
    </xdr:from>
    <xdr:to>
      <xdr:col>14</xdr:col>
      <xdr:colOff>117696</xdr:colOff>
      <xdr:row>49</xdr:row>
      <xdr:rowOff>57150</xdr:rowOff>
    </xdr:to>
    <xdr:pic>
      <xdr:nvPicPr>
        <xdr:cNvPr id="9" name="Image 8">
          <a:extLst>
            <a:ext uri="{FF2B5EF4-FFF2-40B4-BE49-F238E27FC236}">
              <a16:creationId xmlns:a16="http://schemas.microsoft.com/office/drawing/2014/main" id="{00000000-0008-0000-1700-000009000000}"/>
            </a:ext>
          </a:extLst>
        </xdr:cNvPr>
        <xdr:cNvPicPr>
          <a:picLocks noChangeAspect="1"/>
        </xdr:cNvPicPr>
      </xdr:nvPicPr>
      <xdr:blipFill>
        <a:blip xmlns:r="http://schemas.openxmlformats.org/officeDocument/2006/relationships" r:embed="rId8"/>
        <a:stretch>
          <a:fillRect/>
        </a:stretch>
      </xdr:blipFill>
      <xdr:spPr>
        <a:xfrm>
          <a:off x="4030980" y="6217920"/>
          <a:ext cx="4956396" cy="2758440"/>
        </a:xfrm>
        <a:prstGeom prst="rect">
          <a:avLst/>
        </a:prstGeom>
        <a:ln>
          <a:prstDash val="solid"/>
        </a:ln>
      </xdr:spPr>
    </xdr:pic>
    <xdr:clientData/>
  </xdr:twoCellAnchor>
  <xdr:twoCellAnchor editAs="oneCell">
    <xdr:from>
      <xdr:col>0</xdr:col>
      <xdr:colOff>0</xdr:colOff>
      <xdr:row>34</xdr:row>
      <xdr:rowOff>19051</xdr:rowOff>
    </xdr:from>
    <xdr:to>
      <xdr:col>5</xdr:col>
      <xdr:colOff>207645</xdr:colOff>
      <xdr:row>48</xdr:row>
      <xdr:rowOff>55037</xdr:rowOff>
    </xdr:to>
    <xdr:pic>
      <xdr:nvPicPr>
        <xdr:cNvPr id="10" name="Image 9">
          <a:extLst>
            <a:ext uri="{FF2B5EF4-FFF2-40B4-BE49-F238E27FC236}">
              <a16:creationId xmlns:a16="http://schemas.microsoft.com/office/drawing/2014/main" id="{00000000-0008-0000-1700-00000A000000}"/>
            </a:ext>
          </a:extLst>
        </xdr:cNvPr>
        <xdr:cNvPicPr>
          <a:picLocks noChangeAspect="1"/>
        </xdr:cNvPicPr>
      </xdr:nvPicPr>
      <xdr:blipFill>
        <a:blip xmlns:r="http://schemas.openxmlformats.org/officeDocument/2006/relationships" r:embed="rId9"/>
        <a:stretch>
          <a:fillRect/>
        </a:stretch>
      </xdr:blipFill>
      <xdr:spPr>
        <a:xfrm>
          <a:off x="0" y="6236971"/>
          <a:ext cx="3769995" cy="2562016"/>
        </a:xfrm>
        <a:prstGeom prst="rect">
          <a:avLst/>
        </a:prstGeom>
        <a:ln>
          <a:prstDash val="solid"/>
        </a:ln>
      </xdr:spPr>
    </xdr:pic>
    <xdr:clientData/>
  </xdr:twoCellAnchor>
  <xdr:twoCellAnchor editAs="oneCell">
    <xdr:from>
      <xdr:col>0</xdr:col>
      <xdr:colOff>0</xdr:colOff>
      <xdr:row>49</xdr:row>
      <xdr:rowOff>1</xdr:rowOff>
    </xdr:from>
    <xdr:to>
      <xdr:col>7</xdr:col>
      <xdr:colOff>170752</xdr:colOff>
      <xdr:row>68</xdr:row>
      <xdr:rowOff>131446</xdr:rowOff>
    </xdr:to>
    <xdr:pic>
      <xdr:nvPicPr>
        <xdr:cNvPr id="11" name="Image 10">
          <a:extLst>
            <a:ext uri="{FF2B5EF4-FFF2-40B4-BE49-F238E27FC236}">
              <a16:creationId xmlns:a16="http://schemas.microsoft.com/office/drawing/2014/main" id="{00000000-0008-0000-1700-00000B000000}"/>
            </a:ext>
          </a:extLst>
        </xdr:cNvPr>
        <xdr:cNvPicPr>
          <a:picLocks noChangeAspect="1"/>
        </xdr:cNvPicPr>
      </xdr:nvPicPr>
      <xdr:blipFill>
        <a:blip xmlns:r="http://schemas.openxmlformats.org/officeDocument/2006/relationships" r:embed="rId10"/>
        <a:stretch>
          <a:fillRect/>
        </a:stretch>
      </xdr:blipFill>
      <xdr:spPr>
        <a:xfrm>
          <a:off x="0" y="8961121"/>
          <a:ext cx="4937062" cy="3566160"/>
        </a:xfrm>
        <a:prstGeom prst="rect">
          <a:avLst/>
        </a:prstGeom>
        <a:ln>
          <a:prstDash val="solid"/>
        </a:ln>
      </xdr:spPr>
    </xdr:pic>
    <xdr:clientData/>
  </xdr:twoCellAnchor>
  <xdr:twoCellAnchor editAs="oneCell">
    <xdr:from>
      <xdr:col>7</xdr:col>
      <xdr:colOff>285751</xdr:colOff>
      <xdr:row>50</xdr:row>
      <xdr:rowOff>0</xdr:rowOff>
    </xdr:from>
    <xdr:to>
      <xdr:col>15</xdr:col>
      <xdr:colOff>321946</xdr:colOff>
      <xdr:row>66</xdr:row>
      <xdr:rowOff>92652</xdr:rowOff>
    </xdr:to>
    <xdr:pic>
      <xdr:nvPicPr>
        <xdr:cNvPr id="12" name="Image 11">
          <a:extLst>
            <a:ext uri="{FF2B5EF4-FFF2-40B4-BE49-F238E27FC236}">
              <a16:creationId xmlns:a16="http://schemas.microsoft.com/office/drawing/2014/main" id="{00000000-0008-0000-1700-00000C000000}"/>
            </a:ext>
          </a:extLst>
        </xdr:cNvPr>
        <xdr:cNvPicPr>
          <a:picLocks noChangeAspect="1"/>
        </xdr:cNvPicPr>
      </xdr:nvPicPr>
      <xdr:blipFill>
        <a:blip xmlns:r="http://schemas.openxmlformats.org/officeDocument/2006/relationships" r:embed="rId11"/>
        <a:stretch>
          <a:fillRect/>
        </a:stretch>
      </xdr:blipFill>
      <xdr:spPr>
        <a:xfrm>
          <a:off x="5048251" y="9144000"/>
          <a:ext cx="4869180" cy="2980632"/>
        </a:xfrm>
        <a:prstGeom prst="rect">
          <a:avLst/>
        </a:prstGeom>
        <a:ln>
          <a:prstDash val="solid"/>
        </a:ln>
      </xdr:spPr>
    </xdr:pic>
    <xdr:clientData/>
  </xdr:twoCellAnchor>
  <xdr:twoCellAnchor editAs="oneCell">
    <xdr:from>
      <xdr:col>0</xdr:col>
      <xdr:colOff>0</xdr:colOff>
      <xdr:row>68</xdr:row>
      <xdr:rowOff>167640</xdr:rowOff>
    </xdr:from>
    <xdr:to>
      <xdr:col>7</xdr:col>
      <xdr:colOff>398145</xdr:colOff>
      <xdr:row>87</xdr:row>
      <xdr:rowOff>135783</xdr:rowOff>
    </xdr:to>
    <xdr:pic>
      <xdr:nvPicPr>
        <xdr:cNvPr id="13" name="Image 12">
          <a:extLst>
            <a:ext uri="{FF2B5EF4-FFF2-40B4-BE49-F238E27FC236}">
              <a16:creationId xmlns:a16="http://schemas.microsoft.com/office/drawing/2014/main" id="{00000000-0008-0000-1700-00000D000000}"/>
            </a:ext>
          </a:extLst>
        </xdr:cNvPr>
        <xdr:cNvPicPr>
          <a:picLocks noChangeAspect="1"/>
        </xdr:cNvPicPr>
      </xdr:nvPicPr>
      <xdr:blipFill>
        <a:blip xmlns:r="http://schemas.openxmlformats.org/officeDocument/2006/relationships" r:embed="rId12"/>
        <a:stretch>
          <a:fillRect/>
        </a:stretch>
      </xdr:blipFill>
      <xdr:spPr>
        <a:xfrm>
          <a:off x="0" y="12603480"/>
          <a:ext cx="5164455" cy="3399048"/>
        </a:xfrm>
        <a:prstGeom prst="rect">
          <a:avLst/>
        </a:prstGeom>
        <a:ln>
          <a:prstDash val="solid"/>
        </a:ln>
      </xdr:spPr>
    </xdr:pic>
    <xdr:clientData/>
  </xdr:twoCellAnchor>
  <xdr:twoCellAnchor editAs="oneCell">
    <xdr:from>
      <xdr:col>7</xdr:col>
      <xdr:colOff>550545</xdr:colOff>
      <xdr:row>69</xdr:row>
      <xdr:rowOff>7620</xdr:rowOff>
    </xdr:from>
    <xdr:to>
      <xdr:col>17</xdr:col>
      <xdr:colOff>208267</xdr:colOff>
      <xdr:row>86</xdr:row>
      <xdr:rowOff>74295</xdr:rowOff>
    </xdr:to>
    <xdr:pic>
      <xdr:nvPicPr>
        <xdr:cNvPr id="14" name="Image 13">
          <a:extLst>
            <a:ext uri="{FF2B5EF4-FFF2-40B4-BE49-F238E27FC236}">
              <a16:creationId xmlns:a16="http://schemas.microsoft.com/office/drawing/2014/main" id="{00000000-0008-0000-1700-00000E000000}"/>
            </a:ext>
          </a:extLst>
        </xdr:cNvPr>
        <xdr:cNvPicPr>
          <a:picLocks noChangeAspect="1"/>
        </xdr:cNvPicPr>
      </xdr:nvPicPr>
      <xdr:blipFill>
        <a:blip xmlns:r="http://schemas.openxmlformats.org/officeDocument/2006/relationships" r:embed="rId13"/>
        <a:stretch>
          <a:fillRect/>
        </a:stretch>
      </xdr:blipFill>
      <xdr:spPr>
        <a:xfrm>
          <a:off x="5313045" y="12626340"/>
          <a:ext cx="5858497" cy="3141345"/>
        </a:xfrm>
        <a:prstGeom prst="rect">
          <a:avLst/>
        </a:prstGeom>
        <a:ln>
          <a:prstDash val="solid"/>
        </a:ln>
      </xdr:spPr>
    </xdr:pic>
    <xdr:clientData/>
  </xdr:twoCellAnchor>
  <xdr:twoCellAnchor editAs="oneCell">
    <xdr:from>
      <xdr:col>22</xdr:col>
      <xdr:colOff>1120140</xdr:colOff>
      <xdr:row>49</xdr:row>
      <xdr:rowOff>38101</xdr:rowOff>
    </xdr:from>
    <xdr:to>
      <xdr:col>31</xdr:col>
      <xdr:colOff>377190</xdr:colOff>
      <xdr:row>72</xdr:row>
      <xdr:rowOff>21554</xdr:rowOff>
    </xdr:to>
    <xdr:pic>
      <xdr:nvPicPr>
        <xdr:cNvPr id="15" name="Image 14">
          <a:extLst>
            <a:ext uri="{FF2B5EF4-FFF2-40B4-BE49-F238E27FC236}">
              <a16:creationId xmlns:a16="http://schemas.microsoft.com/office/drawing/2014/main" id="{00000000-0008-0000-1700-00000F000000}"/>
            </a:ext>
          </a:extLst>
        </xdr:cNvPr>
        <xdr:cNvPicPr>
          <a:picLocks noChangeAspect="1"/>
        </xdr:cNvPicPr>
      </xdr:nvPicPr>
      <xdr:blipFill>
        <a:blip xmlns:r="http://schemas.openxmlformats.org/officeDocument/2006/relationships" r:embed="rId14"/>
        <a:stretch>
          <a:fillRect/>
        </a:stretch>
      </xdr:blipFill>
      <xdr:spPr>
        <a:xfrm>
          <a:off x="14973300" y="8999221"/>
          <a:ext cx="4996815" cy="4153498"/>
        </a:xfrm>
        <a:prstGeom prst="rect">
          <a:avLst/>
        </a:prstGeom>
        <a:ln>
          <a:prstDash val="solid"/>
        </a:ln>
      </xdr:spPr>
    </xdr:pic>
    <xdr:clientData/>
  </xdr:twoCellAnchor>
  <xdr:twoCellAnchor editAs="oneCell">
    <xdr:from>
      <xdr:col>31</xdr:col>
      <xdr:colOff>531496</xdr:colOff>
      <xdr:row>48</xdr:row>
      <xdr:rowOff>53340</xdr:rowOff>
    </xdr:from>
    <xdr:to>
      <xdr:col>38</xdr:col>
      <xdr:colOff>592456</xdr:colOff>
      <xdr:row>68</xdr:row>
      <xdr:rowOff>58521</xdr:rowOff>
    </xdr:to>
    <xdr:pic>
      <xdr:nvPicPr>
        <xdr:cNvPr id="16" name="Image 15">
          <a:extLst>
            <a:ext uri="{FF2B5EF4-FFF2-40B4-BE49-F238E27FC236}">
              <a16:creationId xmlns:a16="http://schemas.microsoft.com/office/drawing/2014/main" id="{00000000-0008-0000-1700-000010000000}"/>
            </a:ext>
          </a:extLst>
        </xdr:cNvPr>
        <xdr:cNvPicPr>
          <a:picLocks noChangeAspect="1"/>
        </xdr:cNvPicPr>
      </xdr:nvPicPr>
      <xdr:blipFill>
        <a:blip xmlns:r="http://schemas.openxmlformats.org/officeDocument/2006/relationships" r:embed="rId15"/>
        <a:stretch>
          <a:fillRect/>
        </a:stretch>
      </xdr:blipFill>
      <xdr:spPr>
        <a:xfrm>
          <a:off x="20137756" y="8831580"/>
          <a:ext cx="5606415" cy="3624681"/>
        </a:xfrm>
        <a:prstGeom prst="rect">
          <a:avLst/>
        </a:prstGeom>
        <a:ln>
          <a:prstDash val="solid"/>
        </a:ln>
      </xdr:spPr>
    </xdr:pic>
    <xdr:clientData/>
  </xdr:twoCellAnchor>
  <xdr:twoCellAnchor editAs="oneCell">
    <xdr:from>
      <xdr:col>15</xdr:col>
      <xdr:colOff>531496</xdr:colOff>
      <xdr:row>54</xdr:row>
      <xdr:rowOff>38100</xdr:rowOff>
    </xdr:from>
    <xdr:to>
      <xdr:col>22</xdr:col>
      <xdr:colOff>1011556</xdr:colOff>
      <xdr:row>60</xdr:row>
      <xdr:rowOff>131732</xdr:rowOff>
    </xdr:to>
    <xdr:pic>
      <xdr:nvPicPr>
        <xdr:cNvPr id="17" name="Image 16">
          <a:extLst>
            <a:ext uri="{FF2B5EF4-FFF2-40B4-BE49-F238E27FC236}">
              <a16:creationId xmlns:a16="http://schemas.microsoft.com/office/drawing/2014/main" id="{00000000-0008-0000-1700-000011000000}"/>
            </a:ext>
          </a:extLst>
        </xdr:cNvPr>
        <xdr:cNvPicPr>
          <a:picLocks noChangeAspect="1"/>
        </xdr:cNvPicPr>
      </xdr:nvPicPr>
      <xdr:blipFill>
        <a:blip xmlns:r="http://schemas.openxmlformats.org/officeDocument/2006/relationships" r:embed="rId16"/>
        <a:stretch>
          <a:fillRect/>
        </a:stretch>
      </xdr:blipFill>
      <xdr:spPr>
        <a:xfrm>
          <a:off x="10125076" y="9913620"/>
          <a:ext cx="4739640" cy="1192817"/>
        </a:xfrm>
        <a:prstGeom prst="rect">
          <a:avLst/>
        </a:prstGeom>
        <a:ln>
          <a:prstDash val="solid"/>
        </a:ln>
      </xdr:spPr>
    </xdr:pic>
    <xdr:clientData/>
  </xdr:twoCellAnchor>
  <xdr:twoCellAnchor editAs="oneCell">
    <xdr:from>
      <xdr:col>15</xdr:col>
      <xdr:colOff>0</xdr:colOff>
      <xdr:row>36</xdr:row>
      <xdr:rowOff>0</xdr:rowOff>
    </xdr:from>
    <xdr:to>
      <xdr:col>26</xdr:col>
      <xdr:colOff>34176</xdr:colOff>
      <xdr:row>46</xdr:row>
      <xdr:rowOff>38100</xdr:rowOff>
    </xdr:to>
    <xdr:pic>
      <xdr:nvPicPr>
        <xdr:cNvPr id="18" name="Image 17">
          <a:extLst>
            <a:ext uri="{FF2B5EF4-FFF2-40B4-BE49-F238E27FC236}">
              <a16:creationId xmlns:a16="http://schemas.microsoft.com/office/drawing/2014/main" id="{00000000-0008-0000-1700-000012000000}"/>
            </a:ext>
          </a:extLst>
        </xdr:cNvPr>
        <xdr:cNvPicPr>
          <a:picLocks noChangeAspect="1"/>
        </xdr:cNvPicPr>
      </xdr:nvPicPr>
      <xdr:blipFill>
        <a:blip xmlns:r="http://schemas.openxmlformats.org/officeDocument/2006/relationships" r:embed="rId17"/>
        <a:stretch>
          <a:fillRect/>
        </a:stretch>
      </xdr:blipFill>
      <xdr:spPr>
        <a:xfrm>
          <a:off x="9572625" y="6515100"/>
          <a:ext cx="7139826" cy="1847850"/>
        </a:xfrm>
        <a:prstGeom prst="rect">
          <a:avLst/>
        </a:prstGeom>
        <a:ln>
          <a:prstDash val="soli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LiaisonExterneR&#233;cup&#233;r&#233;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le_vide"/>
      <sheetName val="LiaisonExterneRécupérée1"/>
    </sheetNames>
    <definedNames>
      <definedName name="NOM_FEUILLE"/>
    </definedNames>
    <sheetDataSet>
      <sheetData sheetId="0"/>
      <sheetData sheetId="1"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D7D200"/>
  </sheetPr>
  <dimension ref="A1:AMH14"/>
  <sheetViews>
    <sheetView tabSelected="1" workbookViewId="0">
      <selection activeCell="B12" sqref="B12"/>
    </sheetView>
  </sheetViews>
  <sheetFormatPr baseColWidth="10" defaultColWidth="11.44140625" defaultRowHeight="14.4"/>
  <cols>
    <col min="1" max="1" width="21.33203125" style="94" customWidth="1"/>
    <col min="2" max="2" width="11.44140625" style="94" customWidth="1"/>
    <col min="3" max="16384" width="11.44140625" style="94"/>
  </cols>
  <sheetData>
    <row r="1" spans="1:1022" s="90" customFormat="1" ht="16.2" customHeight="1">
      <c r="A1" s="89" t="s">
        <v>0</v>
      </c>
    </row>
    <row r="2" spans="1:1022" ht="15.6" customHeight="1">
      <c r="A2" s="91"/>
      <c r="B2" s="92"/>
      <c r="C2" s="92"/>
      <c r="D2" s="92"/>
      <c r="E2" s="92"/>
      <c r="F2" s="92"/>
      <c r="G2" s="92"/>
      <c r="H2" s="93"/>
      <c r="I2" s="92"/>
      <c r="J2" s="92"/>
      <c r="K2" s="92"/>
      <c r="L2" s="92"/>
      <c r="M2" s="92"/>
      <c r="N2" s="93"/>
      <c r="O2" s="93"/>
      <c r="P2" s="93"/>
      <c r="Q2" s="93"/>
      <c r="R2" s="93"/>
      <c r="S2" s="93"/>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92"/>
      <c r="EX2" s="92"/>
      <c r="EY2" s="92"/>
      <c r="EZ2" s="92"/>
      <c r="FA2" s="92"/>
      <c r="FB2" s="92"/>
      <c r="FC2" s="92"/>
      <c r="FD2" s="92"/>
      <c r="FE2" s="92"/>
      <c r="FF2" s="92"/>
      <c r="FG2" s="92"/>
      <c r="FH2" s="92"/>
      <c r="FI2" s="92"/>
      <c r="FJ2" s="92"/>
      <c r="FK2" s="92"/>
      <c r="FL2" s="92"/>
      <c r="FM2" s="92"/>
      <c r="FN2" s="92"/>
      <c r="FO2" s="92"/>
      <c r="FP2" s="92"/>
      <c r="FQ2" s="92"/>
      <c r="FR2" s="92"/>
      <c r="FS2" s="92"/>
      <c r="FT2" s="92"/>
      <c r="FU2" s="92"/>
      <c r="FV2" s="92"/>
      <c r="FW2" s="92"/>
      <c r="FX2" s="92"/>
      <c r="FY2" s="92"/>
      <c r="FZ2" s="92"/>
      <c r="GA2" s="92"/>
      <c r="GB2" s="92"/>
      <c r="GC2" s="92"/>
      <c r="GD2" s="92"/>
      <c r="GE2" s="92"/>
      <c r="GF2" s="92"/>
      <c r="GG2" s="92"/>
      <c r="GH2" s="92"/>
      <c r="GI2" s="92"/>
      <c r="GJ2" s="92"/>
      <c r="GK2" s="92"/>
      <c r="GL2" s="92"/>
      <c r="GM2" s="92"/>
      <c r="GN2" s="92"/>
      <c r="GO2" s="92"/>
      <c r="GP2" s="92"/>
      <c r="GQ2" s="92"/>
      <c r="GR2" s="92"/>
      <c r="GS2" s="92"/>
      <c r="GT2" s="92"/>
      <c r="GU2" s="92"/>
      <c r="GV2" s="92"/>
      <c r="GW2" s="92"/>
      <c r="GX2" s="92"/>
      <c r="GY2" s="92"/>
      <c r="GZ2" s="92"/>
      <c r="HA2" s="92"/>
      <c r="HB2" s="92"/>
      <c r="HC2" s="92"/>
      <c r="HD2" s="92"/>
      <c r="HE2" s="92"/>
      <c r="HF2" s="92"/>
      <c r="HG2" s="92"/>
      <c r="HH2" s="92"/>
      <c r="HI2" s="92"/>
      <c r="HJ2" s="92"/>
      <c r="HK2" s="92"/>
      <c r="HL2" s="92"/>
      <c r="HM2" s="92"/>
      <c r="HN2" s="92"/>
      <c r="HO2" s="92"/>
      <c r="HP2" s="92"/>
      <c r="HQ2" s="92"/>
      <c r="HR2" s="92"/>
      <c r="HS2" s="92"/>
      <c r="HT2" s="92"/>
      <c r="HU2" s="92"/>
      <c r="HV2" s="92"/>
      <c r="HW2" s="92"/>
      <c r="HX2" s="92"/>
      <c r="HY2" s="92"/>
      <c r="HZ2" s="92"/>
      <c r="IA2" s="92"/>
      <c r="IB2" s="92"/>
      <c r="IC2" s="92"/>
      <c r="ID2" s="92"/>
      <c r="IE2" s="92"/>
      <c r="IF2" s="92"/>
      <c r="IG2" s="92"/>
      <c r="IH2" s="92"/>
      <c r="II2" s="92"/>
      <c r="IJ2" s="92"/>
      <c r="IK2" s="92"/>
      <c r="IL2" s="92"/>
      <c r="IM2" s="92"/>
      <c r="IN2" s="92"/>
      <c r="IO2" s="92"/>
      <c r="IP2" s="92"/>
      <c r="IQ2" s="92"/>
      <c r="IR2" s="92"/>
      <c r="IS2" s="92"/>
      <c r="IT2" s="92"/>
      <c r="IU2" s="92"/>
      <c r="IV2" s="92"/>
      <c r="IW2" s="92"/>
      <c r="IX2" s="92"/>
      <c r="IY2" s="92"/>
      <c r="IZ2" s="92"/>
      <c r="JA2" s="92"/>
      <c r="JB2" s="92"/>
      <c r="JC2" s="92"/>
      <c r="JD2" s="92"/>
      <c r="JE2" s="92"/>
      <c r="JF2" s="92"/>
      <c r="JG2" s="92"/>
      <c r="JH2" s="92"/>
      <c r="JI2" s="92"/>
      <c r="JJ2" s="92"/>
      <c r="JK2" s="92"/>
      <c r="JL2" s="92"/>
      <c r="JM2" s="92"/>
      <c r="JN2" s="92"/>
      <c r="JO2" s="92"/>
      <c r="JP2" s="92"/>
      <c r="JQ2" s="92"/>
      <c r="JR2" s="92"/>
      <c r="JS2" s="92"/>
      <c r="JT2" s="92"/>
      <c r="JU2" s="92"/>
      <c r="JV2" s="92"/>
      <c r="JW2" s="92"/>
      <c r="JX2" s="92"/>
      <c r="JY2" s="92"/>
      <c r="JZ2" s="92"/>
      <c r="KA2" s="92"/>
      <c r="KB2" s="92"/>
      <c r="KC2" s="92"/>
      <c r="KD2" s="92"/>
      <c r="KE2" s="92"/>
      <c r="KF2" s="92"/>
      <c r="KG2" s="92"/>
      <c r="KH2" s="92"/>
      <c r="KI2" s="92"/>
      <c r="KJ2" s="92"/>
      <c r="KK2" s="92"/>
      <c r="KL2" s="92"/>
      <c r="KM2" s="92"/>
      <c r="KN2" s="92"/>
      <c r="KO2" s="92"/>
      <c r="KP2" s="92"/>
      <c r="KQ2" s="92"/>
      <c r="KR2" s="92"/>
      <c r="KS2" s="92"/>
      <c r="KT2" s="92"/>
      <c r="KU2" s="92"/>
      <c r="KV2" s="92"/>
      <c r="KW2" s="92"/>
      <c r="KX2" s="92"/>
      <c r="KY2" s="92"/>
      <c r="KZ2" s="92"/>
      <c r="LA2" s="92"/>
      <c r="LB2" s="92"/>
      <c r="LC2" s="92"/>
      <c r="LD2" s="92"/>
      <c r="LE2" s="92"/>
      <c r="LF2" s="92"/>
      <c r="LG2" s="92"/>
      <c r="LH2" s="92"/>
      <c r="LI2" s="92"/>
      <c r="LJ2" s="92"/>
      <c r="LK2" s="92"/>
      <c r="LL2" s="92"/>
      <c r="LM2" s="92"/>
      <c r="LN2" s="92"/>
      <c r="LO2" s="92"/>
      <c r="LP2" s="92"/>
      <c r="LQ2" s="92"/>
      <c r="LR2" s="92"/>
      <c r="LS2" s="92"/>
      <c r="LT2" s="92"/>
      <c r="LU2" s="92"/>
      <c r="LV2" s="92"/>
      <c r="LW2" s="92"/>
      <c r="LX2" s="92"/>
      <c r="LY2" s="92"/>
      <c r="LZ2" s="92"/>
      <c r="MA2" s="92"/>
      <c r="MB2" s="92"/>
      <c r="MC2" s="92"/>
      <c r="MD2" s="92"/>
      <c r="ME2" s="92"/>
      <c r="MF2" s="92"/>
      <c r="MG2" s="92"/>
      <c r="MH2" s="92"/>
      <c r="MI2" s="92"/>
      <c r="MJ2" s="92"/>
      <c r="MK2" s="92"/>
      <c r="ML2" s="92"/>
      <c r="MM2" s="92"/>
      <c r="MN2" s="92"/>
      <c r="MO2" s="92"/>
      <c r="MP2" s="92"/>
      <c r="MQ2" s="92"/>
      <c r="MR2" s="92"/>
      <c r="MS2" s="92"/>
      <c r="MT2" s="92"/>
      <c r="MU2" s="92"/>
      <c r="MV2" s="92"/>
      <c r="MW2" s="92"/>
      <c r="MX2" s="92"/>
      <c r="MY2" s="92"/>
      <c r="MZ2" s="92"/>
      <c r="NA2" s="92"/>
      <c r="NB2" s="92"/>
      <c r="NC2" s="92"/>
      <c r="ND2" s="92"/>
      <c r="NE2" s="92"/>
      <c r="NF2" s="92"/>
      <c r="NG2" s="92"/>
      <c r="NH2" s="92"/>
      <c r="NI2" s="92"/>
      <c r="NJ2" s="92"/>
      <c r="NK2" s="92"/>
      <c r="NL2" s="92"/>
      <c r="NM2" s="92"/>
      <c r="NN2" s="92"/>
      <c r="NO2" s="92"/>
      <c r="NP2" s="92"/>
      <c r="NQ2" s="92"/>
      <c r="NR2" s="92"/>
      <c r="NS2" s="92"/>
      <c r="NT2" s="92"/>
      <c r="NU2" s="92"/>
      <c r="NV2" s="92"/>
      <c r="NW2" s="92"/>
      <c r="NX2" s="92"/>
      <c r="NY2" s="92"/>
      <c r="NZ2" s="92"/>
      <c r="OA2" s="92"/>
      <c r="OB2" s="92"/>
      <c r="OC2" s="92"/>
      <c r="OD2" s="92"/>
      <c r="OE2" s="92"/>
      <c r="OF2" s="92"/>
      <c r="OG2" s="92"/>
      <c r="OH2" s="92"/>
      <c r="OI2" s="92"/>
      <c r="OJ2" s="92"/>
      <c r="OK2" s="92"/>
      <c r="OL2" s="92"/>
      <c r="OM2" s="92"/>
      <c r="ON2" s="92"/>
      <c r="OO2" s="92"/>
      <c r="OP2" s="92"/>
      <c r="OQ2" s="92"/>
      <c r="OR2" s="92"/>
      <c r="OS2" s="92"/>
      <c r="OT2" s="92"/>
      <c r="OU2" s="92"/>
      <c r="OV2" s="92"/>
      <c r="OW2" s="92"/>
      <c r="OX2" s="92"/>
      <c r="OY2" s="92"/>
      <c r="OZ2" s="92"/>
      <c r="PA2" s="92"/>
      <c r="PB2" s="92"/>
      <c r="PC2" s="92"/>
      <c r="PD2" s="92"/>
      <c r="PE2" s="92"/>
      <c r="PF2" s="92"/>
      <c r="PG2" s="92"/>
      <c r="PH2" s="92"/>
      <c r="PI2" s="92"/>
      <c r="PJ2" s="92"/>
      <c r="PK2" s="92"/>
      <c r="PL2" s="92"/>
      <c r="PM2" s="92"/>
      <c r="PN2" s="92"/>
      <c r="PO2" s="92"/>
      <c r="PP2" s="92"/>
      <c r="PQ2" s="92"/>
      <c r="PR2" s="92"/>
      <c r="PS2" s="92"/>
      <c r="PT2" s="92"/>
      <c r="PU2" s="92"/>
      <c r="PV2" s="92"/>
      <c r="PW2" s="92"/>
      <c r="PX2" s="92"/>
      <c r="PY2" s="92"/>
      <c r="PZ2" s="92"/>
      <c r="QA2" s="92"/>
      <c r="QB2" s="92"/>
      <c r="QC2" s="92"/>
      <c r="QD2" s="92"/>
      <c r="QE2" s="92"/>
      <c r="QF2" s="92"/>
      <c r="QG2" s="92"/>
      <c r="QH2" s="92"/>
      <c r="QI2" s="92"/>
      <c r="QJ2" s="92"/>
      <c r="QK2" s="92"/>
      <c r="QL2" s="92"/>
      <c r="QM2" s="92"/>
      <c r="QN2" s="92"/>
      <c r="QO2" s="92"/>
      <c r="QP2" s="92"/>
      <c r="QQ2" s="92"/>
      <c r="QR2" s="92"/>
      <c r="QS2" s="92"/>
      <c r="QT2" s="92"/>
      <c r="QU2" s="92"/>
      <c r="QV2" s="92"/>
      <c r="QW2" s="92"/>
      <c r="QX2" s="92"/>
      <c r="QY2" s="92"/>
      <c r="QZ2" s="92"/>
      <c r="RA2" s="92"/>
      <c r="RB2" s="92"/>
      <c r="RC2" s="92"/>
      <c r="RD2" s="92"/>
      <c r="RE2" s="92"/>
      <c r="RF2" s="92"/>
      <c r="RG2" s="92"/>
      <c r="RH2" s="92"/>
      <c r="RI2" s="92"/>
      <c r="RJ2" s="92"/>
      <c r="RK2" s="92"/>
      <c r="RL2" s="92"/>
      <c r="RM2" s="92"/>
      <c r="RN2" s="92"/>
      <c r="RO2" s="92"/>
      <c r="RP2" s="92"/>
      <c r="RQ2" s="92"/>
      <c r="RR2" s="92"/>
      <c r="RS2" s="92"/>
      <c r="RT2" s="92"/>
      <c r="RU2" s="92"/>
      <c r="RV2" s="92"/>
      <c r="RW2" s="92"/>
      <c r="RX2" s="92"/>
      <c r="RY2" s="92"/>
      <c r="RZ2" s="92"/>
      <c r="SA2" s="92"/>
      <c r="SB2" s="92"/>
      <c r="SC2" s="92"/>
      <c r="SD2" s="92"/>
      <c r="SE2" s="92"/>
      <c r="SF2" s="92"/>
      <c r="SG2" s="92"/>
      <c r="SH2" s="92"/>
      <c r="SI2" s="92"/>
      <c r="SJ2" s="92"/>
      <c r="SK2" s="92"/>
      <c r="SL2" s="92"/>
      <c r="SM2" s="92"/>
      <c r="SN2" s="92"/>
      <c r="SO2" s="92"/>
      <c r="SP2" s="92"/>
      <c r="SQ2" s="92"/>
      <c r="SR2" s="92"/>
      <c r="SS2" s="92"/>
      <c r="ST2" s="92"/>
      <c r="SU2" s="92"/>
      <c r="SV2" s="92"/>
      <c r="SW2" s="92"/>
      <c r="SX2" s="92"/>
      <c r="SY2" s="92"/>
      <c r="SZ2" s="92"/>
      <c r="TA2" s="92"/>
      <c r="TB2" s="92"/>
      <c r="TC2" s="92"/>
      <c r="TD2" s="92"/>
      <c r="TE2" s="92"/>
      <c r="TF2" s="92"/>
      <c r="TG2" s="92"/>
      <c r="TH2" s="92"/>
      <c r="TI2" s="92"/>
      <c r="TJ2" s="92"/>
      <c r="TK2" s="92"/>
      <c r="TL2" s="92"/>
      <c r="TM2" s="92"/>
      <c r="TN2" s="92"/>
      <c r="TO2" s="92"/>
      <c r="TP2" s="92"/>
      <c r="TQ2" s="92"/>
      <c r="TR2" s="92"/>
      <c r="TS2" s="92"/>
      <c r="TT2" s="92"/>
      <c r="TU2" s="92"/>
      <c r="TV2" s="92"/>
      <c r="TW2" s="92"/>
      <c r="TX2" s="92"/>
      <c r="TY2" s="92"/>
      <c r="TZ2" s="92"/>
      <c r="UA2" s="92"/>
      <c r="UB2" s="92"/>
      <c r="UC2" s="92"/>
      <c r="UD2" s="92"/>
      <c r="UE2" s="92"/>
      <c r="UF2" s="92"/>
      <c r="UG2" s="92"/>
      <c r="UH2" s="92"/>
      <c r="UI2" s="92"/>
      <c r="UJ2" s="92"/>
      <c r="UK2" s="92"/>
      <c r="UL2" s="92"/>
      <c r="UM2" s="92"/>
      <c r="UN2" s="92"/>
      <c r="UO2" s="92"/>
      <c r="UP2" s="92"/>
      <c r="UQ2" s="92"/>
      <c r="UR2" s="92"/>
      <c r="US2" s="92"/>
      <c r="UT2" s="92"/>
      <c r="UU2" s="92"/>
      <c r="UV2" s="92"/>
      <c r="UW2" s="92"/>
      <c r="UX2" s="92"/>
      <c r="UY2" s="92"/>
      <c r="UZ2" s="92"/>
      <c r="VA2" s="92"/>
      <c r="VB2" s="92"/>
      <c r="VC2" s="92"/>
      <c r="VD2" s="92"/>
      <c r="VE2" s="92"/>
      <c r="VF2" s="92"/>
      <c r="VG2" s="92"/>
      <c r="VH2" s="92"/>
      <c r="VI2" s="92"/>
      <c r="VJ2" s="92"/>
      <c r="VK2" s="92"/>
      <c r="VL2" s="92"/>
      <c r="VM2" s="92"/>
      <c r="VN2" s="92"/>
      <c r="VO2" s="92"/>
      <c r="VP2" s="92"/>
      <c r="VQ2" s="92"/>
      <c r="VR2" s="92"/>
      <c r="VS2" s="92"/>
      <c r="VT2" s="92"/>
      <c r="VU2" s="92"/>
      <c r="VV2" s="92"/>
      <c r="VW2" s="92"/>
      <c r="VX2" s="92"/>
      <c r="VY2" s="92"/>
      <c r="VZ2" s="92"/>
      <c r="WA2" s="92"/>
      <c r="WB2" s="92"/>
      <c r="WC2" s="92"/>
      <c r="WD2" s="92"/>
      <c r="WE2" s="92"/>
      <c r="WF2" s="92"/>
      <c r="WG2" s="92"/>
      <c r="WH2" s="92"/>
      <c r="WI2" s="92"/>
      <c r="WJ2" s="92"/>
      <c r="WK2" s="92"/>
      <c r="WL2" s="92"/>
      <c r="WM2" s="92"/>
      <c r="WN2" s="92"/>
      <c r="WO2" s="92"/>
      <c r="WP2" s="92"/>
      <c r="WQ2" s="92"/>
      <c r="WR2" s="92"/>
      <c r="WS2" s="92"/>
      <c r="WT2" s="92"/>
      <c r="WU2" s="92"/>
      <c r="WV2" s="92"/>
      <c r="WW2" s="92"/>
      <c r="WX2" s="92"/>
      <c r="WY2" s="92"/>
      <c r="WZ2" s="92"/>
      <c r="XA2" s="92"/>
      <c r="XB2" s="92"/>
      <c r="XC2" s="92"/>
      <c r="XD2" s="92"/>
      <c r="XE2" s="92"/>
      <c r="XF2" s="92"/>
      <c r="XG2" s="92"/>
      <c r="XH2" s="92"/>
      <c r="XI2" s="92"/>
      <c r="XJ2" s="92"/>
      <c r="XK2" s="92"/>
      <c r="XL2" s="92"/>
      <c r="XM2" s="92"/>
      <c r="XN2" s="92"/>
      <c r="XO2" s="92"/>
      <c r="XP2" s="92"/>
      <c r="XQ2" s="92"/>
      <c r="XR2" s="92"/>
      <c r="XS2" s="92"/>
      <c r="XT2" s="92"/>
      <c r="XU2" s="92"/>
      <c r="XV2" s="92"/>
      <c r="XW2" s="92"/>
      <c r="XX2" s="92"/>
      <c r="XY2" s="92"/>
      <c r="XZ2" s="92"/>
      <c r="YA2" s="92"/>
      <c r="YB2" s="92"/>
      <c r="YC2" s="92"/>
      <c r="YD2" s="92"/>
      <c r="YE2" s="92"/>
      <c r="YF2" s="92"/>
      <c r="YG2" s="92"/>
      <c r="YH2" s="92"/>
      <c r="YI2" s="92"/>
      <c r="YJ2" s="92"/>
      <c r="YK2" s="92"/>
      <c r="YL2" s="92"/>
      <c r="YM2" s="92"/>
      <c r="YN2" s="92"/>
      <c r="YO2" s="92"/>
      <c r="YP2" s="92"/>
      <c r="YQ2" s="92"/>
      <c r="YR2" s="92"/>
      <c r="YS2" s="92"/>
      <c r="YT2" s="92"/>
      <c r="YU2" s="92"/>
      <c r="YV2" s="92"/>
      <c r="YW2" s="92"/>
      <c r="YX2" s="92"/>
      <c r="YY2" s="92"/>
      <c r="YZ2" s="92"/>
      <c r="ZA2" s="92"/>
      <c r="ZB2" s="92"/>
      <c r="ZC2" s="92"/>
      <c r="ZD2" s="92"/>
      <c r="ZE2" s="92"/>
      <c r="ZF2" s="92"/>
      <c r="ZG2" s="92"/>
      <c r="ZH2" s="92"/>
      <c r="ZI2" s="92"/>
      <c r="ZJ2" s="92"/>
      <c r="ZK2" s="92"/>
      <c r="ZL2" s="92"/>
      <c r="ZM2" s="92"/>
      <c r="ZN2" s="92"/>
      <c r="ZO2" s="92"/>
      <c r="ZP2" s="92"/>
      <c r="ZQ2" s="92"/>
      <c r="ZR2" s="92"/>
      <c r="ZS2" s="92"/>
      <c r="ZT2" s="92"/>
      <c r="ZU2" s="92"/>
      <c r="ZV2" s="92"/>
      <c r="ZW2" s="92"/>
      <c r="ZX2" s="92"/>
      <c r="ZY2" s="92"/>
      <c r="ZZ2" s="92"/>
      <c r="AAA2" s="92"/>
      <c r="AAB2" s="92"/>
      <c r="AAC2" s="92"/>
      <c r="AAD2" s="92"/>
      <c r="AAE2" s="92"/>
      <c r="AAF2" s="92"/>
      <c r="AAG2" s="92"/>
      <c r="AAH2" s="92"/>
      <c r="AAI2" s="92"/>
      <c r="AAJ2" s="92"/>
      <c r="AAK2" s="92"/>
      <c r="AAL2" s="92"/>
      <c r="AAM2" s="92"/>
      <c r="AAN2" s="92"/>
      <c r="AAO2" s="92"/>
      <c r="AAP2" s="92"/>
      <c r="AAQ2" s="92"/>
      <c r="AAR2" s="92"/>
      <c r="AAS2" s="92"/>
      <c r="AAT2" s="92"/>
      <c r="AAU2" s="92"/>
      <c r="AAV2" s="92"/>
      <c r="AAW2" s="92"/>
      <c r="AAX2" s="92"/>
      <c r="AAY2" s="92"/>
      <c r="AAZ2" s="92"/>
      <c r="ABA2" s="92"/>
      <c r="ABB2" s="92"/>
      <c r="ABC2" s="92"/>
      <c r="ABD2" s="92"/>
      <c r="ABE2" s="92"/>
      <c r="ABF2" s="92"/>
      <c r="ABG2" s="92"/>
      <c r="ABH2" s="92"/>
      <c r="ABI2" s="92"/>
      <c r="ABJ2" s="92"/>
      <c r="ABK2" s="92"/>
      <c r="ABL2" s="92"/>
      <c r="ABM2" s="92"/>
      <c r="ABN2" s="92"/>
      <c r="ABO2" s="92"/>
      <c r="ABP2" s="92"/>
      <c r="ABQ2" s="92"/>
      <c r="ABR2" s="92"/>
      <c r="ABS2" s="92"/>
      <c r="ABT2" s="92"/>
      <c r="ABU2" s="92"/>
      <c r="ABV2" s="92"/>
      <c r="ABW2" s="92"/>
      <c r="ABX2" s="92"/>
      <c r="ABY2" s="92"/>
      <c r="ABZ2" s="92"/>
      <c r="ACA2" s="92"/>
      <c r="ACB2" s="92"/>
      <c r="ACC2" s="92"/>
      <c r="ACD2" s="92"/>
      <c r="ACE2" s="92"/>
      <c r="ACF2" s="92"/>
      <c r="ACG2" s="92"/>
      <c r="ACH2" s="92"/>
      <c r="ACI2" s="92"/>
      <c r="ACJ2" s="92"/>
      <c r="ACK2" s="92"/>
      <c r="ACL2" s="92"/>
      <c r="ACM2" s="92"/>
      <c r="ACN2" s="92"/>
      <c r="ACO2" s="92"/>
      <c r="ACP2" s="92"/>
      <c r="ACQ2" s="92"/>
      <c r="ACR2" s="92"/>
      <c r="ACS2" s="92"/>
      <c r="ACT2" s="92"/>
      <c r="ACU2" s="92"/>
      <c r="ACV2" s="92"/>
      <c r="ACW2" s="92"/>
      <c r="ACX2" s="92"/>
      <c r="ACY2" s="92"/>
      <c r="ACZ2" s="92"/>
      <c r="ADA2" s="92"/>
      <c r="ADB2" s="92"/>
      <c r="ADC2" s="92"/>
      <c r="ADD2" s="92"/>
      <c r="ADE2" s="92"/>
      <c r="ADF2" s="92"/>
      <c r="ADG2" s="92"/>
      <c r="ADH2" s="92"/>
      <c r="ADI2" s="92"/>
      <c r="ADJ2" s="92"/>
      <c r="ADK2" s="92"/>
      <c r="ADL2" s="92"/>
      <c r="ADM2" s="92"/>
      <c r="ADN2" s="92"/>
      <c r="ADO2" s="92"/>
      <c r="ADP2" s="92"/>
      <c r="ADQ2" s="92"/>
      <c r="ADR2" s="92"/>
      <c r="ADS2" s="92"/>
      <c r="ADT2" s="92"/>
      <c r="ADU2" s="92"/>
      <c r="ADV2" s="92"/>
      <c r="ADW2" s="92"/>
      <c r="ADX2" s="92"/>
      <c r="ADY2" s="92"/>
      <c r="ADZ2" s="92"/>
      <c r="AEA2" s="92"/>
      <c r="AEB2" s="92"/>
      <c r="AEC2" s="92"/>
      <c r="AED2" s="92"/>
      <c r="AEE2" s="92"/>
      <c r="AEF2" s="92"/>
      <c r="AEG2" s="92"/>
      <c r="AEH2" s="92"/>
      <c r="AEI2" s="92"/>
      <c r="AEJ2" s="92"/>
      <c r="AEK2" s="92"/>
      <c r="AEL2" s="92"/>
      <c r="AEM2" s="92"/>
      <c r="AEN2" s="92"/>
      <c r="AEO2" s="92"/>
      <c r="AEP2" s="92"/>
      <c r="AEQ2" s="92"/>
      <c r="AER2" s="92"/>
      <c r="AES2" s="92"/>
      <c r="AET2" s="92"/>
      <c r="AEU2" s="92"/>
      <c r="AEV2" s="92"/>
      <c r="AEW2" s="92"/>
      <c r="AEX2" s="92"/>
      <c r="AEY2" s="92"/>
      <c r="AEZ2" s="92"/>
      <c r="AFA2" s="92"/>
      <c r="AFB2" s="92"/>
      <c r="AFC2" s="92"/>
      <c r="AFD2" s="92"/>
      <c r="AFE2" s="92"/>
      <c r="AFF2" s="92"/>
      <c r="AFG2" s="92"/>
      <c r="AFH2" s="92"/>
      <c r="AFI2" s="92"/>
      <c r="AFJ2" s="92"/>
      <c r="AFK2" s="92"/>
      <c r="AFL2" s="92"/>
      <c r="AFM2" s="92"/>
      <c r="AFN2" s="92"/>
      <c r="AFO2" s="92"/>
      <c r="AFP2" s="92"/>
      <c r="AFQ2" s="92"/>
      <c r="AFR2" s="92"/>
      <c r="AFS2" s="92"/>
      <c r="AFT2" s="92"/>
      <c r="AFU2" s="92"/>
      <c r="AFV2" s="92"/>
      <c r="AFW2" s="92"/>
      <c r="AFX2" s="92"/>
      <c r="AFY2" s="92"/>
      <c r="AFZ2" s="92"/>
      <c r="AGA2" s="92"/>
      <c r="AGB2" s="92"/>
      <c r="AGC2" s="92"/>
      <c r="AGD2" s="92"/>
      <c r="AGE2" s="92"/>
      <c r="AGF2" s="92"/>
      <c r="AGG2" s="92"/>
      <c r="AGH2" s="92"/>
      <c r="AGI2" s="92"/>
      <c r="AGJ2" s="92"/>
      <c r="AGK2" s="92"/>
      <c r="AGL2" s="92"/>
      <c r="AGM2" s="92"/>
      <c r="AGN2" s="92"/>
      <c r="AGO2" s="92"/>
      <c r="AGP2" s="92"/>
      <c r="AGQ2" s="92"/>
      <c r="AGR2" s="92"/>
      <c r="AGS2" s="92"/>
      <c r="AGT2" s="92"/>
      <c r="AGU2" s="92"/>
      <c r="AGV2" s="92"/>
      <c r="AGW2" s="92"/>
      <c r="AGX2" s="92"/>
      <c r="AGY2" s="92"/>
      <c r="AGZ2" s="92"/>
      <c r="AHA2" s="92"/>
      <c r="AHB2" s="92"/>
      <c r="AHC2" s="92"/>
      <c r="AHD2" s="92"/>
      <c r="AHE2" s="92"/>
      <c r="AHF2" s="92"/>
      <c r="AHG2" s="92"/>
      <c r="AHH2" s="92"/>
      <c r="AHI2" s="92"/>
      <c r="AHJ2" s="92"/>
      <c r="AHK2" s="92"/>
      <c r="AHL2" s="92"/>
      <c r="AHM2" s="92"/>
      <c r="AHN2" s="92"/>
      <c r="AHO2" s="92"/>
      <c r="AHP2" s="92"/>
      <c r="AHQ2" s="92"/>
      <c r="AHR2" s="92"/>
      <c r="AHS2" s="92"/>
      <c r="AHT2" s="92"/>
      <c r="AHU2" s="92"/>
      <c r="AHV2" s="92"/>
      <c r="AHW2" s="92"/>
      <c r="AHX2" s="92"/>
      <c r="AHY2" s="92"/>
      <c r="AHZ2" s="92"/>
      <c r="AIA2" s="92"/>
      <c r="AIB2" s="92"/>
      <c r="AIC2" s="92"/>
      <c r="AID2" s="92"/>
      <c r="AIE2" s="92"/>
      <c r="AIF2" s="92"/>
      <c r="AIG2" s="92"/>
      <c r="AIH2" s="92"/>
      <c r="AII2" s="92"/>
      <c r="AIJ2" s="92"/>
      <c r="AIK2" s="92"/>
      <c r="AIL2" s="92"/>
      <c r="AIM2" s="92"/>
      <c r="AIN2" s="92"/>
      <c r="AIO2" s="92"/>
      <c r="AIP2" s="92"/>
      <c r="AIQ2" s="92"/>
      <c r="AIR2" s="92"/>
      <c r="AIS2" s="92"/>
      <c r="AIT2" s="92"/>
      <c r="AIU2" s="92"/>
      <c r="AIV2" s="92"/>
      <c r="AIW2" s="92"/>
      <c r="AIX2" s="92"/>
      <c r="AIY2" s="92"/>
      <c r="AIZ2" s="92"/>
      <c r="AJA2" s="92"/>
      <c r="AJB2" s="92"/>
      <c r="AJC2" s="92"/>
      <c r="AJD2" s="92"/>
      <c r="AJE2" s="92"/>
      <c r="AJF2" s="92"/>
      <c r="AJG2" s="92"/>
      <c r="AJH2" s="92"/>
      <c r="AJI2" s="92"/>
      <c r="AJJ2" s="92"/>
      <c r="AJK2" s="92"/>
      <c r="AJL2" s="92"/>
      <c r="AJM2" s="92"/>
      <c r="AJN2" s="92"/>
      <c r="AJO2" s="92"/>
      <c r="AJP2" s="92"/>
      <c r="AJQ2" s="92"/>
      <c r="AJR2" s="92"/>
      <c r="AJS2" s="92"/>
      <c r="AJT2" s="92"/>
      <c r="AJU2" s="92"/>
      <c r="AJV2" s="92"/>
      <c r="AJW2" s="92"/>
      <c r="AJX2" s="92"/>
      <c r="AJY2" s="92"/>
      <c r="AJZ2" s="92"/>
      <c r="AKA2" s="92"/>
      <c r="AKB2" s="92"/>
      <c r="AKC2" s="92"/>
      <c r="AKD2" s="92"/>
      <c r="AKE2" s="92"/>
      <c r="AKF2" s="92"/>
      <c r="AKG2" s="92"/>
      <c r="AKH2" s="92"/>
      <c r="AKI2" s="92"/>
      <c r="AKJ2" s="92"/>
      <c r="AKK2" s="92"/>
      <c r="AKL2" s="92"/>
      <c r="AKM2" s="92"/>
      <c r="AKN2" s="92"/>
      <c r="AKO2" s="92"/>
      <c r="AKP2" s="92"/>
      <c r="AKQ2" s="92"/>
      <c r="AKR2" s="92"/>
      <c r="AKS2" s="92"/>
      <c r="AKT2" s="92"/>
      <c r="AKU2" s="92"/>
      <c r="AKV2" s="92"/>
      <c r="AKW2" s="92"/>
      <c r="AKX2" s="92"/>
      <c r="AKY2" s="92"/>
      <c r="AKZ2" s="92"/>
      <c r="ALA2" s="92"/>
      <c r="ALB2" s="92"/>
      <c r="ALC2" s="92"/>
      <c r="ALD2" s="92"/>
      <c r="ALE2" s="92"/>
      <c r="ALF2" s="92"/>
      <c r="ALG2" s="92"/>
      <c r="ALH2" s="92"/>
      <c r="ALI2" s="92"/>
      <c r="ALJ2" s="92"/>
      <c r="ALK2" s="92"/>
      <c r="ALL2" s="92"/>
      <c r="ALM2" s="92"/>
      <c r="ALN2" s="92"/>
      <c r="ALO2" s="92"/>
      <c r="ALP2" s="92"/>
      <c r="ALQ2" s="92"/>
      <c r="ALR2" s="92"/>
      <c r="ALS2" s="92"/>
      <c r="ALT2" s="92"/>
      <c r="ALU2" s="92"/>
      <c r="ALV2" s="92"/>
      <c r="ALW2" s="92"/>
      <c r="ALX2" s="92"/>
      <c r="ALY2" s="92"/>
      <c r="ALZ2" s="92"/>
      <c r="AMA2" s="92"/>
      <c r="AMB2" s="92"/>
      <c r="AMC2" s="92"/>
      <c r="AMD2" s="92"/>
      <c r="AME2" s="92"/>
      <c r="AMF2" s="92"/>
      <c r="AMG2" s="92"/>
      <c r="AMH2" s="92"/>
    </row>
    <row r="3" spans="1:1022" ht="15.6" customHeight="1">
      <c r="A3" s="95" t="s">
        <v>1</v>
      </c>
      <c r="B3" s="92"/>
      <c r="C3" s="92"/>
      <c r="D3" s="92"/>
      <c r="E3" s="92"/>
      <c r="F3" s="92"/>
      <c r="G3" s="92"/>
      <c r="H3" s="93"/>
      <c r="I3" s="92"/>
      <c r="J3" s="92"/>
      <c r="K3" s="92"/>
      <c r="L3" s="92"/>
      <c r="M3" s="92"/>
      <c r="N3" s="93"/>
      <c r="O3" s="93"/>
      <c r="P3" s="93"/>
      <c r="Q3" s="93"/>
      <c r="R3" s="93"/>
      <c r="S3" s="93"/>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c r="CP3" s="92"/>
      <c r="CQ3" s="92"/>
      <c r="CR3" s="92"/>
      <c r="CS3" s="92"/>
      <c r="CT3" s="92"/>
      <c r="CU3" s="92"/>
      <c r="CV3" s="92"/>
      <c r="CW3" s="92"/>
      <c r="CX3" s="92"/>
      <c r="CY3" s="92"/>
      <c r="CZ3" s="92"/>
      <c r="DA3" s="92"/>
      <c r="DB3" s="92"/>
      <c r="DC3" s="92"/>
      <c r="DD3" s="92"/>
      <c r="DE3" s="92"/>
      <c r="DF3" s="92"/>
      <c r="DG3" s="92"/>
      <c r="DH3" s="92"/>
      <c r="DI3" s="92"/>
      <c r="DJ3" s="92"/>
      <c r="DK3" s="92"/>
      <c r="DL3" s="92"/>
      <c r="DM3" s="92"/>
      <c r="DN3" s="92"/>
      <c r="DO3" s="92"/>
      <c r="DP3" s="92"/>
      <c r="DQ3" s="92"/>
      <c r="DR3" s="92"/>
      <c r="DS3" s="92"/>
      <c r="DT3" s="92"/>
      <c r="DU3" s="92"/>
      <c r="DV3" s="92"/>
      <c r="DW3" s="92"/>
      <c r="DX3" s="92"/>
      <c r="DY3" s="92"/>
      <c r="DZ3" s="92"/>
      <c r="EA3" s="92"/>
      <c r="EB3" s="92"/>
      <c r="EC3" s="92"/>
      <c r="ED3" s="92"/>
      <c r="EE3" s="92"/>
      <c r="EF3" s="92"/>
      <c r="EG3" s="92"/>
      <c r="EH3" s="92"/>
      <c r="EI3" s="92"/>
      <c r="EJ3" s="92"/>
      <c r="EK3" s="92"/>
      <c r="EL3" s="92"/>
      <c r="EM3" s="92"/>
      <c r="EN3" s="92"/>
      <c r="EO3" s="92"/>
      <c r="EP3" s="92"/>
      <c r="EQ3" s="92"/>
      <c r="ER3" s="92"/>
      <c r="ES3" s="92"/>
      <c r="ET3" s="92"/>
      <c r="EU3" s="92"/>
      <c r="EV3" s="92"/>
      <c r="EW3" s="92"/>
      <c r="EX3" s="92"/>
      <c r="EY3" s="92"/>
      <c r="EZ3" s="92"/>
      <c r="FA3" s="92"/>
      <c r="FB3" s="92"/>
      <c r="FC3" s="92"/>
      <c r="FD3" s="92"/>
      <c r="FE3" s="92"/>
      <c r="FF3" s="92"/>
      <c r="FG3" s="92"/>
      <c r="FH3" s="92"/>
      <c r="FI3" s="92"/>
      <c r="FJ3" s="92"/>
      <c r="FK3" s="92"/>
      <c r="FL3" s="92"/>
      <c r="FM3" s="92"/>
      <c r="FN3" s="92"/>
      <c r="FO3" s="92"/>
      <c r="FP3" s="92"/>
      <c r="FQ3" s="92"/>
      <c r="FR3" s="92"/>
      <c r="FS3" s="92"/>
      <c r="FT3" s="92"/>
      <c r="FU3" s="92"/>
      <c r="FV3" s="92"/>
      <c r="FW3" s="92"/>
      <c r="FX3" s="92"/>
      <c r="FY3" s="92"/>
      <c r="FZ3" s="92"/>
      <c r="GA3" s="92"/>
      <c r="GB3" s="92"/>
      <c r="GC3" s="92"/>
      <c r="GD3" s="92"/>
      <c r="GE3" s="92"/>
      <c r="GF3" s="92"/>
      <c r="GG3" s="92"/>
      <c r="GH3" s="92"/>
      <c r="GI3" s="92"/>
      <c r="GJ3" s="92"/>
      <c r="GK3" s="92"/>
      <c r="GL3" s="92"/>
      <c r="GM3" s="92"/>
      <c r="GN3" s="92"/>
      <c r="GO3" s="92"/>
      <c r="GP3" s="92"/>
      <c r="GQ3" s="92"/>
      <c r="GR3" s="92"/>
      <c r="GS3" s="92"/>
      <c r="GT3" s="92"/>
      <c r="GU3" s="92"/>
      <c r="GV3" s="92"/>
      <c r="GW3" s="92"/>
      <c r="GX3" s="92"/>
      <c r="GY3" s="92"/>
      <c r="GZ3" s="92"/>
      <c r="HA3" s="92"/>
      <c r="HB3" s="92"/>
      <c r="HC3" s="92"/>
      <c r="HD3" s="92"/>
      <c r="HE3" s="92"/>
      <c r="HF3" s="92"/>
      <c r="HG3" s="92"/>
      <c r="HH3" s="92"/>
      <c r="HI3" s="92"/>
      <c r="HJ3" s="92"/>
      <c r="HK3" s="92"/>
      <c r="HL3" s="92"/>
      <c r="HM3" s="92"/>
      <c r="HN3" s="92"/>
      <c r="HO3" s="92"/>
      <c r="HP3" s="92"/>
      <c r="HQ3" s="92"/>
      <c r="HR3" s="92"/>
      <c r="HS3" s="92"/>
      <c r="HT3" s="92"/>
      <c r="HU3" s="92"/>
      <c r="HV3" s="92"/>
      <c r="HW3" s="92"/>
      <c r="HX3" s="92"/>
      <c r="HY3" s="92"/>
      <c r="HZ3" s="92"/>
      <c r="IA3" s="92"/>
      <c r="IB3" s="92"/>
      <c r="IC3" s="92"/>
      <c r="ID3" s="92"/>
      <c r="IE3" s="92"/>
      <c r="IF3" s="92"/>
      <c r="IG3" s="92"/>
      <c r="IH3" s="92"/>
      <c r="II3" s="92"/>
      <c r="IJ3" s="92"/>
      <c r="IK3" s="92"/>
      <c r="IL3" s="92"/>
      <c r="IM3" s="92"/>
      <c r="IN3" s="92"/>
      <c r="IO3" s="92"/>
      <c r="IP3" s="92"/>
      <c r="IQ3" s="92"/>
      <c r="IR3" s="92"/>
      <c r="IS3" s="92"/>
      <c r="IT3" s="92"/>
      <c r="IU3" s="92"/>
      <c r="IV3" s="92"/>
      <c r="IW3" s="92"/>
      <c r="IX3" s="92"/>
      <c r="IY3" s="92"/>
      <c r="IZ3" s="92"/>
      <c r="JA3" s="92"/>
      <c r="JB3" s="92"/>
      <c r="JC3" s="92"/>
      <c r="JD3" s="92"/>
      <c r="JE3" s="92"/>
      <c r="JF3" s="92"/>
      <c r="JG3" s="92"/>
      <c r="JH3" s="92"/>
      <c r="JI3" s="92"/>
      <c r="JJ3" s="92"/>
      <c r="JK3" s="92"/>
      <c r="JL3" s="92"/>
      <c r="JM3" s="92"/>
      <c r="JN3" s="92"/>
      <c r="JO3" s="92"/>
      <c r="JP3" s="92"/>
      <c r="JQ3" s="92"/>
      <c r="JR3" s="92"/>
      <c r="JS3" s="92"/>
      <c r="JT3" s="92"/>
      <c r="JU3" s="92"/>
      <c r="JV3" s="92"/>
      <c r="JW3" s="92"/>
      <c r="JX3" s="92"/>
      <c r="JY3" s="92"/>
      <c r="JZ3" s="92"/>
      <c r="KA3" s="92"/>
      <c r="KB3" s="92"/>
      <c r="KC3" s="92"/>
      <c r="KD3" s="92"/>
      <c r="KE3" s="92"/>
      <c r="KF3" s="92"/>
      <c r="KG3" s="92"/>
      <c r="KH3" s="92"/>
      <c r="KI3" s="92"/>
      <c r="KJ3" s="92"/>
      <c r="KK3" s="92"/>
      <c r="KL3" s="92"/>
      <c r="KM3" s="92"/>
      <c r="KN3" s="92"/>
      <c r="KO3" s="92"/>
      <c r="KP3" s="92"/>
      <c r="KQ3" s="92"/>
      <c r="KR3" s="92"/>
      <c r="KS3" s="92"/>
      <c r="KT3" s="92"/>
      <c r="KU3" s="92"/>
      <c r="KV3" s="92"/>
      <c r="KW3" s="92"/>
      <c r="KX3" s="92"/>
      <c r="KY3" s="92"/>
      <c r="KZ3" s="92"/>
      <c r="LA3" s="92"/>
      <c r="LB3" s="92"/>
      <c r="LC3" s="92"/>
      <c r="LD3" s="92"/>
      <c r="LE3" s="92"/>
      <c r="LF3" s="92"/>
      <c r="LG3" s="92"/>
      <c r="LH3" s="92"/>
      <c r="LI3" s="92"/>
      <c r="LJ3" s="92"/>
      <c r="LK3" s="92"/>
      <c r="LL3" s="92"/>
      <c r="LM3" s="92"/>
      <c r="LN3" s="92"/>
      <c r="LO3" s="92"/>
      <c r="LP3" s="92"/>
      <c r="LQ3" s="92"/>
      <c r="LR3" s="92"/>
      <c r="LS3" s="92"/>
      <c r="LT3" s="92"/>
      <c r="LU3" s="92"/>
      <c r="LV3" s="92"/>
      <c r="LW3" s="92"/>
      <c r="LX3" s="92"/>
      <c r="LY3" s="92"/>
      <c r="LZ3" s="92"/>
      <c r="MA3" s="92"/>
      <c r="MB3" s="92"/>
      <c r="MC3" s="92"/>
      <c r="MD3" s="92"/>
      <c r="ME3" s="92"/>
      <c r="MF3" s="92"/>
      <c r="MG3" s="92"/>
      <c r="MH3" s="92"/>
      <c r="MI3" s="92"/>
      <c r="MJ3" s="92"/>
      <c r="MK3" s="92"/>
      <c r="ML3" s="92"/>
      <c r="MM3" s="92"/>
      <c r="MN3" s="92"/>
      <c r="MO3" s="92"/>
      <c r="MP3" s="92"/>
      <c r="MQ3" s="92"/>
      <c r="MR3" s="92"/>
      <c r="MS3" s="92"/>
      <c r="MT3" s="92"/>
      <c r="MU3" s="92"/>
      <c r="MV3" s="92"/>
      <c r="MW3" s="92"/>
      <c r="MX3" s="92"/>
      <c r="MY3" s="92"/>
      <c r="MZ3" s="92"/>
      <c r="NA3" s="92"/>
      <c r="NB3" s="92"/>
      <c r="NC3" s="92"/>
      <c r="ND3" s="92"/>
      <c r="NE3" s="92"/>
      <c r="NF3" s="92"/>
      <c r="NG3" s="92"/>
      <c r="NH3" s="92"/>
      <c r="NI3" s="92"/>
      <c r="NJ3" s="92"/>
      <c r="NK3" s="92"/>
      <c r="NL3" s="92"/>
      <c r="NM3" s="92"/>
      <c r="NN3" s="92"/>
      <c r="NO3" s="92"/>
      <c r="NP3" s="92"/>
      <c r="NQ3" s="92"/>
      <c r="NR3" s="92"/>
      <c r="NS3" s="92"/>
      <c r="NT3" s="92"/>
      <c r="NU3" s="92"/>
      <c r="NV3" s="92"/>
      <c r="NW3" s="92"/>
      <c r="NX3" s="92"/>
      <c r="NY3" s="92"/>
      <c r="NZ3" s="92"/>
      <c r="OA3" s="92"/>
      <c r="OB3" s="92"/>
      <c r="OC3" s="92"/>
      <c r="OD3" s="92"/>
      <c r="OE3" s="92"/>
      <c r="OF3" s="92"/>
      <c r="OG3" s="92"/>
      <c r="OH3" s="92"/>
      <c r="OI3" s="92"/>
      <c r="OJ3" s="92"/>
      <c r="OK3" s="92"/>
      <c r="OL3" s="92"/>
      <c r="OM3" s="92"/>
      <c r="ON3" s="92"/>
      <c r="OO3" s="92"/>
      <c r="OP3" s="92"/>
      <c r="OQ3" s="92"/>
      <c r="OR3" s="92"/>
      <c r="OS3" s="92"/>
      <c r="OT3" s="92"/>
      <c r="OU3" s="92"/>
      <c r="OV3" s="92"/>
      <c r="OW3" s="92"/>
      <c r="OX3" s="92"/>
      <c r="OY3" s="92"/>
      <c r="OZ3" s="92"/>
      <c r="PA3" s="92"/>
      <c r="PB3" s="92"/>
      <c r="PC3" s="92"/>
      <c r="PD3" s="92"/>
      <c r="PE3" s="92"/>
      <c r="PF3" s="92"/>
      <c r="PG3" s="92"/>
      <c r="PH3" s="92"/>
      <c r="PI3" s="92"/>
      <c r="PJ3" s="92"/>
      <c r="PK3" s="92"/>
      <c r="PL3" s="92"/>
      <c r="PM3" s="92"/>
      <c r="PN3" s="92"/>
      <c r="PO3" s="92"/>
      <c r="PP3" s="92"/>
      <c r="PQ3" s="92"/>
      <c r="PR3" s="92"/>
      <c r="PS3" s="92"/>
      <c r="PT3" s="92"/>
      <c r="PU3" s="92"/>
      <c r="PV3" s="92"/>
      <c r="PW3" s="92"/>
      <c r="PX3" s="92"/>
      <c r="PY3" s="92"/>
      <c r="PZ3" s="92"/>
      <c r="QA3" s="92"/>
      <c r="QB3" s="92"/>
      <c r="QC3" s="92"/>
      <c r="QD3" s="92"/>
      <c r="QE3" s="92"/>
      <c r="QF3" s="92"/>
      <c r="QG3" s="92"/>
      <c r="QH3" s="92"/>
      <c r="QI3" s="92"/>
      <c r="QJ3" s="92"/>
      <c r="QK3" s="92"/>
      <c r="QL3" s="92"/>
      <c r="QM3" s="92"/>
      <c r="QN3" s="92"/>
      <c r="QO3" s="92"/>
      <c r="QP3" s="92"/>
      <c r="QQ3" s="92"/>
      <c r="QR3" s="92"/>
      <c r="QS3" s="92"/>
      <c r="QT3" s="92"/>
      <c r="QU3" s="92"/>
      <c r="QV3" s="92"/>
      <c r="QW3" s="92"/>
      <c r="QX3" s="92"/>
      <c r="QY3" s="92"/>
      <c r="QZ3" s="92"/>
      <c r="RA3" s="92"/>
      <c r="RB3" s="92"/>
      <c r="RC3" s="92"/>
      <c r="RD3" s="92"/>
      <c r="RE3" s="92"/>
      <c r="RF3" s="92"/>
      <c r="RG3" s="92"/>
      <c r="RH3" s="92"/>
      <c r="RI3" s="92"/>
      <c r="RJ3" s="92"/>
      <c r="RK3" s="92"/>
      <c r="RL3" s="92"/>
      <c r="RM3" s="92"/>
      <c r="RN3" s="92"/>
      <c r="RO3" s="92"/>
      <c r="RP3" s="92"/>
      <c r="RQ3" s="92"/>
      <c r="RR3" s="92"/>
      <c r="RS3" s="92"/>
      <c r="RT3" s="92"/>
      <c r="RU3" s="92"/>
      <c r="RV3" s="92"/>
      <c r="RW3" s="92"/>
      <c r="RX3" s="92"/>
      <c r="RY3" s="92"/>
      <c r="RZ3" s="92"/>
      <c r="SA3" s="92"/>
      <c r="SB3" s="92"/>
      <c r="SC3" s="92"/>
      <c r="SD3" s="92"/>
      <c r="SE3" s="92"/>
      <c r="SF3" s="92"/>
      <c r="SG3" s="92"/>
      <c r="SH3" s="92"/>
      <c r="SI3" s="92"/>
      <c r="SJ3" s="92"/>
      <c r="SK3" s="92"/>
      <c r="SL3" s="92"/>
      <c r="SM3" s="92"/>
      <c r="SN3" s="92"/>
      <c r="SO3" s="92"/>
      <c r="SP3" s="92"/>
      <c r="SQ3" s="92"/>
      <c r="SR3" s="92"/>
      <c r="SS3" s="92"/>
      <c r="ST3" s="92"/>
      <c r="SU3" s="92"/>
      <c r="SV3" s="92"/>
      <c r="SW3" s="92"/>
      <c r="SX3" s="92"/>
      <c r="SY3" s="92"/>
      <c r="SZ3" s="92"/>
      <c r="TA3" s="92"/>
      <c r="TB3" s="92"/>
      <c r="TC3" s="92"/>
      <c r="TD3" s="92"/>
      <c r="TE3" s="92"/>
      <c r="TF3" s="92"/>
      <c r="TG3" s="92"/>
      <c r="TH3" s="92"/>
      <c r="TI3" s="92"/>
      <c r="TJ3" s="92"/>
      <c r="TK3" s="92"/>
      <c r="TL3" s="92"/>
      <c r="TM3" s="92"/>
      <c r="TN3" s="92"/>
      <c r="TO3" s="92"/>
      <c r="TP3" s="92"/>
      <c r="TQ3" s="92"/>
      <c r="TR3" s="92"/>
      <c r="TS3" s="92"/>
      <c r="TT3" s="92"/>
      <c r="TU3" s="92"/>
      <c r="TV3" s="92"/>
      <c r="TW3" s="92"/>
      <c r="TX3" s="92"/>
      <c r="TY3" s="92"/>
      <c r="TZ3" s="92"/>
      <c r="UA3" s="92"/>
      <c r="UB3" s="92"/>
      <c r="UC3" s="92"/>
      <c r="UD3" s="92"/>
      <c r="UE3" s="92"/>
      <c r="UF3" s="92"/>
      <c r="UG3" s="92"/>
      <c r="UH3" s="92"/>
      <c r="UI3" s="92"/>
      <c r="UJ3" s="92"/>
      <c r="UK3" s="92"/>
      <c r="UL3" s="92"/>
      <c r="UM3" s="92"/>
      <c r="UN3" s="92"/>
      <c r="UO3" s="92"/>
      <c r="UP3" s="92"/>
      <c r="UQ3" s="92"/>
      <c r="UR3" s="92"/>
      <c r="US3" s="92"/>
      <c r="UT3" s="92"/>
      <c r="UU3" s="92"/>
      <c r="UV3" s="92"/>
      <c r="UW3" s="92"/>
      <c r="UX3" s="92"/>
      <c r="UY3" s="92"/>
      <c r="UZ3" s="92"/>
      <c r="VA3" s="92"/>
      <c r="VB3" s="92"/>
      <c r="VC3" s="92"/>
      <c r="VD3" s="92"/>
      <c r="VE3" s="92"/>
      <c r="VF3" s="92"/>
      <c r="VG3" s="92"/>
      <c r="VH3" s="92"/>
      <c r="VI3" s="92"/>
      <c r="VJ3" s="92"/>
      <c r="VK3" s="92"/>
      <c r="VL3" s="92"/>
      <c r="VM3" s="92"/>
      <c r="VN3" s="92"/>
      <c r="VO3" s="92"/>
      <c r="VP3" s="92"/>
      <c r="VQ3" s="92"/>
      <c r="VR3" s="92"/>
      <c r="VS3" s="92"/>
      <c r="VT3" s="92"/>
      <c r="VU3" s="92"/>
      <c r="VV3" s="92"/>
      <c r="VW3" s="92"/>
      <c r="VX3" s="92"/>
      <c r="VY3" s="92"/>
      <c r="VZ3" s="92"/>
      <c r="WA3" s="92"/>
      <c r="WB3" s="92"/>
      <c r="WC3" s="92"/>
      <c r="WD3" s="92"/>
      <c r="WE3" s="92"/>
      <c r="WF3" s="92"/>
      <c r="WG3" s="92"/>
      <c r="WH3" s="92"/>
      <c r="WI3" s="92"/>
      <c r="WJ3" s="92"/>
      <c r="WK3" s="92"/>
      <c r="WL3" s="92"/>
      <c r="WM3" s="92"/>
      <c r="WN3" s="92"/>
      <c r="WO3" s="92"/>
      <c r="WP3" s="92"/>
      <c r="WQ3" s="92"/>
      <c r="WR3" s="92"/>
      <c r="WS3" s="92"/>
      <c r="WT3" s="92"/>
      <c r="WU3" s="92"/>
      <c r="WV3" s="92"/>
      <c r="WW3" s="92"/>
      <c r="WX3" s="92"/>
      <c r="WY3" s="92"/>
      <c r="WZ3" s="92"/>
      <c r="XA3" s="92"/>
      <c r="XB3" s="92"/>
      <c r="XC3" s="92"/>
      <c r="XD3" s="92"/>
      <c r="XE3" s="92"/>
      <c r="XF3" s="92"/>
      <c r="XG3" s="92"/>
      <c r="XH3" s="92"/>
      <c r="XI3" s="92"/>
      <c r="XJ3" s="92"/>
      <c r="XK3" s="92"/>
      <c r="XL3" s="92"/>
      <c r="XM3" s="92"/>
      <c r="XN3" s="92"/>
      <c r="XO3" s="92"/>
      <c r="XP3" s="92"/>
      <c r="XQ3" s="92"/>
      <c r="XR3" s="92"/>
      <c r="XS3" s="92"/>
      <c r="XT3" s="92"/>
      <c r="XU3" s="92"/>
      <c r="XV3" s="92"/>
      <c r="XW3" s="92"/>
      <c r="XX3" s="92"/>
      <c r="XY3" s="92"/>
      <c r="XZ3" s="92"/>
      <c r="YA3" s="92"/>
      <c r="YB3" s="92"/>
      <c r="YC3" s="92"/>
      <c r="YD3" s="92"/>
      <c r="YE3" s="92"/>
      <c r="YF3" s="92"/>
      <c r="YG3" s="92"/>
      <c r="YH3" s="92"/>
      <c r="YI3" s="92"/>
      <c r="YJ3" s="92"/>
      <c r="YK3" s="92"/>
      <c r="YL3" s="92"/>
      <c r="YM3" s="92"/>
      <c r="YN3" s="92"/>
      <c r="YO3" s="92"/>
      <c r="YP3" s="92"/>
      <c r="YQ3" s="92"/>
      <c r="YR3" s="92"/>
      <c r="YS3" s="92"/>
      <c r="YT3" s="92"/>
      <c r="YU3" s="92"/>
      <c r="YV3" s="92"/>
      <c r="YW3" s="92"/>
      <c r="YX3" s="92"/>
      <c r="YY3" s="92"/>
      <c r="YZ3" s="92"/>
      <c r="ZA3" s="92"/>
      <c r="ZB3" s="92"/>
      <c r="ZC3" s="92"/>
      <c r="ZD3" s="92"/>
      <c r="ZE3" s="92"/>
      <c r="ZF3" s="92"/>
      <c r="ZG3" s="92"/>
      <c r="ZH3" s="92"/>
      <c r="ZI3" s="92"/>
      <c r="ZJ3" s="92"/>
      <c r="ZK3" s="92"/>
      <c r="ZL3" s="92"/>
      <c r="ZM3" s="92"/>
      <c r="ZN3" s="92"/>
      <c r="ZO3" s="92"/>
      <c r="ZP3" s="92"/>
      <c r="ZQ3" s="92"/>
      <c r="ZR3" s="92"/>
      <c r="ZS3" s="92"/>
      <c r="ZT3" s="92"/>
      <c r="ZU3" s="92"/>
      <c r="ZV3" s="92"/>
      <c r="ZW3" s="92"/>
      <c r="ZX3" s="92"/>
      <c r="ZY3" s="92"/>
      <c r="ZZ3" s="92"/>
      <c r="AAA3" s="92"/>
      <c r="AAB3" s="92"/>
      <c r="AAC3" s="92"/>
      <c r="AAD3" s="92"/>
      <c r="AAE3" s="92"/>
      <c r="AAF3" s="92"/>
      <c r="AAG3" s="92"/>
      <c r="AAH3" s="92"/>
      <c r="AAI3" s="92"/>
      <c r="AAJ3" s="92"/>
      <c r="AAK3" s="92"/>
      <c r="AAL3" s="92"/>
      <c r="AAM3" s="92"/>
      <c r="AAN3" s="92"/>
      <c r="AAO3" s="92"/>
      <c r="AAP3" s="92"/>
      <c r="AAQ3" s="92"/>
      <c r="AAR3" s="92"/>
      <c r="AAS3" s="92"/>
      <c r="AAT3" s="92"/>
      <c r="AAU3" s="92"/>
      <c r="AAV3" s="92"/>
      <c r="AAW3" s="92"/>
      <c r="AAX3" s="92"/>
      <c r="AAY3" s="92"/>
      <c r="AAZ3" s="92"/>
      <c r="ABA3" s="92"/>
      <c r="ABB3" s="92"/>
      <c r="ABC3" s="92"/>
      <c r="ABD3" s="92"/>
      <c r="ABE3" s="92"/>
      <c r="ABF3" s="92"/>
      <c r="ABG3" s="92"/>
      <c r="ABH3" s="92"/>
      <c r="ABI3" s="92"/>
      <c r="ABJ3" s="92"/>
      <c r="ABK3" s="92"/>
      <c r="ABL3" s="92"/>
      <c r="ABM3" s="92"/>
      <c r="ABN3" s="92"/>
      <c r="ABO3" s="92"/>
      <c r="ABP3" s="92"/>
      <c r="ABQ3" s="92"/>
      <c r="ABR3" s="92"/>
      <c r="ABS3" s="92"/>
      <c r="ABT3" s="92"/>
      <c r="ABU3" s="92"/>
      <c r="ABV3" s="92"/>
      <c r="ABW3" s="92"/>
      <c r="ABX3" s="92"/>
      <c r="ABY3" s="92"/>
      <c r="ABZ3" s="92"/>
      <c r="ACA3" s="92"/>
      <c r="ACB3" s="92"/>
      <c r="ACC3" s="92"/>
      <c r="ACD3" s="92"/>
      <c r="ACE3" s="92"/>
      <c r="ACF3" s="92"/>
      <c r="ACG3" s="92"/>
      <c r="ACH3" s="92"/>
      <c r="ACI3" s="92"/>
      <c r="ACJ3" s="92"/>
      <c r="ACK3" s="92"/>
      <c r="ACL3" s="92"/>
      <c r="ACM3" s="92"/>
      <c r="ACN3" s="92"/>
      <c r="ACO3" s="92"/>
      <c r="ACP3" s="92"/>
      <c r="ACQ3" s="92"/>
      <c r="ACR3" s="92"/>
      <c r="ACS3" s="92"/>
      <c r="ACT3" s="92"/>
      <c r="ACU3" s="92"/>
      <c r="ACV3" s="92"/>
      <c r="ACW3" s="92"/>
      <c r="ACX3" s="92"/>
      <c r="ACY3" s="92"/>
      <c r="ACZ3" s="92"/>
      <c r="ADA3" s="92"/>
      <c r="ADB3" s="92"/>
      <c r="ADC3" s="92"/>
      <c r="ADD3" s="92"/>
      <c r="ADE3" s="92"/>
      <c r="ADF3" s="92"/>
      <c r="ADG3" s="92"/>
      <c r="ADH3" s="92"/>
      <c r="ADI3" s="92"/>
      <c r="ADJ3" s="92"/>
      <c r="ADK3" s="92"/>
      <c r="ADL3" s="92"/>
      <c r="ADM3" s="92"/>
      <c r="ADN3" s="92"/>
      <c r="ADO3" s="92"/>
      <c r="ADP3" s="92"/>
      <c r="ADQ3" s="92"/>
      <c r="ADR3" s="92"/>
      <c r="ADS3" s="92"/>
      <c r="ADT3" s="92"/>
      <c r="ADU3" s="92"/>
      <c r="ADV3" s="92"/>
      <c r="ADW3" s="92"/>
      <c r="ADX3" s="92"/>
      <c r="ADY3" s="92"/>
      <c r="ADZ3" s="92"/>
      <c r="AEA3" s="92"/>
      <c r="AEB3" s="92"/>
      <c r="AEC3" s="92"/>
      <c r="AED3" s="92"/>
      <c r="AEE3" s="92"/>
      <c r="AEF3" s="92"/>
      <c r="AEG3" s="92"/>
      <c r="AEH3" s="92"/>
      <c r="AEI3" s="92"/>
      <c r="AEJ3" s="92"/>
      <c r="AEK3" s="92"/>
      <c r="AEL3" s="92"/>
      <c r="AEM3" s="92"/>
      <c r="AEN3" s="92"/>
      <c r="AEO3" s="92"/>
      <c r="AEP3" s="92"/>
      <c r="AEQ3" s="92"/>
      <c r="AER3" s="92"/>
      <c r="AES3" s="92"/>
      <c r="AET3" s="92"/>
      <c r="AEU3" s="92"/>
      <c r="AEV3" s="92"/>
      <c r="AEW3" s="92"/>
      <c r="AEX3" s="92"/>
      <c r="AEY3" s="92"/>
      <c r="AEZ3" s="92"/>
      <c r="AFA3" s="92"/>
      <c r="AFB3" s="92"/>
      <c r="AFC3" s="92"/>
      <c r="AFD3" s="92"/>
      <c r="AFE3" s="92"/>
      <c r="AFF3" s="92"/>
      <c r="AFG3" s="92"/>
      <c r="AFH3" s="92"/>
      <c r="AFI3" s="92"/>
      <c r="AFJ3" s="92"/>
      <c r="AFK3" s="92"/>
      <c r="AFL3" s="92"/>
      <c r="AFM3" s="92"/>
      <c r="AFN3" s="92"/>
      <c r="AFO3" s="92"/>
      <c r="AFP3" s="92"/>
      <c r="AFQ3" s="92"/>
      <c r="AFR3" s="92"/>
      <c r="AFS3" s="92"/>
      <c r="AFT3" s="92"/>
      <c r="AFU3" s="92"/>
      <c r="AFV3" s="92"/>
      <c r="AFW3" s="92"/>
      <c r="AFX3" s="92"/>
      <c r="AFY3" s="92"/>
      <c r="AFZ3" s="92"/>
      <c r="AGA3" s="92"/>
      <c r="AGB3" s="92"/>
      <c r="AGC3" s="92"/>
      <c r="AGD3" s="92"/>
      <c r="AGE3" s="92"/>
      <c r="AGF3" s="92"/>
      <c r="AGG3" s="92"/>
      <c r="AGH3" s="92"/>
      <c r="AGI3" s="92"/>
      <c r="AGJ3" s="92"/>
      <c r="AGK3" s="92"/>
      <c r="AGL3" s="92"/>
      <c r="AGM3" s="92"/>
      <c r="AGN3" s="92"/>
      <c r="AGO3" s="92"/>
      <c r="AGP3" s="92"/>
      <c r="AGQ3" s="92"/>
      <c r="AGR3" s="92"/>
      <c r="AGS3" s="92"/>
      <c r="AGT3" s="92"/>
      <c r="AGU3" s="92"/>
      <c r="AGV3" s="92"/>
      <c r="AGW3" s="92"/>
      <c r="AGX3" s="92"/>
      <c r="AGY3" s="92"/>
      <c r="AGZ3" s="92"/>
      <c r="AHA3" s="92"/>
      <c r="AHB3" s="92"/>
      <c r="AHC3" s="92"/>
      <c r="AHD3" s="92"/>
      <c r="AHE3" s="92"/>
      <c r="AHF3" s="92"/>
      <c r="AHG3" s="92"/>
      <c r="AHH3" s="92"/>
      <c r="AHI3" s="92"/>
      <c r="AHJ3" s="92"/>
      <c r="AHK3" s="92"/>
      <c r="AHL3" s="92"/>
      <c r="AHM3" s="92"/>
      <c r="AHN3" s="92"/>
      <c r="AHO3" s="92"/>
      <c r="AHP3" s="92"/>
      <c r="AHQ3" s="92"/>
      <c r="AHR3" s="92"/>
      <c r="AHS3" s="92"/>
      <c r="AHT3" s="92"/>
      <c r="AHU3" s="92"/>
      <c r="AHV3" s="92"/>
      <c r="AHW3" s="92"/>
      <c r="AHX3" s="92"/>
      <c r="AHY3" s="92"/>
      <c r="AHZ3" s="92"/>
      <c r="AIA3" s="92"/>
      <c r="AIB3" s="92"/>
      <c r="AIC3" s="92"/>
      <c r="AID3" s="92"/>
      <c r="AIE3" s="92"/>
      <c r="AIF3" s="92"/>
      <c r="AIG3" s="92"/>
      <c r="AIH3" s="92"/>
      <c r="AII3" s="92"/>
      <c r="AIJ3" s="92"/>
      <c r="AIK3" s="92"/>
      <c r="AIL3" s="92"/>
      <c r="AIM3" s="92"/>
      <c r="AIN3" s="92"/>
      <c r="AIO3" s="92"/>
      <c r="AIP3" s="92"/>
      <c r="AIQ3" s="92"/>
      <c r="AIR3" s="92"/>
      <c r="AIS3" s="92"/>
      <c r="AIT3" s="92"/>
      <c r="AIU3" s="92"/>
      <c r="AIV3" s="92"/>
      <c r="AIW3" s="92"/>
      <c r="AIX3" s="92"/>
      <c r="AIY3" s="92"/>
      <c r="AIZ3" s="92"/>
      <c r="AJA3" s="92"/>
      <c r="AJB3" s="92"/>
      <c r="AJC3" s="92"/>
      <c r="AJD3" s="92"/>
      <c r="AJE3" s="92"/>
      <c r="AJF3" s="92"/>
      <c r="AJG3" s="92"/>
      <c r="AJH3" s="92"/>
      <c r="AJI3" s="92"/>
      <c r="AJJ3" s="92"/>
      <c r="AJK3" s="92"/>
      <c r="AJL3" s="92"/>
      <c r="AJM3" s="92"/>
      <c r="AJN3" s="92"/>
      <c r="AJO3" s="92"/>
      <c r="AJP3" s="92"/>
      <c r="AJQ3" s="92"/>
      <c r="AJR3" s="92"/>
      <c r="AJS3" s="92"/>
      <c r="AJT3" s="92"/>
      <c r="AJU3" s="92"/>
      <c r="AJV3" s="92"/>
      <c r="AJW3" s="92"/>
      <c r="AJX3" s="92"/>
      <c r="AJY3" s="92"/>
      <c r="AJZ3" s="92"/>
      <c r="AKA3" s="92"/>
      <c r="AKB3" s="92"/>
      <c r="AKC3" s="92"/>
      <c r="AKD3" s="92"/>
      <c r="AKE3" s="92"/>
      <c r="AKF3" s="92"/>
      <c r="AKG3" s="92"/>
      <c r="AKH3" s="92"/>
      <c r="AKI3" s="92"/>
      <c r="AKJ3" s="92"/>
      <c r="AKK3" s="92"/>
      <c r="AKL3" s="92"/>
      <c r="AKM3" s="92"/>
      <c r="AKN3" s="92"/>
      <c r="AKO3" s="92"/>
      <c r="AKP3" s="92"/>
      <c r="AKQ3" s="92"/>
      <c r="AKR3" s="92"/>
      <c r="AKS3" s="92"/>
      <c r="AKT3" s="92"/>
      <c r="AKU3" s="92"/>
      <c r="AKV3" s="92"/>
      <c r="AKW3" s="92"/>
      <c r="AKX3" s="92"/>
      <c r="AKY3" s="92"/>
      <c r="AKZ3" s="92"/>
      <c r="ALA3" s="92"/>
      <c r="ALB3" s="92"/>
      <c r="ALC3" s="92"/>
      <c r="ALD3" s="92"/>
      <c r="ALE3" s="92"/>
      <c r="ALF3" s="92"/>
      <c r="ALG3" s="92"/>
      <c r="ALH3" s="92"/>
      <c r="ALI3" s="92"/>
      <c r="ALJ3" s="92"/>
      <c r="ALK3" s="92"/>
      <c r="ALL3" s="92"/>
      <c r="ALM3" s="92"/>
      <c r="ALN3" s="92"/>
      <c r="ALO3" s="92"/>
      <c r="ALP3" s="92"/>
      <c r="ALQ3" s="92"/>
      <c r="ALR3" s="92"/>
      <c r="ALS3" s="92"/>
      <c r="ALT3" s="92"/>
      <c r="ALU3" s="92"/>
      <c r="ALV3" s="92"/>
      <c r="ALW3" s="92"/>
      <c r="ALX3" s="92"/>
      <c r="ALY3" s="92"/>
      <c r="ALZ3" s="92"/>
      <c r="AMA3" s="92"/>
      <c r="AMB3" s="92"/>
      <c r="AMC3" s="92"/>
      <c r="AMD3" s="92"/>
      <c r="AME3" s="92"/>
      <c r="AMF3" s="92"/>
      <c r="AMG3" s="92"/>
      <c r="AMH3" s="92"/>
    </row>
    <row r="4" spans="1:1022" ht="15.6" customHeight="1">
      <c r="A4" s="95"/>
      <c r="B4" s="92"/>
      <c r="C4" s="92"/>
      <c r="D4" s="92"/>
      <c r="E4" s="92"/>
      <c r="F4" s="92"/>
      <c r="G4" s="92"/>
      <c r="H4" s="93"/>
      <c r="I4" s="92"/>
      <c r="J4" s="92"/>
      <c r="K4" s="92"/>
      <c r="L4" s="92"/>
      <c r="M4" s="92"/>
      <c r="N4" s="93"/>
      <c r="O4" s="93"/>
      <c r="P4" s="93"/>
      <c r="Q4" s="93"/>
      <c r="R4" s="93"/>
      <c r="S4" s="93"/>
      <c r="T4" s="92"/>
      <c r="U4" s="92"/>
      <c r="V4" s="92"/>
      <c r="W4" s="92"/>
      <c r="X4" s="92"/>
      <c r="Y4" s="92"/>
      <c r="Z4" s="92"/>
      <c r="AA4" s="92"/>
      <c r="AB4" s="92"/>
      <c r="AC4" s="92"/>
      <c r="AD4" s="92"/>
      <c r="AE4" s="92"/>
      <c r="AF4" s="92"/>
      <c r="AG4" s="92"/>
      <c r="AH4" s="92"/>
      <c r="AI4" s="92"/>
      <c r="AJ4" s="92"/>
      <c r="AK4" s="92"/>
      <c r="AL4" s="92"/>
      <c r="AM4" s="92"/>
      <c r="AN4" s="92"/>
      <c r="AO4" s="92"/>
      <c r="AP4" s="92"/>
      <c r="AQ4" s="92"/>
      <c r="AR4" s="92"/>
      <c r="AS4" s="92"/>
      <c r="AT4" s="92"/>
      <c r="AU4" s="92"/>
      <c r="AV4" s="92"/>
      <c r="AW4" s="92"/>
      <c r="AX4" s="92"/>
      <c r="AY4" s="92"/>
      <c r="AZ4" s="92"/>
      <c r="BA4" s="92"/>
      <c r="BB4" s="92"/>
      <c r="BC4" s="92"/>
      <c r="BD4" s="92"/>
      <c r="BE4" s="92"/>
      <c r="BF4" s="92"/>
      <c r="BG4" s="92"/>
      <c r="BH4" s="92"/>
      <c r="BI4" s="92"/>
      <c r="BJ4" s="92"/>
      <c r="BK4" s="92"/>
      <c r="BL4" s="92"/>
      <c r="BM4" s="92"/>
      <c r="BN4" s="92"/>
      <c r="BO4" s="92"/>
      <c r="BP4" s="92"/>
      <c r="BQ4" s="92"/>
      <c r="BR4" s="92"/>
      <c r="BS4" s="92"/>
      <c r="BT4" s="92"/>
      <c r="BU4" s="92"/>
      <c r="BV4" s="92"/>
      <c r="BW4" s="92"/>
      <c r="BX4" s="92"/>
      <c r="BY4" s="92"/>
      <c r="BZ4" s="92"/>
      <c r="CA4" s="92"/>
      <c r="CB4" s="92"/>
      <c r="CC4" s="92"/>
      <c r="CD4" s="92"/>
      <c r="CE4" s="92"/>
      <c r="CF4" s="92"/>
      <c r="CG4" s="92"/>
      <c r="CH4" s="92"/>
      <c r="CI4" s="92"/>
      <c r="CJ4" s="92"/>
      <c r="CK4" s="92"/>
      <c r="CL4" s="92"/>
      <c r="CM4" s="92"/>
      <c r="CN4" s="92"/>
      <c r="CO4" s="92"/>
      <c r="CP4" s="92"/>
      <c r="CQ4" s="92"/>
      <c r="CR4" s="92"/>
      <c r="CS4" s="92"/>
      <c r="CT4" s="92"/>
      <c r="CU4" s="92"/>
      <c r="CV4" s="92"/>
      <c r="CW4" s="92"/>
      <c r="CX4" s="92"/>
      <c r="CY4" s="92"/>
      <c r="CZ4" s="92"/>
      <c r="DA4" s="92"/>
      <c r="DB4" s="92"/>
      <c r="DC4" s="92"/>
      <c r="DD4" s="92"/>
      <c r="DE4" s="92"/>
      <c r="DF4" s="92"/>
      <c r="DG4" s="92"/>
      <c r="DH4" s="92"/>
      <c r="DI4" s="92"/>
      <c r="DJ4" s="92"/>
      <c r="DK4" s="92"/>
      <c r="DL4" s="92"/>
      <c r="DM4" s="92"/>
      <c r="DN4" s="92"/>
      <c r="DO4" s="92"/>
      <c r="DP4" s="92"/>
      <c r="DQ4" s="92"/>
      <c r="DR4" s="92"/>
      <c r="DS4" s="92"/>
      <c r="DT4" s="92"/>
      <c r="DU4" s="92"/>
      <c r="DV4" s="92"/>
      <c r="DW4" s="92"/>
      <c r="DX4" s="92"/>
      <c r="DY4" s="92"/>
      <c r="DZ4" s="92"/>
      <c r="EA4" s="92"/>
      <c r="EB4" s="92"/>
      <c r="EC4" s="92"/>
      <c r="ED4" s="92"/>
      <c r="EE4" s="92"/>
      <c r="EF4" s="92"/>
      <c r="EG4" s="92"/>
      <c r="EH4" s="92"/>
      <c r="EI4" s="92"/>
      <c r="EJ4" s="92"/>
      <c r="EK4" s="92"/>
      <c r="EL4" s="92"/>
      <c r="EM4" s="92"/>
      <c r="EN4" s="92"/>
      <c r="EO4" s="92"/>
      <c r="EP4" s="92"/>
      <c r="EQ4" s="92"/>
      <c r="ER4" s="92"/>
      <c r="ES4" s="92"/>
      <c r="ET4" s="92"/>
      <c r="EU4" s="92"/>
      <c r="EV4" s="92"/>
      <c r="EW4" s="92"/>
      <c r="EX4" s="92"/>
      <c r="EY4" s="92"/>
      <c r="EZ4" s="92"/>
      <c r="FA4" s="92"/>
      <c r="FB4" s="92"/>
      <c r="FC4" s="92"/>
      <c r="FD4" s="92"/>
      <c r="FE4" s="92"/>
      <c r="FF4" s="92"/>
      <c r="FG4" s="92"/>
      <c r="FH4" s="92"/>
      <c r="FI4" s="92"/>
      <c r="FJ4" s="92"/>
      <c r="FK4" s="92"/>
      <c r="FL4" s="92"/>
      <c r="FM4" s="92"/>
      <c r="FN4" s="92"/>
      <c r="FO4" s="92"/>
      <c r="FP4" s="92"/>
      <c r="FQ4" s="92"/>
      <c r="FR4" s="92"/>
      <c r="FS4" s="92"/>
      <c r="FT4" s="92"/>
      <c r="FU4" s="92"/>
      <c r="FV4" s="92"/>
      <c r="FW4" s="92"/>
      <c r="FX4" s="92"/>
      <c r="FY4" s="92"/>
      <c r="FZ4" s="92"/>
      <c r="GA4" s="92"/>
      <c r="GB4" s="92"/>
      <c r="GC4" s="92"/>
      <c r="GD4" s="92"/>
      <c r="GE4" s="92"/>
      <c r="GF4" s="92"/>
      <c r="GG4" s="92"/>
      <c r="GH4" s="92"/>
      <c r="GI4" s="92"/>
      <c r="GJ4" s="92"/>
      <c r="GK4" s="92"/>
      <c r="GL4" s="92"/>
      <c r="GM4" s="92"/>
      <c r="GN4" s="92"/>
      <c r="GO4" s="92"/>
      <c r="GP4" s="92"/>
      <c r="GQ4" s="92"/>
      <c r="GR4" s="92"/>
      <c r="GS4" s="92"/>
      <c r="GT4" s="92"/>
      <c r="GU4" s="92"/>
      <c r="GV4" s="92"/>
      <c r="GW4" s="92"/>
      <c r="GX4" s="92"/>
      <c r="GY4" s="92"/>
      <c r="GZ4" s="92"/>
      <c r="HA4" s="92"/>
      <c r="HB4" s="92"/>
      <c r="HC4" s="92"/>
      <c r="HD4" s="92"/>
      <c r="HE4" s="92"/>
      <c r="HF4" s="92"/>
      <c r="HG4" s="92"/>
      <c r="HH4" s="92"/>
      <c r="HI4" s="92"/>
      <c r="HJ4" s="92"/>
      <c r="HK4" s="92"/>
      <c r="HL4" s="92"/>
      <c r="HM4" s="92"/>
      <c r="HN4" s="92"/>
      <c r="HO4" s="92"/>
      <c r="HP4" s="92"/>
      <c r="HQ4" s="92"/>
      <c r="HR4" s="92"/>
      <c r="HS4" s="92"/>
      <c r="HT4" s="92"/>
      <c r="HU4" s="92"/>
      <c r="HV4" s="92"/>
      <c r="HW4" s="92"/>
      <c r="HX4" s="92"/>
      <c r="HY4" s="92"/>
      <c r="HZ4" s="92"/>
      <c r="IA4" s="92"/>
      <c r="IB4" s="92"/>
      <c r="IC4" s="92"/>
      <c r="ID4" s="92"/>
      <c r="IE4" s="92"/>
      <c r="IF4" s="92"/>
      <c r="IG4" s="92"/>
      <c r="IH4" s="92"/>
      <c r="II4" s="92"/>
      <c r="IJ4" s="92"/>
      <c r="IK4" s="92"/>
      <c r="IL4" s="92"/>
      <c r="IM4" s="92"/>
      <c r="IN4" s="92"/>
      <c r="IO4" s="92"/>
      <c r="IP4" s="92"/>
      <c r="IQ4" s="92"/>
      <c r="IR4" s="92"/>
      <c r="IS4" s="92"/>
      <c r="IT4" s="92"/>
      <c r="IU4" s="92"/>
      <c r="IV4" s="92"/>
      <c r="IW4" s="92"/>
      <c r="IX4" s="92"/>
      <c r="IY4" s="92"/>
      <c r="IZ4" s="92"/>
      <c r="JA4" s="92"/>
      <c r="JB4" s="92"/>
      <c r="JC4" s="92"/>
      <c r="JD4" s="92"/>
      <c r="JE4" s="92"/>
      <c r="JF4" s="92"/>
      <c r="JG4" s="92"/>
      <c r="JH4" s="92"/>
      <c r="JI4" s="92"/>
      <c r="JJ4" s="92"/>
      <c r="JK4" s="92"/>
      <c r="JL4" s="92"/>
      <c r="JM4" s="92"/>
      <c r="JN4" s="92"/>
      <c r="JO4" s="92"/>
      <c r="JP4" s="92"/>
      <c r="JQ4" s="92"/>
      <c r="JR4" s="92"/>
      <c r="JS4" s="92"/>
      <c r="JT4" s="92"/>
      <c r="JU4" s="92"/>
      <c r="JV4" s="92"/>
      <c r="JW4" s="92"/>
      <c r="JX4" s="92"/>
      <c r="JY4" s="92"/>
      <c r="JZ4" s="92"/>
      <c r="KA4" s="92"/>
      <c r="KB4" s="92"/>
      <c r="KC4" s="92"/>
      <c r="KD4" s="92"/>
      <c r="KE4" s="92"/>
      <c r="KF4" s="92"/>
      <c r="KG4" s="92"/>
      <c r="KH4" s="92"/>
      <c r="KI4" s="92"/>
      <c r="KJ4" s="92"/>
      <c r="KK4" s="92"/>
      <c r="KL4" s="92"/>
      <c r="KM4" s="92"/>
      <c r="KN4" s="92"/>
      <c r="KO4" s="92"/>
      <c r="KP4" s="92"/>
      <c r="KQ4" s="92"/>
      <c r="KR4" s="92"/>
      <c r="KS4" s="92"/>
      <c r="KT4" s="92"/>
      <c r="KU4" s="92"/>
      <c r="KV4" s="92"/>
      <c r="KW4" s="92"/>
      <c r="KX4" s="92"/>
      <c r="KY4" s="92"/>
      <c r="KZ4" s="92"/>
      <c r="LA4" s="92"/>
      <c r="LB4" s="92"/>
      <c r="LC4" s="92"/>
      <c r="LD4" s="92"/>
      <c r="LE4" s="92"/>
      <c r="LF4" s="92"/>
      <c r="LG4" s="92"/>
      <c r="LH4" s="92"/>
      <c r="LI4" s="92"/>
      <c r="LJ4" s="92"/>
      <c r="LK4" s="92"/>
      <c r="LL4" s="92"/>
      <c r="LM4" s="92"/>
      <c r="LN4" s="92"/>
      <c r="LO4" s="92"/>
      <c r="LP4" s="92"/>
      <c r="LQ4" s="92"/>
      <c r="LR4" s="92"/>
      <c r="LS4" s="92"/>
      <c r="LT4" s="92"/>
      <c r="LU4" s="92"/>
      <c r="LV4" s="92"/>
      <c r="LW4" s="92"/>
      <c r="LX4" s="92"/>
      <c r="LY4" s="92"/>
      <c r="LZ4" s="92"/>
      <c r="MA4" s="92"/>
      <c r="MB4" s="92"/>
      <c r="MC4" s="92"/>
      <c r="MD4" s="92"/>
      <c r="ME4" s="92"/>
      <c r="MF4" s="92"/>
      <c r="MG4" s="92"/>
      <c r="MH4" s="92"/>
      <c r="MI4" s="92"/>
      <c r="MJ4" s="92"/>
      <c r="MK4" s="92"/>
      <c r="ML4" s="92"/>
      <c r="MM4" s="92"/>
      <c r="MN4" s="92"/>
      <c r="MO4" s="92"/>
      <c r="MP4" s="92"/>
      <c r="MQ4" s="92"/>
      <c r="MR4" s="92"/>
      <c r="MS4" s="92"/>
      <c r="MT4" s="92"/>
      <c r="MU4" s="92"/>
      <c r="MV4" s="92"/>
      <c r="MW4" s="92"/>
      <c r="MX4" s="92"/>
      <c r="MY4" s="92"/>
      <c r="MZ4" s="92"/>
      <c r="NA4" s="92"/>
      <c r="NB4" s="92"/>
      <c r="NC4" s="92"/>
      <c r="ND4" s="92"/>
      <c r="NE4" s="92"/>
      <c r="NF4" s="92"/>
      <c r="NG4" s="92"/>
      <c r="NH4" s="92"/>
      <c r="NI4" s="92"/>
      <c r="NJ4" s="92"/>
      <c r="NK4" s="92"/>
      <c r="NL4" s="92"/>
      <c r="NM4" s="92"/>
      <c r="NN4" s="92"/>
      <c r="NO4" s="92"/>
      <c r="NP4" s="92"/>
      <c r="NQ4" s="92"/>
      <c r="NR4" s="92"/>
      <c r="NS4" s="92"/>
      <c r="NT4" s="92"/>
      <c r="NU4" s="92"/>
      <c r="NV4" s="92"/>
      <c r="NW4" s="92"/>
      <c r="NX4" s="92"/>
      <c r="NY4" s="92"/>
      <c r="NZ4" s="92"/>
      <c r="OA4" s="92"/>
      <c r="OB4" s="92"/>
      <c r="OC4" s="92"/>
      <c r="OD4" s="92"/>
      <c r="OE4" s="92"/>
      <c r="OF4" s="92"/>
      <c r="OG4" s="92"/>
      <c r="OH4" s="92"/>
      <c r="OI4" s="92"/>
      <c r="OJ4" s="92"/>
      <c r="OK4" s="92"/>
      <c r="OL4" s="92"/>
      <c r="OM4" s="92"/>
      <c r="ON4" s="92"/>
      <c r="OO4" s="92"/>
      <c r="OP4" s="92"/>
      <c r="OQ4" s="92"/>
      <c r="OR4" s="92"/>
      <c r="OS4" s="92"/>
      <c r="OT4" s="92"/>
      <c r="OU4" s="92"/>
      <c r="OV4" s="92"/>
      <c r="OW4" s="92"/>
      <c r="OX4" s="92"/>
      <c r="OY4" s="92"/>
      <c r="OZ4" s="92"/>
      <c r="PA4" s="92"/>
      <c r="PB4" s="92"/>
      <c r="PC4" s="92"/>
      <c r="PD4" s="92"/>
      <c r="PE4" s="92"/>
      <c r="PF4" s="92"/>
      <c r="PG4" s="92"/>
      <c r="PH4" s="92"/>
      <c r="PI4" s="92"/>
      <c r="PJ4" s="92"/>
      <c r="PK4" s="92"/>
      <c r="PL4" s="92"/>
      <c r="PM4" s="92"/>
      <c r="PN4" s="92"/>
      <c r="PO4" s="92"/>
      <c r="PP4" s="92"/>
      <c r="PQ4" s="92"/>
      <c r="PR4" s="92"/>
      <c r="PS4" s="92"/>
      <c r="PT4" s="92"/>
      <c r="PU4" s="92"/>
      <c r="PV4" s="92"/>
      <c r="PW4" s="92"/>
      <c r="PX4" s="92"/>
      <c r="PY4" s="92"/>
      <c r="PZ4" s="92"/>
      <c r="QA4" s="92"/>
      <c r="QB4" s="92"/>
      <c r="QC4" s="92"/>
      <c r="QD4" s="92"/>
      <c r="QE4" s="92"/>
      <c r="QF4" s="92"/>
      <c r="QG4" s="92"/>
      <c r="QH4" s="92"/>
      <c r="QI4" s="92"/>
      <c r="QJ4" s="92"/>
      <c r="QK4" s="92"/>
      <c r="QL4" s="92"/>
      <c r="QM4" s="92"/>
      <c r="QN4" s="92"/>
      <c r="QO4" s="92"/>
      <c r="QP4" s="92"/>
      <c r="QQ4" s="92"/>
      <c r="QR4" s="92"/>
      <c r="QS4" s="92"/>
      <c r="QT4" s="92"/>
      <c r="QU4" s="92"/>
      <c r="QV4" s="92"/>
      <c r="QW4" s="92"/>
      <c r="QX4" s="92"/>
      <c r="QY4" s="92"/>
      <c r="QZ4" s="92"/>
      <c r="RA4" s="92"/>
      <c r="RB4" s="92"/>
      <c r="RC4" s="92"/>
      <c r="RD4" s="92"/>
      <c r="RE4" s="92"/>
      <c r="RF4" s="92"/>
      <c r="RG4" s="92"/>
      <c r="RH4" s="92"/>
      <c r="RI4" s="92"/>
      <c r="RJ4" s="92"/>
      <c r="RK4" s="92"/>
      <c r="RL4" s="92"/>
      <c r="RM4" s="92"/>
      <c r="RN4" s="92"/>
      <c r="RO4" s="92"/>
      <c r="RP4" s="92"/>
      <c r="RQ4" s="92"/>
      <c r="RR4" s="92"/>
      <c r="RS4" s="92"/>
      <c r="RT4" s="92"/>
      <c r="RU4" s="92"/>
      <c r="RV4" s="92"/>
      <c r="RW4" s="92"/>
      <c r="RX4" s="92"/>
      <c r="RY4" s="92"/>
      <c r="RZ4" s="92"/>
      <c r="SA4" s="92"/>
      <c r="SB4" s="92"/>
      <c r="SC4" s="92"/>
      <c r="SD4" s="92"/>
      <c r="SE4" s="92"/>
      <c r="SF4" s="92"/>
      <c r="SG4" s="92"/>
      <c r="SH4" s="92"/>
      <c r="SI4" s="92"/>
      <c r="SJ4" s="92"/>
      <c r="SK4" s="92"/>
      <c r="SL4" s="92"/>
      <c r="SM4" s="92"/>
      <c r="SN4" s="92"/>
      <c r="SO4" s="92"/>
      <c r="SP4" s="92"/>
      <c r="SQ4" s="92"/>
      <c r="SR4" s="92"/>
      <c r="SS4" s="92"/>
      <c r="ST4" s="92"/>
      <c r="SU4" s="92"/>
      <c r="SV4" s="92"/>
      <c r="SW4" s="92"/>
      <c r="SX4" s="92"/>
      <c r="SY4" s="92"/>
      <c r="SZ4" s="92"/>
      <c r="TA4" s="92"/>
      <c r="TB4" s="92"/>
      <c r="TC4" s="92"/>
      <c r="TD4" s="92"/>
      <c r="TE4" s="92"/>
      <c r="TF4" s="92"/>
      <c r="TG4" s="92"/>
      <c r="TH4" s="92"/>
      <c r="TI4" s="92"/>
      <c r="TJ4" s="92"/>
      <c r="TK4" s="92"/>
      <c r="TL4" s="92"/>
      <c r="TM4" s="92"/>
      <c r="TN4" s="92"/>
      <c r="TO4" s="92"/>
      <c r="TP4" s="92"/>
      <c r="TQ4" s="92"/>
      <c r="TR4" s="92"/>
      <c r="TS4" s="92"/>
      <c r="TT4" s="92"/>
      <c r="TU4" s="92"/>
      <c r="TV4" s="92"/>
      <c r="TW4" s="92"/>
      <c r="TX4" s="92"/>
      <c r="TY4" s="92"/>
      <c r="TZ4" s="92"/>
      <c r="UA4" s="92"/>
      <c r="UB4" s="92"/>
      <c r="UC4" s="92"/>
      <c r="UD4" s="92"/>
      <c r="UE4" s="92"/>
      <c r="UF4" s="92"/>
      <c r="UG4" s="92"/>
      <c r="UH4" s="92"/>
      <c r="UI4" s="92"/>
      <c r="UJ4" s="92"/>
      <c r="UK4" s="92"/>
      <c r="UL4" s="92"/>
      <c r="UM4" s="92"/>
      <c r="UN4" s="92"/>
      <c r="UO4" s="92"/>
      <c r="UP4" s="92"/>
      <c r="UQ4" s="92"/>
      <c r="UR4" s="92"/>
      <c r="US4" s="92"/>
      <c r="UT4" s="92"/>
      <c r="UU4" s="92"/>
      <c r="UV4" s="92"/>
      <c r="UW4" s="92"/>
      <c r="UX4" s="92"/>
      <c r="UY4" s="92"/>
      <c r="UZ4" s="92"/>
      <c r="VA4" s="92"/>
      <c r="VB4" s="92"/>
      <c r="VC4" s="92"/>
      <c r="VD4" s="92"/>
      <c r="VE4" s="92"/>
      <c r="VF4" s="92"/>
      <c r="VG4" s="92"/>
      <c r="VH4" s="92"/>
      <c r="VI4" s="92"/>
      <c r="VJ4" s="92"/>
      <c r="VK4" s="92"/>
      <c r="VL4" s="92"/>
      <c r="VM4" s="92"/>
      <c r="VN4" s="92"/>
      <c r="VO4" s="92"/>
      <c r="VP4" s="92"/>
      <c r="VQ4" s="92"/>
      <c r="VR4" s="92"/>
      <c r="VS4" s="92"/>
      <c r="VT4" s="92"/>
      <c r="VU4" s="92"/>
      <c r="VV4" s="92"/>
      <c r="VW4" s="92"/>
      <c r="VX4" s="92"/>
      <c r="VY4" s="92"/>
      <c r="VZ4" s="92"/>
      <c r="WA4" s="92"/>
      <c r="WB4" s="92"/>
      <c r="WC4" s="92"/>
      <c r="WD4" s="92"/>
      <c r="WE4" s="92"/>
      <c r="WF4" s="92"/>
      <c r="WG4" s="92"/>
      <c r="WH4" s="92"/>
      <c r="WI4" s="92"/>
      <c r="WJ4" s="92"/>
      <c r="WK4" s="92"/>
      <c r="WL4" s="92"/>
      <c r="WM4" s="92"/>
      <c r="WN4" s="92"/>
      <c r="WO4" s="92"/>
      <c r="WP4" s="92"/>
      <c r="WQ4" s="92"/>
      <c r="WR4" s="92"/>
      <c r="WS4" s="92"/>
      <c r="WT4" s="92"/>
      <c r="WU4" s="92"/>
      <c r="WV4" s="92"/>
      <c r="WW4" s="92"/>
      <c r="WX4" s="92"/>
      <c r="WY4" s="92"/>
      <c r="WZ4" s="92"/>
      <c r="XA4" s="92"/>
      <c r="XB4" s="92"/>
      <c r="XC4" s="92"/>
      <c r="XD4" s="92"/>
      <c r="XE4" s="92"/>
      <c r="XF4" s="92"/>
      <c r="XG4" s="92"/>
      <c r="XH4" s="92"/>
      <c r="XI4" s="92"/>
      <c r="XJ4" s="92"/>
      <c r="XK4" s="92"/>
      <c r="XL4" s="92"/>
      <c r="XM4" s="92"/>
      <c r="XN4" s="92"/>
      <c r="XO4" s="92"/>
      <c r="XP4" s="92"/>
      <c r="XQ4" s="92"/>
      <c r="XR4" s="92"/>
      <c r="XS4" s="92"/>
      <c r="XT4" s="92"/>
      <c r="XU4" s="92"/>
      <c r="XV4" s="92"/>
      <c r="XW4" s="92"/>
      <c r="XX4" s="92"/>
      <c r="XY4" s="92"/>
      <c r="XZ4" s="92"/>
      <c r="YA4" s="92"/>
      <c r="YB4" s="92"/>
      <c r="YC4" s="92"/>
      <c r="YD4" s="92"/>
      <c r="YE4" s="92"/>
      <c r="YF4" s="92"/>
      <c r="YG4" s="92"/>
      <c r="YH4" s="92"/>
      <c r="YI4" s="92"/>
      <c r="YJ4" s="92"/>
      <c r="YK4" s="92"/>
      <c r="YL4" s="92"/>
      <c r="YM4" s="92"/>
      <c r="YN4" s="92"/>
      <c r="YO4" s="92"/>
      <c r="YP4" s="92"/>
      <c r="YQ4" s="92"/>
      <c r="YR4" s="92"/>
      <c r="YS4" s="92"/>
      <c r="YT4" s="92"/>
      <c r="YU4" s="92"/>
      <c r="YV4" s="92"/>
      <c r="YW4" s="92"/>
      <c r="YX4" s="92"/>
      <c r="YY4" s="92"/>
      <c r="YZ4" s="92"/>
      <c r="ZA4" s="92"/>
      <c r="ZB4" s="92"/>
      <c r="ZC4" s="92"/>
      <c r="ZD4" s="92"/>
      <c r="ZE4" s="92"/>
      <c r="ZF4" s="92"/>
      <c r="ZG4" s="92"/>
      <c r="ZH4" s="92"/>
      <c r="ZI4" s="92"/>
      <c r="ZJ4" s="92"/>
      <c r="ZK4" s="92"/>
      <c r="ZL4" s="92"/>
      <c r="ZM4" s="92"/>
      <c r="ZN4" s="92"/>
      <c r="ZO4" s="92"/>
      <c r="ZP4" s="92"/>
      <c r="ZQ4" s="92"/>
      <c r="ZR4" s="92"/>
      <c r="ZS4" s="92"/>
      <c r="ZT4" s="92"/>
      <c r="ZU4" s="92"/>
      <c r="ZV4" s="92"/>
      <c r="ZW4" s="92"/>
      <c r="ZX4" s="92"/>
      <c r="ZY4" s="92"/>
      <c r="ZZ4" s="92"/>
      <c r="AAA4" s="92"/>
      <c r="AAB4" s="92"/>
      <c r="AAC4" s="92"/>
      <c r="AAD4" s="92"/>
      <c r="AAE4" s="92"/>
      <c r="AAF4" s="92"/>
      <c r="AAG4" s="92"/>
      <c r="AAH4" s="92"/>
      <c r="AAI4" s="92"/>
      <c r="AAJ4" s="92"/>
      <c r="AAK4" s="92"/>
      <c r="AAL4" s="92"/>
      <c r="AAM4" s="92"/>
      <c r="AAN4" s="92"/>
      <c r="AAO4" s="92"/>
      <c r="AAP4" s="92"/>
      <c r="AAQ4" s="92"/>
      <c r="AAR4" s="92"/>
      <c r="AAS4" s="92"/>
      <c r="AAT4" s="92"/>
      <c r="AAU4" s="92"/>
      <c r="AAV4" s="92"/>
      <c r="AAW4" s="92"/>
      <c r="AAX4" s="92"/>
      <c r="AAY4" s="92"/>
      <c r="AAZ4" s="92"/>
      <c r="ABA4" s="92"/>
      <c r="ABB4" s="92"/>
      <c r="ABC4" s="92"/>
      <c r="ABD4" s="92"/>
      <c r="ABE4" s="92"/>
      <c r="ABF4" s="92"/>
      <c r="ABG4" s="92"/>
      <c r="ABH4" s="92"/>
      <c r="ABI4" s="92"/>
      <c r="ABJ4" s="92"/>
      <c r="ABK4" s="92"/>
      <c r="ABL4" s="92"/>
      <c r="ABM4" s="92"/>
      <c r="ABN4" s="92"/>
      <c r="ABO4" s="92"/>
      <c r="ABP4" s="92"/>
      <c r="ABQ4" s="92"/>
      <c r="ABR4" s="92"/>
      <c r="ABS4" s="92"/>
      <c r="ABT4" s="92"/>
      <c r="ABU4" s="92"/>
      <c r="ABV4" s="92"/>
      <c r="ABW4" s="92"/>
      <c r="ABX4" s="92"/>
      <c r="ABY4" s="92"/>
      <c r="ABZ4" s="92"/>
      <c r="ACA4" s="92"/>
      <c r="ACB4" s="92"/>
      <c r="ACC4" s="92"/>
      <c r="ACD4" s="92"/>
      <c r="ACE4" s="92"/>
      <c r="ACF4" s="92"/>
      <c r="ACG4" s="92"/>
      <c r="ACH4" s="92"/>
      <c r="ACI4" s="92"/>
      <c r="ACJ4" s="92"/>
      <c r="ACK4" s="92"/>
      <c r="ACL4" s="92"/>
      <c r="ACM4" s="92"/>
      <c r="ACN4" s="92"/>
      <c r="ACO4" s="92"/>
      <c r="ACP4" s="92"/>
      <c r="ACQ4" s="92"/>
      <c r="ACR4" s="92"/>
      <c r="ACS4" s="92"/>
      <c r="ACT4" s="92"/>
      <c r="ACU4" s="92"/>
      <c r="ACV4" s="92"/>
      <c r="ACW4" s="92"/>
      <c r="ACX4" s="92"/>
      <c r="ACY4" s="92"/>
      <c r="ACZ4" s="92"/>
      <c r="ADA4" s="92"/>
      <c r="ADB4" s="92"/>
      <c r="ADC4" s="92"/>
      <c r="ADD4" s="92"/>
      <c r="ADE4" s="92"/>
      <c r="ADF4" s="92"/>
      <c r="ADG4" s="92"/>
      <c r="ADH4" s="92"/>
      <c r="ADI4" s="92"/>
      <c r="ADJ4" s="92"/>
      <c r="ADK4" s="92"/>
      <c r="ADL4" s="92"/>
      <c r="ADM4" s="92"/>
      <c r="ADN4" s="92"/>
      <c r="ADO4" s="92"/>
      <c r="ADP4" s="92"/>
      <c r="ADQ4" s="92"/>
      <c r="ADR4" s="92"/>
      <c r="ADS4" s="92"/>
      <c r="ADT4" s="92"/>
      <c r="ADU4" s="92"/>
      <c r="ADV4" s="92"/>
      <c r="ADW4" s="92"/>
      <c r="ADX4" s="92"/>
      <c r="ADY4" s="92"/>
      <c r="ADZ4" s="92"/>
      <c r="AEA4" s="92"/>
      <c r="AEB4" s="92"/>
      <c r="AEC4" s="92"/>
      <c r="AED4" s="92"/>
      <c r="AEE4" s="92"/>
      <c r="AEF4" s="92"/>
      <c r="AEG4" s="92"/>
      <c r="AEH4" s="92"/>
      <c r="AEI4" s="92"/>
      <c r="AEJ4" s="92"/>
      <c r="AEK4" s="92"/>
      <c r="AEL4" s="92"/>
      <c r="AEM4" s="92"/>
      <c r="AEN4" s="92"/>
      <c r="AEO4" s="92"/>
      <c r="AEP4" s="92"/>
      <c r="AEQ4" s="92"/>
      <c r="AER4" s="92"/>
      <c r="AES4" s="92"/>
      <c r="AET4" s="92"/>
      <c r="AEU4" s="92"/>
      <c r="AEV4" s="92"/>
      <c r="AEW4" s="92"/>
      <c r="AEX4" s="92"/>
      <c r="AEY4" s="92"/>
      <c r="AEZ4" s="92"/>
      <c r="AFA4" s="92"/>
      <c r="AFB4" s="92"/>
      <c r="AFC4" s="92"/>
      <c r="AFD4" s="92"/>
      <c r="AFE4" s="92"/>
      <c r="AFF4" s="92"/>
      <c r="AFG4" s="92"/>
      <c r="AFH4" s="92"/>
      <c r="AFI4" s="92"/>
      <c r="AFJ4" s="92"/>
      <c r="AFK4" s="92"/>
      <c r="AFL4" s="92"/>
      <c r="AFM4" s="92"/>
      <c r="AFN4" s="92"/>
      <c r="AFO4" s="92"/>
      <c r="AFP4" s="92"/>
      <c r="AFQ4" s="92"/>
      <c r="AFR4" s="92"/>
      <c r="AFS4" s="92"/>
      <c r="AFT4" s="92"/>
      <c r="AFU4" s="92"/>
      <c r="AFV4" s="92"/>
      <c r="AFW4" s="92"/>
      <c r="AFX4" s="92"/>
      <c r="AFY4" s="92"/>
      <c r="AFZ4" s="92"/>
      <c r="AGA4" s="92"/>
      <c r="AGB4" s="92"/>
      <c r="AGC4" s="92"/>
      <c r="AGD4" s="92"/>
      <c r="AGE4" s="92"/>
      <c r="AGF4" s="92"/>
      <c r="AGG4" s="92"/>
      <c r="AGH4" s="92"/>
      <c r="AGI4" s="92"/>
      <c r="AGJ4" s="92"/>
      <c r="AGK4" s="92"/>
      <c r="AGL4" s="92"/>
      <c r="AGM4" s="92"/>
      <c r="AGN4" s="92"/>
      <c r="AGO4" s="92"/>
      <c r="AGP4" s="92"/>
      <c r="AGQ4" s="92"/>
      <c r="AGR4" s="92"/>
      <c r="AGS4" s="92"/>
      <c r="AGT4" s="92"/>
      <c r="AGU4" s="92"/>
      <c r="AGV4" s="92"/>
      <c r="AGW4" s="92"/>
      <c r="AGX4" s="92"/>
      <c r="AGY4" s="92"/>
      <c r="AGZ4" s="92"/>
      <c r="AHA4" s="92"/>
      <c r="AHB4" s="92"/>
      <c r="AHC4" s="92"/>
      <c r="AHD4" s="92"/>
      <c r="AHE4" s="92"/>
      <c r="AHF4" s="92"/>
      <c r="AHG4" s="92"/>
      <c r="AHH4" s="92"/>
      <c r="AHI4" s="92"/>
      <c r="AHJ4" s="92"/>
      <c r="AHK4" s="92"/>
      <c r="AHL4" s="92"/>
      <c r="AHM4" s="92"/>
      <c r="AHN4" s="92"/>
      <c r="AHO4" s="92"/>
      <c r="AHP4" s="92"/>
      <c r="AHQ4" s="92"/>
      <c r="AHR4" s="92"/>
      <c r="AHS4" s="92"/>
      <c r="AHT4" s="92"/>
      <c r="AHU4" s="92"/>
      <c r="AHV4" s="92"/>
      <c r="AHW4" s="92"/>
      <c r="AHX4" s="92"/>
      <c r="AHY4" s="92"/>
      <c r="AHZ4" s="92"/>
      <c r="AIA4" s="92"/>
      <c r="AIB4" s="92"/>
      <c r="AIC4" s="92"/>
      <c r="AID4" s="92"/>
      <c r="AIE4" s="92"/>
      <c r="AIF4" s="92"/>
      <c r="AIG4" s="92"/>
      <c r="AIH4" s="92"/>
      <c r="AII4" s="92"/>
      <c r="AIJ4" s="92"/>
      <c r="AIK4" s="92"/>
      <c r="AIL4" s="92"/>
      <c r="AIM4" s="92"/>
      <c r="AIN4" s="92"/>
      <c r="AIO4" s="92"/>
      <c r="AIP4" s="92"/>
      <c r="AIQ4" s="92"/>
      <c r="AIR4" s="92"/>
      <c r="AIS4" s="92"/>
      <c r="AIT4" s="92"/>
      <c r="AIU4" s="92"/>
      <c r="AIV4" s="92"/>
      <c r="AIW4" s="92"/>
      <c r="AIX4" s="92"/>
      <c r="AIY4" s="92"/>
      <c r="AIZ4" s="92"/>
      <c r="AJA4" s="92"/>
      <c r="AJB4" s="92"/>
      <c r="AJC4" s="92"/>
      <c r="AJD4" s="92"/>
      <c r="AJE4" s="92"/>
      <c r="AJF4" s="92"/>
      <c r="AJG4" s="92"/>
      <c r="AJH4" s="92"/>
      <c r="AJI4" s="92"/>
      <c r="AJJ4" s="92"/>
      <c r="AJK4" s="92"/>
      <c r="AJL4" s="92"/>
      <c r="AJM4" s="92"/>
      <c r="AJN4" s="92"/>
      <c r="AJO4" s="92"/>
      <c r="AJP4" s="92"/>
      <c r="AJQ4" s="92"/>
      <c r="AJR4" s="92"/>
      <c r="AJS4" s="92"/>
      <c r="AJT4" s="92"/>
      <c r="AJU4" s="92"/>
      <c r="AJV4" s="92"/>
      <c r="AJW4" s="92"/>
      <c r="AJX4" s="92"/>
      <c r="AJY4" s="92"/>
      <c r="AJZ4" s="92"/>
      <c r="AKA4" s="92"/>
      <c r="AKB4" s="92"/>
      <c r="AKC4" s="92"/>
      <c r="AKD4" s="92"/>
      <c r="AKE4" s="92"/>
      <c r="AKF4" s="92"/>
      <c r="AKG4" s="92"/>
      <c r="AKH4" s="92"/>
      <c r="AKI4" s="92"/>
      <c r="AKJ4" s="92"/>
      <c r="AKK4" s="92"/>
      <c r="AKL4" s="92"/>
      <c r="AKM4" s="92"/>
      <c r="AKN4" s="92"/>
      <c r="AKO4" s="92"/>
      <c r="AKP4" s="92"/>
      <c r="AKQ4" s="92"/>
      <c r="AKR4" s="92"/>
      <c r="AKS4" s="92"/>
      <c r="AKT4" s="92"/>
      <c r="AKU4" s="92"/>
      <c r="AKV4" s="92"/>
      <c r="AKW4" s="92"/>
      <c r="AKX4" s="92"/>
      <c r="AKY4" s="92"/>
      <c r="AKZ4" s="92"/>
      <c r="ALA4" s="92"/>
      <c r="ALB4" s="92"/>
      <c r="ALC4" s="92"/>
      <c r="ALD4" s="92"/>
      <c r="ALE4" s="92"/>
      <c r="ALF4" s="92"/>
      <c r="ALG4" s="92"/>
      <c r="ALH4" s="92"/>
      <c r="ALI4" s="92"/>
      <c r="ALJ4" s="92"/>
      <c r="ALK4" s="92"/>
      <c r="ALL4" s="92"/>
      <c r="ALM4" s="92"/>
      <c r="ALN4" s="92"/>
      <c r="ALO4" s="92"/>
      <c r="ALP4" s="92"/>
      <c r="ALQ4" s="92"/>
      <c r="ALR4" s="92"/>
      <c r="ALS4" s="92"/>
      <c r="ALT4" s="92"/>
      <c r="ALU4" s="92"/>
      <c r="ALV4" s="92"/>
      <c r="ALW4" s="92"/>
      <c r="ALX4" s="92"/>
      <c r="ALY4" s="92"/>
      <c r="ALZ4" s="92"/>
      <c r="AMA4" s="92"/>
      <c r="AMB4" s="92"/>
      <c r="AMC4" s="92"/>
      <c r="AMD4" s="92"/>
      <c r="AME4" s="92"/>
      <c r="AMF4" s="92"/>
      <c r="AMG4" s="92"/>
      <c r="AMH4" s="92"/>
    </row>
    <row r="5" spans="1:1022" ht="15.6" customHeight="1">
      <c r="A5" s="96" t="s">
        <v>2</v>
      </c>
      <c r="B5" s="97" t="s">
        <v>3</v>
      </c>
      <c r="C5" s="92"/>
      <c r="D5" s="92"/>
      <c r="E5" s="92"/>
      <c r="F5" s="92"/>
      <c r="G5" s="92"/>
      <c r="H5" s="93"/>
      <c r="I5" s="92"/>
      <c r="J5" s="92"/>
      <c r="K5" s="92"/>
      <c r="L5" s="92"/>
      <c r="M5" s="92"/>
      <c r="N5" s="93"/>
      <c r="O5" s="93"/>
      <c r="P5" s="93"/>
      <c r="Q5" s="93"/>
      <c r="R5" s="93"/>
      <c r="S5" s="93"/>
      <c r="T5" s="92"/>
      <c r="U5" s="92"/>
      <c r="V5" s="92"/>
      <c r="W5" s="92"/>
      <c r="X5" s="92"/>
      <c r="Y5" s="92"/>
      <c r="Z5" s="92"/>
      <c r="AA5" s="92"/>
      <c r="AB5" s="92"/>
      <c r="AC5" s="92"/>
      <c r="AD5" s="92"/>
      <c r="AE5" s="92"/>
      <c r="AF5" s="92"/>
      <c r="AG5" s="92"/>
      <c r="AH5" s="92"/>
      <c r="AI5" s="92"/>
      <c r="AJ5" s="92"/>
      <c r="AK5" s="92"/>
      <c r="AL5" s="92"/>
      <c r="AM5" s="92"/>
      <c r="AN5" s="92"/>
      <c r="AO5" s="92"/>
      <c r="AP5" s="92"/>
      <c r="AQ5" s="92"/>
      <c r="AR5" s="92"/>
      <c r="AS5" s="92"/>
      <c r="AT5" s="92"/>
      <c r="AU5" s="92"/>
      <c r="AV5" s="92"/>
      <c r="AW5" s="92"/>
      <c r="AX5" s="92"/>
      <c r="AY5" s="92"/>
      <c r="AZ5" s="92"/>
      <c r="BA5" s="92"/>
      <c r="BB5" s="92"/>
      <c r="BC5" s="92"/>
      <c r="BD5" s="92"/>
      <c r="BE5" s="92"/>
      <c r="BF5" s="92"/>
      <c r="BG5" s="92"/>
      <c r="BH5" s="92"/>
      <c r="BI5" s="92"/>
      <c r="BJ5" s="92"/>
      <c r="BK5" s="92"/>
      <c r="BL5" s="92"/>
      <c r="BM5" s="92"/>
      <c r="BN5" s="92"/>
      <c r="BO5" s="92"/>
      <c r="BP5" s="92"/>
      <c r="BQ5" s="92"/>
      <c r="BR5" s="92"/>
      <c r="BS5" s="92"/>
      <c r="BT5" s="92"/>
      <c r="BU5" s="92"/>
      <c r="BV5" s="92"/>
      <c r="BW5" s="92"/>
      <c r="BX5" s="92"/>
      <c r="BY5" s="92"/>
      <c r="BZ5" s="92"/>
      <c r="CA5" s="92"/>
      <c r="CB5" s="92"/>
      <c r="CC5" s="92"/>
      <c r="CD5" s="92"/>
      <c r="CE5" s="92"/>
      <c r="CF5" s="92"/>
      <c r="CG5" s="92"/>
      <c r="CH5" s="92"/>
      <c r="CI5" s="92"/>
      <c r="CJ5" s="92"/>
      <c r="CK5" s="92"/>
      <c r="CL5" s="92"/>
      <c r="CM5" s="92"/>
      <c r="CN5" s="92"/>
      <c r="CO5" s="92"/>
      <c r="CP5" s="92"/>
      <c r="CQ5" s="92"/>
      <c r="CR5" s="92"/>
      <c r="CS5" s="92"/>
      <c r="CT5" s="92"/>
      <c r="CU5" s="92"/>
      <c r="CV5" s="92"/>
      <c r="CW5" s="92"/>
      <c r="CX5" s="92"/>
      <c r="CY5" s="92"/>
      <c r="CZ5" s="92"/>
      <c r="DA5" s="92"/>
      <c r="DB5" s="92"/>
      <c r="DC5" s="92"/>
      <c r="DD5" s="92"/>
      <c r="DE5" s="92"/>
      <c r="DF5" s="92"/>
      <c r="DG5" s="92"/>
      <c r="DH5" s="92"/>
      <c r="DI5" s="92"/>
      <c r="DJ5" s="92"/>
      <c r="DK5" s="92"/>
      <c r="DL5" s="92"/>
      <c r="DM5" s="92"/>
      <c r="DN5" s="92"/>
      <c r="DO5" s="92"/>
      <c r="DP5" s="92"/>
      <c r="DQ5" s="92"/>
      <c r="DR5" s="92"/>
      <c r="DS5" s="92"/>
      <c r="DT5" s="92"/>
      <c r="DU5" s="92"/>
      <c r="DV5" s="92"/>
      <c r="DW5" s="92"/>
      <c r="DX5" s="92"/>
      <c r="DY5" s="92"/>
      <c r="DZ5" s="92"/>
      <c r="EA5" s="92"/>
      <c r="EB5" s="92"/>
      <c r="EC5" s="92"/>
      <c r="ED5" s="92"/>
      <c r="EE5" s="92"/>
      <c r="EF5" s="92"/>
      <c r="EG5" s="92"/>
      <c r="EH5" s="92"/>
      <c r="EI5" s="92"/>
      <c r="EJ5" s="92"/>
      <c r="EK5" s="92"/>
      <c r="EL5" s="92"/>
      <c r="EM5" s="92"/>
      <c r="EN5" s="92"/>
      <c r="EO5" s="92"/>
      <c r="EP5" s="92"/>
      <c r="EQ5" s="92"/>
      <c r="ER5" s="92"/>
      <c r="ES5" s="92"/>
      <c r="ET5" s="92"/>
      <c r="EU5" s="92"/>
      <c r="EV5" s="92"/>
      <c r="EW5" s="92"/>
      <c r="EX5" s="92"/>
      <c r="EY5" s="92"/>
      <c r="EZ5" s="92"/>
      <c r="FA5" s="92"/>
      <c r="FB5" s="92"/>
      <c r="FC5" s="92"/>
      <c r="FD5" s="92"/>
      <c r="FE5" s="92"/>
      <c r="FF5" s="92"/>
      <c r="FG5" s="92"/>
      <c r="FH5" s="92"/>
      <c r="FI5" s="92"/>
      <c r="FJ5" s="92"/>
      <c r="FK5" s="92"/>
      <c r="FL5" s="92"/>
      <c r="FM5" s="92"/>
      <c r="FN5" s="92"/>
      <c r="FO5" s="92"/>
      <c r="FP5" s="92"/>
      <c r="FQ5" s="92"/>
      <c r="FR5" s="92"/>
      <c r="FS5" s="92"/>
      <c r="FT5" s="92"/>
      <c r="FU5" s="92"/>
      <c r="FV5" s="92"/>
      <c r="FW5" s="92"/>
      <c r="FX5" s="92"/>
      <c r="FY5" s="92"/>
      <c r="FZ5" s="92"/>
      <c r="GA5" s="92"/>
      <c r="GB5" s="92"/>
      <c r="GC5" s="92"/>
      <c r="GD5" s="92"/>
      <c r="GE5" s="92"/>
      <c r="GF5" s="92"/>
      <c r="GG5" s="92"/>
      <c r="GH5" s="92"/>
      <c r="GI5" s="92"/>
      <c r="GJ5" s="92"/>
      <c r="GK5" s="92"/>
      <c r="GL5" s="92"/>
      <c r="GM5" s="92"/>
      <c r="GN5" s="92"/>
      <c r="GO5" s="92"/>
      <c r="GP5" s="92"/>
      <c r="GQ5" s="92"/>
      <c r="GR5" s="92"/>
      <c r="GS5" s="92"/>
      <c r="GT5" s="92"/>
      <c r="GU5" s="92"/>
      <c r="GV5" s="92"/>
      <c r="GW5" s="92"/>
      <c r="GX5" s="92"/>
      <c r="GY5" s="92"/>
      <c r="GZ5" s="92"/>
      <c r="HA5" s="92"/>
      <c r="HB5" s="92"/>
      <c r="HC5" s="92"/>
      <c r="HD5" s="92"/>
      <c r="HE5" s="92"/>
      <c r="HF5" s="92"/>
      <c r="HG5" s="92"/>
      <c r="HH5" s="92"/>
      <c r="HI5" s="92"/>
      <c r="HJ5" s="92"/>
      <c r="HK5" s="92"/>
      <c r="HL5" s="92"/>
      <c r="HM5" s="92"/>
      <c r="HN5" s="92"/>
      <c r="HO5" s="92"/>
      <c r="HP5" s="92"/>
      <c r="HQ5" s="92"/>
      <c r="HR5" s="92"/>
      <c r="HS5" s="92"/>
      <c r="HT5" s="92"/>
      <c r="HU5" s="92"/>
      <c r="HV5" s="92"/>
      <c r="HW5" s="92"/>
      <c r="HX5" s="92"/>
      <c r="HY5" s="92"/>
      <c r="HZ5" s="92"/>
      <c r="IA5" s="92"/>
      <c r="IB5" s="92"/>
      <c r="IC5" s="92"/>
      <c r="ID5" s="92"/>
      <c r="IE5" s="92"/>
      <c r="IF5" s="92"/>
      <c r="IG5" s="92"/>
      <c r="IH5" s="92"/>
      <c r="II5" s="92"/>
      <c r="IJ5" s="92"/>
      <c r="IK5" s="92"/>
      <c r="IL5" s="92"/>
      <c r="IM5" s="92"/>
      <c r="IN5" s="92"/>
      <c r="IO5" s="92"/>
      <c r="IP5" s="92"/>
      <c r="IQ5" s="92"/>
      <c r="IR5" s="92"/>
      <c r="IS5" s="92"/>
      <c r="IT5" s="92"/>
      <c r="IU5" s="92"/>
      <c r="IV5" s="92"/>
      <c r="IW5" s="92"/>
      <c r="IX5" s="92"/>
      <c r="IY5" s="92"/>
      <c r="IZ5" s="92"/>
      <c r="JA5" s="92"/>
      <c r="JB5" s="92"/>
      <c r="JC5" s="92"/>
      <c r="JD5" s="92"/>
      <c r="JE5" s="92"/>
      <c r="JF5" s="92"/>
      <c r="JG5" s="92"/>
      <c r="JH5" s="92"/>
      <c r="JI5" s="92"/>
      <c r="JJ5" s="92"/>
      <c r="JK5" s="92"/>
      <c r="JL5" s="92"/>
      <c r="JM5" s="92"/>
      <c r="JN5" s="92"/>
      <c r="JO5" s="92"/>
      <c r="JP5" s="92"/>
      <c r="JQ5" s="92"/>
      <c r="JR5" s="92"/>
      <c r="JS5" s="92"/>
      <c r="JT5" s="92"/>
      <c r="JU5" s="92"/>
      <c r="JV5" s="92"/>
      <c r="JW5" s="92"/>
      <c r="JX5" s="92"/>
      <c r="JY5" s="92"/>
      <c r="JZ5" s="92"/>
      <c r="KA5" s="92"/>
      <c r="KB5" s="92"/>
      <c r="KC5" s="92"/>
      <c r="KD5" s="92"/>
      <c r="KE5" s="92"/>
      <c r="KF5" s="92"/>
      <c r="KG5" s="92"/>
      <c r="KH5" s="92"/>
      <c r="KI5" s="92"/>
      <c r="KJ5" s="92"/>
      <c r="KK5" s="92"/>
      <c r="KL5" s="92"/>
      <c r="KM5" s="92"/>
      <c r="KN5" s="92"/>
      <c r="KO5" s="92"/>
      <c r="KP5" s="92"/>
      <c r="KQ5" s="92"/>
      <c r="KR5" s="92"/>
      <c r="KS5" s="92"/>
      <c r="KT5" s="92"/>
      <c r="KU5" s="92"/>
      <c r="KV5" s="92"/>
      <c r="KW5" s="92"/>
      <c r="KX5" s="92"/>
      <c r="KY5" s="92"/>
      <c r="KZ5" s="92"/>
      <c r="LA5" s="92"/>
      <c r="LB5" s="92"/>
      <c r="LC5" s="92"/>
      <c r="LD5" s="92"/>
      <c r="LE5" s="92"/>
      <c r="LF5" s="92"/>
      <c r="LG5" s="92"/>
      <c r="LH5" s="92"/>
      <c r="LI5" s="92"/>
      <c r="LJ5" s="92"/>
      <c r="LK5" s="92"/>
      <c r="LL5" s="92"/>
      <c r="LM5" s="92"/>
      <c r="LN5" s="92"/>
      <c r="LO5" s="92"/>
      <c r="LP5" s="92"/>
      <c r="LQ5" s="92"/>
      <c r="LR5" s="92"/>
      <c r="LS5" s="92"/>
      <c r="LT5" s="92"/>
      <c r="LU5" s="92"/>
      <c r="LV5" s="92"/>
      <c r="LW5" s="92"/>
      <c r="LX5" s="92"/>
      <c r="LY5" s="92"/>
      <c r="LZ5" s="92"/>
      <c r="MA5" s="92"/>
      <c r="MB5" s="92"/>
      <c r="MC5" s="92"/>
      <c r="MD5" s="92"/>
      <c r="ME5" s="92"/>
      <c r="MF5" s="92"/>
      <c r="MG5" s="92"/>
      <c r="MH5" s="92"/>
      <c r="MI5" s="92"/>
      <c r="MJ5" s="92"/>
      <c r="MK5" s="92"/>
      <c r="ML5" s="92"/>
      <c r="MM5" s="92"/>
      <c r="MN5" s="92"/>
      <c r="MO5" s="92"/>
      <c r="MP5" s="92"/>
      <c r="MQ5" s="92"/>
      <c r="MR5" s="92"/>
      <c r="MS5" s="92"/>
      <c r="MT5" s="92"/>
      <c r="MU5" s="92"/>
      <c r="MV5" s="92"/>
      <c r="MW5" s="92"/>
      <c r="MX5" s="92"/>
      <c r="MY5" s="92"/>
      <c r="MZ5" s="92"/>
      <c r="NA5" s="92"/>
      <c r="NB5" s="92"/>
      <c r="NC5" s="92"/>
      <c r="ND5" s="92"/>
      <c r="NE5" s="92"/>
      <c r="NF5" s="92"/>
      <c r="NG5" s="92"/>
      <c r="NH5" s="92"/>
      <c r="NI5" s="92"/>
      <c r="NJ5" s="92"/>
      <c r="NK5" s="92"/>
      <c r="NL5" s="92"/>
      <c r="NM5" s="92"/>
      <c r="NN5" s="92"/>
      <c r="NO5" s="92"/>
      <c r="NP5" s="92"/>
      <c r="NQ5" s="92"/>
      <c r="NR5" s="92"/>
      <c r="NS5" s="92"/>
      <c r="NT5" s="92"/>
      <c r="NU5" s="92"/>
      <c r="NV5" s="92"/>
      <c r="NW5" s="92"/>
      <c r="NX5" s="92"/>
      <c r="NY5" s="92"/>
      <c r="NZ5" s="92"/>
      <c r="OA5" s="92"/>
      <c r="OB5" s="92"/>
      <c r="OC5" s="92"/>
      <c r="OD5" s="92"/>
      <c r="OE5" s="92"/>
      <c r="OF5" s="92"/>
      <c r="OG5" s="92"/>
      <c r="OH5" s="92"/>
      <c r="OI5" s="92"/>
      <c r="OJ5" s="92"/>
      <c r="OK5" s="92"/>
      <c r="OL5" s="92"/>
      <c r="OM5" s="92"/>
      <c r="ON5" s="92"/>
      <c r="OO5" s="92"/>
      <c r="OP5" s="92"/>
      <c r="OQ5" s="92"/>
      <c r="OR5" s="92"/>
      <c r="OS5" s="92"/>
      <c r="OT5" s="92"/>
      <c r="OU5" s="92"/>
      <c r="OV5" s="92"/>
      <c r="OW5" s="92"/>
      <c r="OX5" s="92"/>
      <c r="OY5" s="92"/>
      <c r="OZ5" s="92"/>
      <c r="PA5" s="92"/>
      <c r="PB5" s="92"/>
      <c r="PC5" s="92"/>
      <c r="PD5" s="92"/>
      <c r="PE5" s="92"/>
      <c r="PF5" s="92"/>
      <c r="PG5" s="92"/>
      <c r="PH5" s="92"/>
      <c r="PI5" s="92"/>
      <c r="PJ5" s="92"/>
      <c r="PK5" s="92"/>
      <c r="PL5" s="92"/>
      <c r="PM5" s="92"/>
      <c r="PN5" s="92"/>
      <c r="PO5" s="92"/>
      <c r="PP5" s="92"/>
      <c r="PQ5" s="92"/>
      <c r="PR5" s="92"/>
      <c r="PS5" s="92"/>
      <c r="PT5" s="92"/>
      <c r="PU5" s="92"/>
      <c r="PV5" s="92"/>
      <c r="PW5" s="92"/>
      <c r="PX5" s="92"/>
      <c r="PY5" s="92"/>
      <c r="PZ5" s="92"/>
      <c r="QA5" s="92"/>
      <c r="QB5" s="92"/>
      <c r="QC5" s="92"/>
      <c r="QD5" s="92"/>
      <c r="QE5" s="92"/>
      <c r="QF5" s="92"/>
      <c r="QG5" s="92"/>
      <c r="QH5" s="92"/>
      <c r="QI5" s="92"/>
      <c r="QJ5" s="92"/>
      <c r="QK5" s="92"/>
      <c r="QL5" s="92"/>
      <c r="QM5" s="92"/>
      <c r="QN5" s="92"/>
      <c r="QO5" s="92"/>
      <c r="QP5" s="92"/>
      <c r="QQ5" s="92"/>
      <c r="QR5" s="92"/>
      <c r="QS5" s="92"/>
      <c r="QT5" s="92"/>
      <c r="QU5" s="92"/>
      <c r="QV5" s="92"/>
      <c r="QW5" s="92"/>
      <c r="QX5" s="92"/>
      <c r="QY5" s="92"/>
      <c r="QZ5" s="92"/>
      <c r="RA5" s="92"/>
      <c r="RB5" s="92"/>
      <c r="RC5" s="92"/>
      <c r="RD5" s="92"/>
      <c r="RE5" s="92"/>
      <c r="RF5" s="92"/>
      <c r="RG5" s="92"/>
      <c r="RH5" s="92"/>
      <c r="RI5" s="92"/>
      <c r="RJ5" s="92"/>
      <c r="RK5" s="92"/>
      <c r="RL5" s="92"/>
      <c r="RM5" s="92"/>
      <c r="RN5" s="92"/>
      <c r="RO5" s="92"/>
      <c r="RP5" s="92"/>
      <c r="RQ5" s="92"/>
      <c r="RR5" s="92"/>
      <c r="RS5" s="92"/>
      <c r="RT5" s="92"/>
      <c r="RU5" s="92"/>
      <c r="RV5" s="92"/>
      <c r="RW5" s="92"/>
      <c r="RX5" s="92"/>
      <c r="RY5" s="92"/>
      <c r="RZ5" s="92"/>
      <c r="SA5" s="92"/>
      <c r="SB5" s="92"/>
      <c r="SC5" s="92"/>
      <c r="SD5" s="92"/>
      <c r="SE5" s="92"/>
      <c r="SF5" s="92"/>
      <c r="SG5" s="92"/>
      <c r="SH5" s="92"/>
      <c r="SI5" s="92"/>
      <c r="SJ5" s="92"/>
      <c r="SK5" s="92"/>
      <c r="SL5" s="92"/>
      <c r="SM5" s="92"/>
      <c r="SN5" s="92"/>
      <c r="SO5" s="92"/>
      <c r="SP5" s="92"/>
      <c r="SQ5" s="92"/>
      <c r="SR5" s="92"/>
      <c r="SS5" s="92"/>
      <c r="ST5" s="92"/>
      <c r="SU5" s="92"/>
      <c r="SV5" s="92"/>
      <c r="SW5" s="92"/>
      <c r="SX5" s="92"/>
      <c r="SY5" s="92"/>
      <c r="SZ5" s="92"/>
      <c r="TA5" s="92"/>
      <c r="TB5" s="92"/>
      <c r="TC5" s="92"/>
      <c r="TD5" s="92"/>
      <c r="TE5" s="92"/>
      <c r="TF5" s="92"/>
      <c r="TG5" s="92"/>
      <c r="TH5" s="92"/>
      <c r="TI5" s="92"/>
      <c r="TJ5" s="92"/>
      <c r="TK5" s="92"/>
      <c r="TL5" s="92"/>
      <c r="TM5" s="92"/>
      <c r="TN5" s="92"/>
      <c r="TO5" s="92"/>
      <c r="TP5" s="92"/>
      <c r="TQ5" s="92"/>
      <c r="TR5" s="92"/>
      <c r="TS5" s="92"/>
      <c r="TT5" s="92"/>
      <c r="TU5" s="92"/>
      <c r="TV5" s="92"/>
      <c r="TW5" s="92"/>
      <c r="TX5" s="92"/>
      <c r="TY5" s="92"/>
      <c r="TZ5" s="92"/>
      <c r="UA5" s="92"/>
      <c r="UB5" s="92"/>
      <c r="UC5" s="92"/>
      <c r="UD5" s="92"/>
      <c r="UE5" s="92"/>
      <c r="UF5" s="92"/>
      <c r="UG5" s="92"/>
      <c r="UH5" s="92"/>
      <c r="UI5" s="92"/>
      <c r="UJ5" s="92"/>
      <c r="UK5" s="92"/>
      <c r="UL5" s="92"/>
      <c r="UM5" s="92"/>
      <c r="UN5" s="92"/>
      <c r="UO5" s="92"/>
      <c r="UP5" s="92"/>
      <c r="UQ5" s="92"/>
      <c r="UR5" s="92"/>
      <c r="US5" s="92"/>
      <c r="UT5" s="92"/>
      <c r="UU5" s="92"/>
      <c r="UV5" s="92"/>
      <c r="UW5" s="92"/>
      <c r="UX5" s="92"/>
      <c r="UY5" s="92"/>
      <c r="UZ5" s="92"/>
      <c r="VA5" s="92"/>
      <c r="VB5" s="92"/>
      <c r="VC5" s="92"/>
      <c r="VD5" s="92"/>
      <c r="VE5" s="92"/>
      <c r="VF5" s="92"/>
      <c r="VG5" s="92"/>
      <c r="VH5" s="92"/>
      <c r="VI5" s="92"/>
      <c r="VJ5" s="92"/>
      <c r="VK5" s="92"/>
      <c r="VL5" s="92"/>
      <c r="VM5" s="92"/>
      <c r="VN5" s="92"/>
      <c r="VO5" s="92"/>
      <c r="VP5" s="92"/>
      <c r="VQ5" s="92"/>
      <c r="VR5" s="92"/>
      <c r="VS5" s="92"/>
      <c r="VT5" s="92"/>
      <c r="VU5" s="92"/>
      <c r="VV5" s="92"/>
      <c r="VW5" s="92"/>
      <c r="VX5" s="92"/>
      <c r="VY5" s="92"/>
      <c r="VZ5" s="92"/>
      <c r="WA5" s="92"/>
      <c r="WB5" s="92"/>
      <c r="WC5" s="92"/>
      <c r="WD5" s="92"/>
      <c r="WE5" s="92"/>
      <c r="WF5" s="92"/>
      <c r="WG5" s="92"/>
      <c r="WH5" s="92"/>
      <c r="WI5" s="92"/>
      <c r="WJ5" s="92"/>
      <c r="WK5" s="92"/>
      <c r="WL5" s="92"/>
      <c r="WM5" s="92"/>
      <c r="WN5" s="92"/>
      <c r="WO5" s="92"/>
      <c r="WP5" s="92"/>
      <c r="WQ5" s="92"/>
      <c r="WR5" s="92"/>
      <c r="WS5" s="92"/>
      <c r="WT5" s="92"/>
      <c r="WU5" s="92"/>
      <c r="WV5" s="92"/>
      <c r="WW5" s="92"/>
      <c r="WX5" s="92"/>
      <c r="WY5" s="92"/>
      <c r="WZ5" s="92"/>
      <c r="XA5" s="92"/>
      <c r="XB5" s="92"/>
      <c r="XC5" s="92"/>
      <c r="XD5" s="92"/>
      <c r="XE5" s="92"/>
      <c r="XF5" s="92"/>
      <c r="XG5" s="92"/>
      <c r="XH5" s="92"/>
      <c r="XI5" s="92"/>
      <c r="XJ5" s="92"/>
      <c r="XK5" s="92"/>
      <c r="XL5" s="92"/>
      <c r="XM5" s="92"/>
      <c r="XN5" s="92"/>
      <c r="XO5" s="92"/>
      <c r="XP5" s="92"/>
      <c r="XQ5" s="92"/>
      <c r="XR5" s="92"/>
      <c r="XS5" s="92"/>
      <c r="XT5" s="92"/>
      <c r="XU5" s="92"/>
      <c r="XV5" s="92"/>
      <c r="XW5" s="92"/>
      <c r="XX5" s="92"/>
      <c r="XY5" s="92"/>
      <c r="XZ5" s="92"/>
      <c r="YA5" s="92"/>
      <c r="YB5" s="92"/>
      <c r="YC5" s="92"/>
      <c r="YD5" s="92"/>
      <c r="YE5" s="92"/>
      <c r="YF5" s="92"/>
      <c r="YG5" s="92"/>
      <c r="YH5" s="92"/>
      <c r="YI5" s="92"/>
      <c r="YJ5" s="92"/>
      <c r="YK5" s="92"/>
      <c r="YL5" s="92"/>
      <c r="YM5" s="92"/>
      <c r="YN5" s="92"/>
      <c r="YO5" s="92"/>
      <c r="YP5" s="92"/>
      <c r="YQ5" s="92"/>
      <c r="YR5" s="92"/>
      <c r="YS5" s="92"/>
      <c r="YT5" s="92"/>
      <c r="YU5" s="92"/>
      <c r="YV5" s="92"/>
      <c r="YW5" s="92"/>
      <c r="YX5" s="92"/>
      <c r="YY5" s="92"/>
      <c r="YZ5" s="92"/>
      <c r="ZA5" s="92"/>
      <c r="ZB5" s="92"/>
      <c r="ZC5" s="92"/>
      <c r="ZD5" s="92"/>
      <c r="ZE5" s="92"/>
      <c r="ZF5" s="92"/>
      <c r="ZG5" s="92"/>
      <c r="ZH5" s="92"/>
      <c r="ZI5" s="92"/>
      <c r="ZJ5" s="92"/>
      <c r="ZK5" s="92"/>
      <c r="ZL5" s="92"/>
      <c r="ZM5" s="92"/>
      <c r="ZN5" s="92"/>
      <c r="ZO5" s="92"/>
      <c r="ZP5" s="92"/>
      <c r="ZQ5" s="92"/>
      <c r="ZR5" s="92"/>
      <c r="ZS5" s="92"/>
      <c r="ZT5" s="92"/>
      <c r="ZU5" s="92"/>
      <c r="ZV5" s="92"/>
      <c r="ZW5" s="92"/>
      <c r="ZX5" s="92"/>
      <c r="ZY5" s="92"/>
      <c r="ZZ5" s="92"/>
      <c r="AAA5" s="92"/>
      <c r="AAB5" s="92"/>
      <c r="AAC5" s="92"/>
      <c r="AAD5" s="92"/>
      <c r="AAE5" s="92"/>
      <c r="AAF5" s="92"/>
      <c r="AAG5" s="92"/>
      <c r="AAH5" s="92"/>
      <c r="AAI5" s="92"/>
      <c r="AAJ5" s="92"/>
      <c r="AAK5" s="92"/>
      <c r="AAL5" s="92"/>
      <c r="AAM5" s="92"/>
      <c r="AAN5" s="92"/>
      <c r="AAO5" s="92"/>
      <c r="AAP5" s="92"/>
      <c r="AAQ5" s="92"/>
      <c r="AAR5" s="92"/>
      <c r="AAS5" s="92"/>
      <c r="AAT5" s="92"/>
      <c r="AAU5" s="92"/>
      <c r="AAV5" s="92"/>
      <c r="AAW5" s="92"/>
      <c r="AAX5" s="92"/>
      <c r="AAY5" s="92"/>
      <c r="AAZ5" s="92"/>
      <c r="ABA5" s="92"/>
      <c r="ABB5" s="92"/>
      <c r="ABC5" s="92"/>
      <c r="ABD5" s="92"/>
      <c r="ABE5" s="92"/>
      <c r="ABF5" s="92"/>
      <c r="ABG5" s="92"/>
      <c r="ABH5" s="92"/>
      <c r="ABI5" s="92"/>
      <c r="ABJ5" s="92"/>
      <c r="ABK5" s="92"/>
      <c r="ABL5" s="92"/>
      <c r="ABM5" s="92"/>
      <c r="ABN5" s="92"/>
      <c r="ABO5" s="92"/>
      <c r="ABP5" s="92"/>
      <c r="ABQ5" s="92"/>
      <c r="ABR5" s="92"/>
      <c r="ABS5" s="92"/>
      <c r="ABT5" s="92"/>
      <c r="ABU5" s="92"/>
      <c r="ABV5" s="92"/>
      <c r="ABW5" s="92"/>
      <c r="ABX5" s="92"/>
      <c r="ABY5" s="92"/>
      <c r="ABZ5" s="92"/>
      <c r="ACA5" s="92"/>
      <c r="ACB5" s="92"/>
      <c r="ACC5" s="92"/>
      <c r="ACD5" s="92"/>
      <c r="ACE5" s="92"/>
      <c r="ACF5" s="92"/>
      <c r="ACG5" s="92"/>
      <c r="ACH5" s="92"/>
      <c r="ACI5" s="92"/>
      <c r="ACJ5" s="92"/>
      <c r="ACK5" s="92"/>
      <c r="ACL5" s="92"/>
      <c r="ACM5" s="92"/>
      <c r="ACN5" s="92"/>
      <c r="ACO5" s="92"/>
      <c r="ACP5" s="92"/>
      <c r="ACQ5" s="92"/>
      <c r="ACR5" s="92"/>
      <c r="ACS5" s="92"/>
      <c r="ACT5" s="92"/>
      <c r="ACU5" s="92"/>
      <c r="ACV5" s="92"/>
      <c r="ACW5" s="92"/>
      <c r="ACX5" s="92"/>
      <c r="ACY5" s="92"/>
      <c r="ACZ5" s="92"/>
      <c r="ADA5" s="92"/>
      <c r="ADB5" s="92"/>
      <c r="ADC5" s="92"/>
      <c r="ADD5" s="92"/>
      <c r="ADE5" s="92"/>
      <c r="ADF5" s="92"/>
      <c r="ADG5" s="92"/>
      <c r="ADH5" s="92"/>
      <c r="ADI5" s="92"/>
      <c r="ADJ5" s="92"/>
      <c r="ADK5" s="92"/>
      <c r="ADL5" s="92"/>
      <c r="ADM5" s="92"/>
      <c r="ADN5" s="92"/>
      <c r="ADO5" s="92"/>
      <c r="ADP5" s="92"/>
      <c r="ADQ5" s="92"/>
      <c r="ADR5" s="92"/>
      <c r="ADS5" s="92"/>
      <c r="ADT5" s="92"/>
      <c r="ADU5" s="92"/>
      <c r="ADV5" s="92"/>
      <c r="ADW5" s="92"/>
      <c r="ADX5" s="92"/>
      <c r="ADY5" s="92"/>
      <c r="ADZ5" s="92"/>
      <c r="AEA5" s="92"/>
      <c r="AEB5" s="92"/>
      <c r="AEC5" s="92"/>
      <c r="AED5" s="92"/>
      <c r="AEE5" s="92"/>
      <c r="AEF5" s="92"/>
      <c r="AEG5" s="92"/>
      <c r="AEH5" s="92"/>
      <c r="AEI5" s="92"/>
      <c r="AEJ5" s="92"/>
      <c r="AEK5" s="92"/>
      <c r="AEL5" s="92"/>
      <c r="AEM5" s="92"/>
      <c r="AEN5" s="92"/>
      <c r="AEO5" s="92"/>
      <c r="AEP5" s="92"/>
      <c r="AEQ5" s="92"/>
      <c r="AER5" s="92"/>
      <c r="AES5" s="92"/>
      <c r="AET5" s="92"/>
      <c r="AEU5" s="92"/>
      <c r="AEV5" s="92"/>
      <c r="AEW5" s="92"/>
      <c r="AEX5" s="92"/>
      <c r="AEY5" s="92"/>
      <c r="AEZ5" s="92"/>
      <c r="AFA5" s="92"/>
      <c r="AFB5" s="92"/>
      <c r="AFC5" s="92"/>
      <c r="AFD5" s="92"/>
      <c r="AFE5" s="92"/>
      <c r="AFF5" s="92"/>
      <c r="AFG5" s="92"/>
      <c r="AFH5" s="92"/>
      <c r="AFI5" s="92"/>
      <c r="AFJ5" s="92"/>
      <c r="AFK5" s="92"/>
      <c r="AFL5" s="92"/>
      <c r="AFM5" s="92"/>
      <c r="AFN5" s="92"/>
      <c r="AFO5" s="92"/>
      <c r="AFP5" s="92"/>
      <c r="AFQ5" s="92"/>
      <c r="AFR5" s="92"/>
      <c r="AFS5" s="92"/>
      <c r="AFT5" s="92"/>
      <c r="AFU5" s="92"/>
      <c r="AFV5" s="92"/>
      <c r="AFW5" s="92"/>
      <c r="AFX5" s="92"/>
      <c r="AFY5" s="92"/>
      <c r="AFZ5" s="92"/>
      <c r="AGA5" s="92"/>
      <c r="AGB5" s="92"/>
      <c r="AGC5" s="92"/>
      <c r="AGD5" s="92"/>
      <c r="AGE5" s="92"/>
      <c r="AGF5" s="92"/>
      <c r="AGG5" s="92"/>
      <c r="AGH5" s="92"/>
      <c r="AGI5" s="92"/>
      <c r="AGJ5" s="92"/>
      <c r="AGK5" s="92"/>
      <c r="AGL5" s="92"/>
      <c r="AGM5" s="92"/>
      <c r="AGN5" s="92"/>
      <c r="AGO5" s="92"/>
      <c r="AGP5" s="92"/>
      <c r="AGQ5" s="92"/>
      <c r="AGR5" s="92"/>
      <c r="AGS5" s="92"/>
      <c r="AGT5" s="92"/>
      <c r="AGU5" s="92"/>
      <c r="AGV5" s="92"/>
      <c r="AGW5" s="92"/>
      <c r="AGX5" s="92"/>
      <c r="AGY5" s="92"/>
      <c r="AGZ5" s="92"/>
      <c r="AHA5" s="92"/>
      <c r="AHB5" s="92"/>
      <c r="AHC5" s="92"/>
      <c r="AHD5" s="92"/>
      <c r="AHE5" s="92"/>
      <c r="AHF5" s="92"/>
      <c r="AHG5" s="92"/>
      <c r="AHH5" s="92"/>
      <c r="AHI5" s="92"/>
      <c r="AHJ5" s="92"/>
      <c r="AHK5" s="92"/>
      <c r="AHL5" s="92"/>
      <c r="AHM5" s="92"/>
      <c r="AHN5" s="92"/>
      <c r="AHO5" s="92"/>
      <c r="AHP5" s="92"/>
      <c r="AHQ5" s="92"/>
      <c r="AHR5" s="92"/>
      <c r="AHS5" s="92"/>
      <c r="AHT5" s="92"/>
      <c r="AHU5" s="92"/>
      <c r="AHV5" s="92"/>
      <c r="AHW5" s="92"/>
      <c r="AHX5" s="92"/>
      <c r="AHY5" s="92"/>
      <c r="AHZ5" s="92"/>
      <c r="AIA5" s="92"/>
      <c r="AIB5" s="92"/>
      <c r="AIC5" s="92"/>
      <c r="AID5" s="92"/>
      <c r="AIE5" s="92"/>
      <c r="AIF5" s="92"/>
      <c r="AIG5" s="92"/>
      <c r="AIH5" s="92"/>
      <c r="AII5" s="92"/>
      <c r="AIJ5" s="92"/>
      <c r="AIK5" s="92"/>
      <c r="AIL5" s="92"/>
      <c r="AIM5" s="92"/>
      <c r="AIN5" s="92"/>
      <c r="AIO5" s="92"/>
      <c r="AIP5" s="92"/>
      <c r="AIQ5" s="92"/>
      <c r="AIR5" s="92"/>
      <c r="AIS5" s="92"/>
      <c r="AIT5" s="92"/>
      <c r="AIU5" s="92"/>
      <c r="AIV5" s="92"/>
      <c r="AIW5" s="92"/>
      <c r="AIX5" s="92"/>
      <c r="AIY5" s="92"/>
      <c r="AIZ5" s="92"/>
      <c r="AJA5" s="92"/>
      <c r="AJB5" s="92"/>
      <c r="AJC5" s="92"/>
      <c r="AJD5" s="92"/>
      <c r="AJE5" s="92"/>
      <c r="AJF5" s="92"/>
      <c r="AJG5" s="92"/>
      <c r="AJH5" s="92"/>
      <c r="AJI5" s="92"/>
      <c r="AJJ5" s="92"/>
      <c r="AJK5" s="92"/>
      <c r="AJL5" s="92"/>
      <c r="AJM5" s="92"/>
      <c r="AJN5" s="92"/>
      <c r="AJO5" s="92"/>
      <c r="AJP5" s="92"/>
      <c r="AJQ5" s="92"/>
      <c r="AJR5" s="92"/>
      <c r="AJS5" s="92"/>
      <c r="AJT5" s="92"/>
      <c r="AJU5" s="92"/>
      <c r="AJV5" s="92"/>
      <c r="AJW5" s="92"/>
      <c r="AJX5" s="92"/>
      <c r="AJY5" s="92"/>
      <c r="AJZ5" s="92"/>
      <c r="AKA5" s="92"/>
      <c r="AKB5" s="92"/>
      <c r="AKC5" s="92"/>
      <c r="AKD5" s="92"/>
      <c r="AKE5" s="92"/>
      <c r="AKF5" s="92"/>
      <c r="AKG5" s="92"/>
      <c r="AKH5" s="92"/>
      <c r="AKI5" s="92"/>
      <c r="AKJ5" s="92"/>
      <c r="AKK5" s="92"/>
      <c r="AKL5" s="92"/>
      <c r="AKM5" s="92"/>
      <c r="AKN5" s="92"/>
      <c r="AKO5" s="92"/>
      <c r="AKP5" s="92"/>
      <c r="AKQ5" s="92"/>
      <c r="AKR5" s="92"/>
      <c r="AKS5" s="92"/>
      <c r="AKT5" s="92"/>
      <c r="AKU5" s="92"/>
      <c r="AKV5" s="92"/>
      <c r="AKW5" s="92"/>
      <c r="AKX5" s="92"/>
      <c r="AKY5" s="92"/>
      <c r="AKZ5" s="92"/>
      <c r="ALA5" s="92"/>
      <c r="ALB5" s="92"/>
      <c r="ALC5" s="92"/>
      <c r="ALD5" s="92"/>
      <c r="ALE5" s="92"/>
      <c r="ALF5" s="92"/>
      <c r="ALG5" s="92"/>
      <c r="ALH5" s="92"/>
      <c r="ALI5" s="92"/>
      <c r="ALJ5" s="92"/>
      <c r="ALK5" s="92"/>
      <c r="ALL5" s="92"/>
      <c r="ALM5" s="92"/>
      <c r="ALN5" s="92"/>
      <c r="ALO5" s="92"/>
      <c r="ALP5" s="92"/>
      <c r="ALQ5" s="92"/>
      <c r="ALR5" s="92"/>
      <c r="ALS5" s="92"/>
      <c r="ALT5" s="92"/>
      <c r="ALU5" s="92"/>
      <c r="ALV5" s="92"/>
      <c r="ALW5" s="92"/>
      <c r="ALX5" s="92"/>
      <c r="ALY5" s="92"/>
      <c r="ALZ5" s="92"/>
      <c r="AMA5" s="92"/>
      <c r="AMB5" s="92"/>
      <c r="AMC5" s="92"/>
      <c r="AMD5" s="92"/>
      <c r="AME5" s="92"/>
      <c r="AMF5" s="92"/>
      <c r="AMG5" s="92"/>
      <c r="AMH5" s="92"/>
    </row>
    <row r="6" spans="1:1022" ht="15.6" customHeight="1">
      <c r="A6" s="96" t="s">
        <v>4</v>
      </c>
      <c r="B6" s="98" t="s">
        <v>5</v>
      </c>
      <c r="C6" s="92"/>
      <c r="D6" s="92"/>
      <c r="E6" s="92"/>
      <c r="F6" s="92"/>
      <c r="G6" s="92"/>
      <c r="H6" s="93"/>
      <c r="I6" s="92"/>
      <c r="J6" s="92"/>
      <c r="K6" s="92"/>
      <c r="L6" s="92"/>
      <c r="M6" s="92"/>
      <c r="N6" s="93"/>
      <c r="O6" s="93"/>
      <c r="P6" s="93"/>
      <c r="Q6" s="93"/>
      <c r="R6" s="93"/>
      <c r="S6" s="93"/>
      <c r="T6" s="92"/>
      <c r="U6" s="92"/>
      <c r="V6" s="92"/>
      <c r="W6" s="92"/>
      <c r="X6" s="92"/>
      <c r="Y6" s="92"/>
      <c r="Z6" s="92"/>
      <c r="AA6" s="92"/>
      <c r="AB6" s="92"/>
      <c r="AC6" s="92"/>
      <c r="AD6" s="92"/>
      <c r="AE6" s="92"/>
      <c r="AF6" s="92"/>
      <c r="AG6" s="92"/>
      <c r="AH6" s="92"/>
      <c r="AI6" s="92"/>
      <c r="AJ6" s="92"/>
      <c r="AK6" s="92"/>
      <c r="AL6" s="92"/>
      <c r="AM6" s="92"/>
      <c r="AN6" s="92"/>
      <c r="AO6" s="92"/>
      <c r="AP6" s="92"/>
      <c r="AQ6" s="92"/>
      <c r="AR6" s="92"/>
      <c r="AS6" s="92"/>
      <c r="AT6" s="92"/>
      <c r="AU6" s="92"/>
      <c r="AV6" s="92"/>
      <c r="AW6" s="92"/>
      <c r="AX6" s="92"/>
      <c r="AY6" s="92"/>
      <c r="AZ6" s="92"/>
      <c r="BA6" s="92"/>
      <c r="BB6" s="92"/>
      <c r="BC6" s="92"/>
      <c r="BD6" s="92"/>
      <c r="BE6" s="92"/>
      <c r="BF6" s="92"/>
      <c r="BG6" s="92"/>
      <c r="BH6" s="92"/>
      <c r="BI6" s="92"/>
      <c r="BJ6" s="92"/>
      <c r="BK6" s="92"/>
      <c r="BL6" s="92"/>
      <c r="BM6" s="92"/>
      <c r="BN6" s="92"/>
      <c r="BO6" s="92"/>
      <c r="BP6" s="92"/>
      <c r="BQ6" s="92"/>
      <c r="BR6" s="92"/>
      <c r="BS6" s="92"/>
      <c r="BT6" s="92"/>
      <c r="BU6" s="92"/>
      <c r="BV6" s="92"/>
      <c r="BW6" s="92"/>
      <c r="BX6" s="92"/>
      <c r="BY6" s="92"/>
      <c r="BZ6" s="92"/>
      <c r="CA6" s="92"/>
      <c r="CB6" s="92"/>
      <c r="CC6" s="92"/>
      <c r="CD6" s="92"/>
      <c r="CE6" s="92"/>
      <c r="CF6" s="92"/>
      <c r="CG6" s="92"/>
      <c r="CH6" s="92"/>
      <c r="CI6" s="92"/>
      <c r="CJ6" s="92"/>
      <c r="CK6" s="92"/>
      <c r="CL6" s="92"/>
      <c r="CM6" s="92"/>
      <c r="CN6" s="92"/>
      <c r="CO6" s="92"/>
      <c r="CP6" s="92"/>
      <c r="CQ6" s="92"/>
      <c r="CR6" s="92"/>
      <c r="CS6" s="92"/>
      <c r="CT6" s="92"/>
      <c r="CU6" s="92"/>
      <c r="CV6" s="92"/>
      <c r="CW6" s="92"/>
      <c r="CX6" s="92"/>
      <c r="CY6" s="92"/>
      <c r="CZ6" s="92"/>
      <c r="DA6" s="92"/>
      <c r="DB6" s="92"/>
      <c r="DC6" s="92"/>
      <c r="DD6" s="92"/>
      <c r="DE6" s="92"/>
      <c r="DF6" s="92"/>
      <c r="DG6" s="92"/>
      <c r="DH6" s="92"/>
      <c r="DI6" s="92"/>
      <c r="DJ6" s="92"/>
      <c r="DK6" s="92"/>
      <c r="DL6" s="92"/>
      <c r="DM6" s="92"/>
      <c r="DN6" s="92"/>
      <c r="DO6" s="92"/>
      <c r="DP6" s="92"/>
      <c r="DQ6" s="92"/>
      <c r="DR6" s="92"/>
      <c r="DS6" s="92"/>
      <c r="DT6" s="92"/>
      <c r="DU6" s="92"/>
      <c r="DV6" s="92"/>
      <c r="DW6" s="92"/>
      <c r="DX6" s="92"/>
      <c r="DY6" s="92"/>
      <c r="DZ6" s="92"/>
      <c r="EA6" s="92"/>
      <c r="EB6" s="92"/>
      <c r="EC6" s="92"/>
      <c r="ED6" s="92"/>
      <c r="EE6" s="92"/>
      <c r="EF6" s="92"/>
      <c r="EG6" s="92"/>
      <c r="EH6" s="92"/>
      <c r="EI6" s="92"/>
      <c r="EJ6" s="92"/>
      <c r="EK6" s="92"/>
      <c r="EL6" s="92"/>
      <c r="EM6" s="92"/>
      <c r="EN6" s="92"/>
      <c r="EO6" s="92"/>
      <c r="EP6" s="92"/>
      <c r="EQ6" s="92"/>
      <c r="ER6" s="92"/>
      <c r="ES6" s="92"/>
      <c r="ET6" s="92"/>
      <c r="EU6" s="92"/>
      <c r="EV6" s="92"/>
      <c r="EW6" s="92"/>
      <c r="EX6" s="92"/>
      <c r="EY6" s="92"/>
      <c r="EZ6" s="92"/>
      <c r="FA6" s="92"/>
      <c r="FB6" s="92"/>
      <c r="FC6" s="92"/>
      <c r="FD6" s="92"/>
      <c r="FE6" s="92"/>
      <c r="FF6" s="92"/>
      <c r="FG6" s="92"/>
      <c r="FH6" s="92"/>
      <c r="FI6" s="92"/>
      <c r="FJ6" s="92"/>
      <c r="FK6" s="92"/>
      <c r="FL6" s="92"/>
      <c r="FM6" s="92"/>
      <c r="FN6" s="92"/>
      <c r="FO6" s="92"/>
      <c r="FP6" s="92"/>
      <c r="FQ6" s="92"/>
      <c r="FR6" s="92"/>
      <c r="FS6" s="92"/>
      <c r="FT6" s="92"/>
      <c r="FU6" s="92"/>
      <c r="FV6" s="92"/>
      <c r="FW6" s="92"/>
      <c r="FX6" s="92"/>
      <c r="FY6" s="92"/>
      <c r="FZ6" s="92"/>
      <c r="GA6" s="92"/>
      <c r="GB6" s="92"/>
      <c r="GC6" s="92"/>
      <c r="GD6" s="92"/>
      <c r="GE6" s="92"/>
      <c r="GF6" s="92"/>
      <c r="GG6" s="92"/>
      <c r="GH6" s="92"/>
      <c r="GI6" s="92"/>
      <c r="GJ6" s="92"/>
      <c r="GK6" s="92"/>
      <c r="GL6" s="92"/>
      <c r="GM6" s="92"/>
      <c r="GN6" s="92"/>
      <c r="GO6" s="92"/>
      <c r="GP6" s="92"/>
      <c r="GQ6" s="92"/>
      <c r="GR6" s="92"/>
      <c r="GS6" s="92"/>
      <c r="GT6" s="92"/>
      <c r="GU6" s="92"/>
      <c r="GV6" s="92"/>
      <c r="GW6" s="92"/>
      <c r="GX6" s="92"/>
      <c r="GY6" s="92"/>
      <c r="GZ6" s="92"/>
      <c r="HA6" s="92"/>
      <c r="HB6" s="92"/>
      <c r="HC6" s="92"/>
      <c r="HD6" s="92"/>
      <c r="HE6" s="92"/>
      <c r="HF6" s="92"/>
      <c r="HG6" s="92"/>
      <c r="HH6" s="92"/>
      <c r="HI6" s="92"/>
      <c r="HJ6" s="92"/>
      <c r="HK6" s="92"/>
      <c r="HL6" s="92"/>
      <c r="HM6" s="92"/>
      <c r="HN6" s="92"/>
      <c r="HO6" s="92"/>
      <c r="HP6" s="92"/>
      <c r="HQ6" s="92"/>
      <c r="HR6" s="92"/>
      <c r="HS6" s="92"/>
      <c r="HT6" s="92"/>
      <c r="HU6" s="92"/>
      <c r="HV6" s="92"/>
      <c r="HW6" s="92"/>
      <c r="HX6" s="92"/>
      <c r="HY6" s="92"/>
      <c r="HZ6" s="92"/>
      <c r="IA6" s="92"/>
      <c r="IB6" s="92"/>
      <c r="IC6" s="92"/>
      <c r="ID6" s="92"/>
      <c r="IE6" s="92"/>
      <c r="IF6" s="92"/>
      <c r="IG6" s="92"/>
      <c r="IH6" s="92"/>
      <c r="II6" s="92"/>
      <c r="IJ6" s="92"/>
      <c r="IK6" s="92"/>
      <c r="IL6" s="92"/>
      <c r="IM6" s="92"/>
      <c r="IN6" s="92"/>
      <c r="IO6" s="92"/>
      <c r="IP6" s="92"/>
      <c r="IQ6" s="92"/>
      <c r="IR6" s="92"/>
      <c r="IS6" s="92"/>
      <c r="IT6" s="92"/>
      <c r="IU6" s="92"/>
      <c r="IV6" s="92"/>
      <c r="IW6" s="92"/>
      <c r="IX6" s="92"/>
      <c r="IY6" s="92"/>
      <c r="IZ6" s="92"/>
      <c r="JA6" s="92"/>
      <c r="JB6" s="92"/>
      <c r="JC6" s="92"/>
      <c r="JD6" s="92"/>
      <c r="JE6" s="92"/>
      <c r="JF6" s="92"/>
      <c r="JG6" s="92"/>
      <c r="JH6" s="92"/>
      <c r="JI6" s="92"/>
      <c r="JJ6" s="92"/>
      <c r="JK6" s="92"/>
      <c r="JL6" s="92"/>
      <c r="JM6" s="92"/>
      <c r="JN6" s="92"/>
      <c r="JO6" s="92"/>
      <c r="JP6" s="92"/>
      <c r="JQ6" s="92"/>
      <c r="JR6" s="92"/>
      <c r="JS6" s="92"/>
      <c r="JT6" s="92"/>
      <c r="JU6" s="92"/>
      <c r="JV6" s="92"/>
      <c r="JW6" s="92"/>
      <c r="JX6" s="92"/>
      <c r="JY6" s="92"/>
      <c r="JZ6" s="92"/>
      <c r="KA6" s="92"/>
      <c r="KB6" s="92"/>
      <c r="KC6" s="92"/>
      <c r="KD6" s="92"/>
      <c r="KE6" s="92"/>
      <c r="KF6" s="92"/>
      <c r="KG6" s="92"/>
      <c r="KH6" s="92"/>
      <c r="KI6" s="92"/>
      <c r="KJ6" s="92"/>
      <c r="KK6" s="92"/>
      <c r="KL6" s="92"/>
      <c r="KM6" s="92"/>
      <c r="KN6" s="92"/>
      <c r="KO6" s="92"/>
      <c r="KP6" s="92"/>
      <c r="KQ6" s="92"/>
      <c r="KR6" s="92"/>
      <c r="KS6" s="92"/>
      <c r="KT6" s="92"/>
      <c r="KU6" s="92"/>
      <c r="KV6" s="92"/>
      <c r="KW6" s="92"/>
      <c r="KX6" s="92"/>
      <c r="KY6" s="92"/>
      <c r="KZ6" s="92"/>
      <c r="LA6" s="92"/>
      <c r="LB6" s="92"/>
      <c r="LC6" s="92"/>
      <c r="LD6" s="92"/>
      <c r="LE6" s="92"/>
      <c r="LF6" s="92"/>
      <c r="LG6" s="92"/>
      <c r="LH6" s="92"/>
      <c r="LI6" s="92"/>
      <c r="LJ6" s="92"/>
      <c r="LK6" s="92"/>
      <c r="LL6" s="92"/>
      <c r="LM6" s="92"/>
      <c r="LN6" s="92"/>
      <c r="LO6" s="92"/>
      <c r="LP6" s="92"/>
      <c r="LQ6" s="92"/>
      <c r="LR6" s="92"/>
      <c r="LS6" s="92"/>
      <c r="LT6" s="92"/>
      <c r="LU6" s="92"/>
      <c r="LV6" s="92"/>
      <c r="LW6" s="92"/>
      <c r="LX6" s="92"/>
      <c r="LY6" s="92"/>
      <c r="LZ6" s="92"/>
      <c r="MA6" s="92"/>
      <c r="MB6" s="92"/>
      <c r="MC6" s="92"/>
      <c r="MD6" s="92"/>
      <c r="ME6" s="92"/>
      <c r="MF6" s="92"/>
      <c r="MG6" s="92"/>
      <c r="MH6" s="92"/>
      <c r="MI6" s="92"/>
      <c r="MJ6" s="92"/>
      <c r="MK6" s="92"/>
      <c r="ML6" s="92"/>
      <c r="MM6" s="92"/>
      <c r="MN6" s="92"/>
      <c r="MO6" s="92"/>
      <c r="MP6" s="92"/>
      <c r="MQ6" s="92"/>
      <c r="MR6" s="92"/>
      <c r="MS6" s="92"/>
      <c r="MT6" s="92"/>
      <c r="MU6" s="92"/>
      <c r="MV6" s="92"/>
      <c r="MW6" s="92"/>
      <c r="MX6" s="92"/>
      <c r="MY6" s="92"/>
      <c r="MZ6" s="92"/>
      <c r="NA6" s="92"/>
      <c r="NB6" s="92"/>
      <c r="NC6" s="92"/>
      <c r="ND6" s="92"/>
      <c r="NE6" s="92"/>
      <c r="NF6" s="92"/>
      <c r="NG6" s="92"/>
      <c r="NH6" s="92"/>
      <c r="NI6" s="92"/>
      <c r="NJ6" s="92"/>
      <c r="NK6" s="92"/>
      <c r="NL6" s="92"/>
      <c r="NM6" s="92"/>
      <c r="NN6" s="92"/>
      <c r="NO6" s="92"/>
      <c r="NP6" s="92"/>
      <c r="NQ6" s="92"/>
      <c r="NR6" s="92"/>
      <c r="NS6" s="92"/>
      <c r="NT6" s="92"/>
      <c r="NU6" s="92"/>
      <c r="NV6" s="92"/>
      <c r="NW6" s="92"/>
      <c r="NX6" s="92"/>
      <c r="NY6" s="92"/>
      <c r="NZ6" s="92"/>
      <c r="OA6" s="92"/>
      <c r="OB6" s="92"/>
      <c r="OC6" s="92"/>
      <c r="OD6" s="92"/>
      <c r="OE6" s="92"/>
      <c r="OF6" s="92"/>
      <c r="OG6" s="92"/>
      <c r="OH6" s="92"/>
      <c r="OI6" s="92"/>
      <c r="OJ6" s="92"/>
      <c r="OK6" s="92"/>
      <c r="OL6" s="92"/>
      <c r="OM6" s="92"/>
      <c r="ON6" s="92"/>
      <c r="OO6" s="92"/>
      <c r="OP6" s="92"/>
      <c r="OQ6" s="92"/>
      <c r="OR6" s="92"/>
      <c r="OS6" s="92"/>
      <c r="OT6" s="92"/>
      <c r="OU6" s="92"/>
      <c r="OV6" s="92"/>
      <c r="OW6" s="92"/>
      <c r="OX6" s="92"/>
      <c r="OY6" s="92"/>
      <c r="OZ6" s="92"/>
      <c r="PA6" s="92"/>
      <c r="PB6" s="92"/>
      <c r="PC6" s="92"/>
      <c r="PD6" s="92"/>
      <c r="PE6" s="92"/>
      <c r="PF6" s="92"/>
      <c r="PG6" s="92"/>
      <c r="PH6" s="92"/>
      <c r="PI6" s="92"/>
      <c r="PJ6" s="92"/>
      <c r="PK6" s="92"/>
      <c r="PL6" s="92"/>
      <c r="PM6" s="92"/>
      <c r="PN6" s="92"/>
      <c r="PO6" s="92"/>
      <c r="PP6" s="92"/>
      <c r="PQ6" s="92"/>
      <c r="PR6" s="92"/>
      <c r="PS6" s="92"/>
      <c r="PT6" s="92"/>
      <c r="PU6" s="92"/>
      <c r="PV6" s="92"/>
      <c r="PW6" s="92"/>
      <c r="PX6" s="92"/>
      <c r="PY6" s="92"/>
      <c r="PZ6" s="92"/>
      <c r="QA6" s="92"/>
      <c r="QB6" s="92"/>
      <c r="QC6" s="92"/>
      <c r="QD6" s="92"/>
      <c r="QE6" s="92"/>
      <c r="QF6" s="92"/>
      <c r="QG6" s="92"/>
      <c r="QH6" s="92"/>
      <c r="QI6" s="92"/>
      <c r="QJ6" s="92"/>
      <c r="QK6" s="92"/>
      <c r="QL6" s="92"/>
      <c r="QM6" s="92"/>
      <c r="QN6" s="92"/>
      <c r="QO6" s="92"/>
      <c r="QP6" s="92"/>
      <c r="QQ6" s="92"/>
      <c r="QR6" s="92"/>
      <c r="QS6" s="92"/>
      <c r="QT6" s="92"/>
      <c r="QU6" s="92"/>
      <c r="QV6" s="92"/>
      <c r="QW6" s="92"/>
      <c r="QX6" s="92"/>
      <c r="QY6" s="92"/>
      <c r="QZ6" s="92"/>
      <c r="RA6" s="92"/>
      <c r="RB6" s="92"/>
      <c r="RC6" s="92"/>
      <c r="RD6" s="92"/>
      <c r="RE6" s="92"/>
      <c r="RF6" s="92"/>
      <c r="RG6" s="92"/>
      <c r="RH6" s="92"/>
      <c r="RI6" s="92"/>
      <c r="RJ6" s="92"/>
      <c r="RK6" s="92"/>
      <c r="RL6" s="92"/>
      <c r="RM6" s="92"/>
      <c r="RN6" s="92"/>
      <c r="RO6" s="92"/>
      <c r="RP6" s="92"/>
      <c r="RQ6" s="92"/>
      <c r="RR6" s="92"/>
      <c r="RS6" s="92"/>
      <c r="RT6" s="92"/>
      <c r="RU6" s="92"/>
      <c r="RV6" s="92"/>
      <c r="RW6" s="92"/>
      <c r="RX6" s="92"/>
      <c r="RY6" s="92"/>
      <c r="RZ6" s="92"/>
      <c r="SA6" s="92"/>
      <c r="SB6" s="92"/>
      <c r="SC6" s="92"/>
      <c r="SD6" s="92"/>
      <c r="SE6" s="92"/>
      <c r="SF6" s="92"/>
      <c r="SG6" s="92"/>
      <c r="SH6" s="92"/>
      <c r="SI6" s="92"/>
      <c r="SJ6" s="92"/>
      <c r="SK6" s="92"/>
      <c r="SL6" s="92"/>
      <c r="SM6" s="92"/>
      <c r="SN6" s="92"/>
      <c r="SO6" s="92"/>
      <c r="SP6" s="92"/>
      <c r="SQ6" s="92"/>
      <c r="SR6" s="92"/>
      <c r="SS6" s="92"/>
      <c r="ST6" s="92"/>
      <c r="SU6" s="92"/>
      <c r="SV6" s="92"/>
      <c r="SW6" s="92"/>
      <c r="SX6" s="92"/>
      <c r="SY6" s="92"/>
      <c r="SZ6" s="92"/>
      <c r="TA6" s="92"/>
      <c r="TB6" s="92"/>
      <c r="TC6" s="92"/>
      <c r="TD6" s="92"/>
      <c r="TE6" s="92"/>
      <c r="TF6" s="92"/>
      <c r="TG6" s="92"/>
      <c r="TH6" s="92"/>
      <c r="TI6" s="92"/>
      <c r="TJ6" s="92"/>
      <c r="TK6" s="92"/>
      <c r="TL6" s="92"/>
      <c r="TM6" s="92"/>
      <c r="TN6" s="92"/>
      <c r="TO6" s="92"/>
      <c r="TP6" s="92"/>
      <c r="TQ6" s="92"/>
      <c r="TR6" s="92"/>
      <c r="TS6" s="92"/>
      <c r="TT6" s="92"/>
      <c r="TU6" s="92"/>
      <c r="TV6" s="92"/>
      <c r="TW6" s="92"/>
      <c r="TX6" s="92"/>
      <c r="TY6" s="92"/>
      <c r="TZ6" s="92"/>
      <c r="UA6" s="92"/>
      <c r="UB6" s="92"/>
      <c r="UC6" s="92"/>
      <c r="UD6" s="92"/>
      <c r="UE6" s="92"/>
      <c r="UF6" s="92"/>
      <c r="UG6" s="92"/>
      <c r="UH6" s="92"/>
      <c r="UI6" s="92"/>
      <c r="UJ6" s="92"/>
      <c r="UK6" s="92"/>
      <c r="UL6" s="92"/>
      <c r="UM6" s="92"/>
      <c r="UN6" s="92"/>
      <c r="UO6" s="92"/>
      <c r="UP6" s="92"/>
      <c r="UQ6" s="92"/>
      <c r="UR6" s="92"/>
      <c r="US6" s="92"/>
      <c r="UT6" s="92"/>
      <c r="UU6" s="92"/>
      <c r="UV6" s="92"/>
      <c r="UW6" s="92"/>
      <c r="UX6" s="92"/>
      <c r="UY6" s="92"/>
      <c r="UZ6" s="92"/>
      <c r="VA6" s="92"/>
      <c r="VB6" s="92"/>
      <c r="VC6" s="92"/>
      <c r="VD6" s="92"/>
      <c r="VE6" s="92"/>
      <c r="VF6" s="92"/>
      <c r="VG6" s="92"/>
      <c r="VH6" s="92"/>
      <c r="VI6" s="92"/>
      <c r="VJ6" s="92"/>
      <c r="VK6" s="92"/>
      <c r="VL6" s="92"/>
      <c r="VM6" s="92"/>
      <c r="VN6" s="92"/>
      <c r="VO6" s="92"/>
      <c r="VP6" s="92"/>
      <c r="VQ6" s="92"/>
      <c r="VR6" s="92"/>
      <c r="VS6" s="92"/>
      <c r="VT6" s="92"/>
      <c r="VU6" s="92"/>
      <c r="VV6" s="92"/>
      <c r="VW6" s="92"/>
      <c r="VX6" s="92"/>
      <c r="VY6" s="92"/>
      <c r="VZ6" s="92"/>
      <c r="WA6" s="92"/>
      <c r="WB6" s="92"/>
      <c r="WC6" s="92"/>
      <c r="WD6" s="92"/>
      <c r="WE6" s="92"/>
      <c r="WF6" s="92"/>
      <c r="WG6" s="92"/>
      <c r="WH6" s="92"/>
      <c r="WI6" s="92"/>
      <c r="WJ6" s="92"/>
      <c r="WK6" s="92"/>
      <c r="WL6" s="92"/>
      <c r="WM6" s="92"/>
      <c r="WN6" s="92"/>
      <c r="WO6" s="92"/>
      <c r="WP6" s="92"/>
      <c r="WQ6" s="92"/>
      <c r="WR6" s="92"/>
      <c r="WS6" s="92"/>
      <c r="WT6" s="92"/>
      <c r="WU6" s="92"/>
      <c r="WV6" s="92"/>
      <c r="WW6" s="92"/>
      <c r="WX6" s="92"/>
      <c r="WY6" s="92"/>
      <c r="WZ6" s="92"/>
      <c r="XA6" s="92"/>
      <c r="XB6" s="92"/>
      <c r="XC6" s="92"/>
      <c r="XD6" s="92"/>
      <c r="XE6" s="92"/>
      <c r="XF6" s="92"/>
      <c r="XG6" s="92"/>
      <c r="XH6" s="92"/>
      <c r="XI6" s="92"/>
      <c r="XJ6" s="92"/>
      <c r="XK6" s="92"/>
      <c r="XL6" s="92"/>
      <c r="XM6" s="92"/>
      <c r="XN6" s="92"/>
      <c r="XO6" s="92"/>
      <c r="XP6" s="92"/>
      <c r="XQ6" s="92"/>
      <c r="XR6" s="92"/>
      <c r="XS6" s="92"/>
      <c r="XT6" s="92"/>
      <c r="XU6" s="92"/>
      <c r="XV6" s="92"/>
      <c r="XW6" s="92"/>
      <c r="XX6" s="92"/>
      <c r="XY6" s="92"/>
      <c r="XZ6" s="92"/>
      <c r="YA6" s="92"/>
      <c r="YB6" s="92"/>
      <c r="YC6" s="92"/>
      <c r="YD6" s="92"/>
      <c r="YE6" s="92"/>
      <c r="YF6" s="92"/>
      <c r="YG6" s="92"/>
      <c r="YH6" s="92"/>
      <c r="YI6" s="92"/>
      <c r="YJ6" s="92"/>
      <c r="YK6" s="92"/>
      <c r="YL6" s="92"/>
      <c r="YM6" s="92"/>
      <c r="YN6" s="92"/>
      <c r="YO6" s="92"/>
      <c r="YP6" s="92"/>
      <c r="YQ6" s="92"/>
      <c r="YR6" s="92"/>
      <c r="YS6" s="92"/>
      <c r="YT6" s="92"/>
      <c r="YU6" s="92"/>
      <c r="YV6" s="92"/>
      <c r="YW6" s="92"/>
      <c r="YX6" s="92"/>
      <c r="YY6" s="92"/>
      <c r="YZ6" s="92"/>
      <c r="ZA6" s="92"/>
      <c r="ZB6" s="92"/>
      <c r="ZC6" s="92"/>
      <c r="ZD6" s="92"/>
      <c r="ZE6" s="92"/>
      <c r="ZF6" s="92"/>
      <c r="ZG6" s="92"/>
      <c r="ZH6" s="92"/>
      <c r="ZI6" s="92"/>
      <c r="ZJ6" s="92"/>
      <c r="ZK6" s="92"/>
      <c r="ZL6" s="92"/>
      <c r="ZM6" s="92"/>
      <c r="ZN6" s="92"/>
      <c r="ZO6" s="92"/>
      <c r="ZP6" s="92"/>
      <c r="ZQ6" s="92"/>
      <c r="ZR6" s="92"/>
      <c r="ZS6" s="92"/>
      <c r="ZT6" s="92"/>
      <c r="ZU6" s="92"/>
      <c r="ZV6" s="92"/>
      <c r="ZW6" s="92"/>
      <c r="ZX6" s="92"/>
      <c r="ZY6" s="92"/>
      <c r="ZZ6" s="92"/>
      <c r="AAA6" s="92"/>
      <c r="AAB6" s="92"/>
      <c r="AAC6" s="92"/>
      <c r="AAD6" s="92"/>
      <c r="AAE6" s="92"/>
      <c r="AAF6" s="92"/>
      <c r="AAG6" s="92"/>
      <c r="AAH6" s="92"/>
      <c r="AAI6" s="92"/>
      <c r="AAJ6" s="92"/>
      <c r="AAK6" s="92"/>
      <c r="AAL6" s="92"/>
      <c r="AAM6" s="92"/>
      <c r="AAN6" s="92"/>
      <c r="AAO6" s="92"/>
      <c r="AAP6" s="92"/>
      <c r="AAQ6" s="92"/>
      <c r="AAR6" s="92"/>
      <c r="AAS6" s="92"/>
      <c r="AAT6" s="92"/>
      <c r="AAU6" s="92"/>
      <c r="AAV6" s="92"/>
      <c r="AAW6" s="92"/>
      <c r="AAX6" s="92"/>
      <c r="AAY6" s="92"/>
      <c r="AAZ6" s="92"/>
      <c r="ABA6" s="92"/>
      <c r="ABB6" s="92"/>
      <c r="ABC6" s="92"/>
      <c r="ABD6" s="92"/>
      <c r="ABE6" s="92"/>
      <c r="ABF6" s="92"/>
      <c r="ABG6" s="92"/>
      <c r="ABH6" s="92"/>
      <c r="ABI6" s="92"/>
      <c r="ABJ6" s="92"/>
      <c r="ABK6" s="92"/>
      <c r="ABL6" s="92"/>
      <c r="ABM6" s="92"/>
      <c r="ABN6" s="92"/>
      <c r="ABO6" s="92"/>
      <c r="ABP6" s="92"/>
      <c r="ABQ6" s="92"/>
      <c r="ABR6" s="92"/>
      <c r="ABS6" s="92"/>
      <c r="ABT6" s="92"/>
      <c r="ABU6" s="92"/>
      <c r="ABV6" s="92"/>
      <c r="ABW6" s="92"/>
      <c r="ABX6" s="92"/>
      <c r="ABY6" s="92"/>
      <c r="ABZ6" s="92"/>
      <c r="ACA6" s="92"/>
      <c r="ACB6" s="92"/>
      <c r="ACC6" s="92"/>
      <c r="ACD6" s="92"/>
      <c r="ACE6" s="92"/>
      <c r="ACF6" s="92"/>
      <c r="ACG6" s="92"/>
      <c r="ACH6" s="92"/>
      <c r="ACI6" s="92"/>
      <c r="ACJ6" s="92"/>
      <c r="ACK6" s="92"/>
      <c r="ACL6" s="92"/>
      <c r="ACM6" s="92"/>
      <c r="ACN6" s="92"/>
      <c r="ACO6" s="92"/>
      <c r="ACP6" s="92"/>
      <c r="ACQ6" s="92"/>
      <c r="ACR6" s="92"/>
      <c r="ACS6" s="92"/>
      <c r="ACT6" s="92"/>
      <c r="ACU6" s="92"/>
      <c r="ACV6" s="92"/>
      <c r="ACW6" s="92"/>
      <c r="ACX6" s="92"/>
      <c r="ACY6" s="92"/>
      <c r="ACZ6" s="92"/>
      <c r="ADA6" s="92"/>
      <c r="ADB6" s="92"/>
      <c r="ADC6" s="92"/>
      <c r="ADD6" s="92"/>
      <c r="ADE6" s="92"/>
      <c r="ADF6" s="92"/>
      <c r="ADG6" s="92"/>
      <c r="ADH6" s="92"/>
      <c r="ADI6" s="92"/>
      <c r="ADJ6" s="92"/>
      <c r="ADK6" s="92"/>
      <c r="ADL6" s="92"/>
      <c r="ADM6" s="92"/>
      <c r="ADN6" s="92"/>
      <c r="ADO6" s="92"/>
      <c r="ADP6" s="92"/>
      <c r="ADQ6" s="92"/>
      <c r="ADR6" s="92"/>
      <c r="ADS6" s="92"/>
      <c r="ADT6" s="92"/>
      <c r="ADU6" s="92"/>
      <c r="ADV6" s="92"/>
      <c r="ADW6" s="92"/>
      <c r="ADX6" s="92"/>
      <c r="ADY6" s="92"/>
      <c r="ADZ6" s="92"/>
      <c r="AEA6" s="92"/>
      <c r="AEB6" s="92"/>
      <c r="AEC6" s="92"/>
      <c r="AED6" s="92"/>
      <c r="AEE6" s="92"/>
      <c r="AEF6" s="92"/>
      <c r="AEG6" s="92"/>
      <c r="AEH6" s="92"/>
      <c r="AEI6" s="92"/>
      <c r="AEJ6" s="92"/>
      <c r="AEK6" s="92"/>
      <c r="AEL6" s="92"/>
      <c r="AEM6" s="92"/>
      <c r="AEN6" s="92"/>
      <c r="AEO6" s="92"/>
      <c r="AEP6" s="92"/>
      <c r="AEQ6" s="92"/>
      <c r="AER6" s="92"/>
      <c r="AES6" s="92"/>
      <c r="AET6" s="92"/>
      <c r="AEU6" s="92"/>
      <c r="AEV6" s="92"/>
      <c r="AEW6" s="92"/>
      <c r="AEX6" s="92"/>
      <c r="AEY6" s="92"/>
      <c r="AEZ6" s="92"/>
      <c r="AFA6" s="92"/>
      <c r="AFB6" s="92"/>
      <c r="AFC6" s="92"/>
      <c r="AFD6" s="92"/>
      <c r="AFE6" s="92"/>
      <c r="AFF6" s="92"/>
      <c r="AFG6" s="92"/>
      <c r="AFH6" s="92"/>
      <c r="AFI6" s="92"/>
      <c r="AFJ6" s="92"/>
      <c r="AFK6" s="92"/>
      <c r="AFL6" s="92"/>
      <c r="AFM6" s="92"/>
      <c r="AFN6" s="92"/>
      <c r="AFO6" s="92"/>
      <c r="AFP6" s="92"/>
      <c r="AFQ6" s="92"/>
      <c r="AFR6" s="92"/>
      <c r="AFS6" s="92"/>
      <c r="AFT6" s="92"/>
      <c r="AFU6" s="92"/>
      <c r="AFV6" s="92"/>
      <c r="AFW6" s="92"/>
      <c r="AFX6" s="92"/>
      <c r="AFY6" s="92"/>
      <c r="AFZ6" s="92"/>
      <c r="AGA6" s="92"/>
      <c r="AGB6" s="92"/>
      <c r="AGC6" s="92"/>
      <c r="AGD6" s="92"/>
      <c r="AGE6" s="92"/>
      <c r="AGF6" s="92"/>
      <c r="AGG6" s="92"/>
      <c r="AGH6" s="92"/>
      <c r="AGI6" s="92"/>
      <c r="AGJ6" s="92"/>
      <c r="AGK6" s="92"/>
      <c r="AGL6" s="92"/>
      <c r="AGM6" s="92"/>
      <c r="AGN6" s="92"/>
      <c r="AGO6" s="92"/>
      <c r="AGP6" s="92"/>
      <c r="AGQ6" s="92"/>
      <c r="AGR6" s="92"/>
      <c r="AGS6" s="92"/>
      <c r="AGT6" s="92"/>
      <c r="AGU6" s="92"/>
      <c r="AGV6" s="92"/>
      <c r="AGW6" s="92"/>
      <c r="AGX6" s="92"/>
      <c r="AGY6" s="92"/>
      <c r="AGZ6" s="92"/>
      <c r="AHA6" s="92"/>
      <c r="AHB6" s="92"/>
      <c r="AHC6" s="92"/>
      <c r="AHD6" s="92"/>
      <c r="AHE6" s="92"/>
      <c r="AHF6" s="92"/>
      <c r="AHG6" s="92"/>
      <c r="AHH6" s="92"/>
      <c r="AHI6" s="92"/>
      <c r="AHJ6" s="92"/>
      <c r="AHK6" s="92"/>
      <c r="AHL6" s="92"/>
      <c r="AHM6" s="92"/>
      <c r="AHN6" s="92"/>
      <c r="AHO6" s="92"/>
      <c r="AHP6" s="92"/>
      <c r="AHQ6" s="92"/>
      <c r="AHR6" s="92"/>
      <c r="AHS6" s="92"/>
      <c r="AHT6" s="92"/>
      <c r="AHU6" s="92"/>
      <c r="AHV6" s="92"/>
      <c r="AHW6" s="92"/>
      <c r="AHX6" s="92"/>
      <c r="AHY6" s="92"/>
      <c r="AHZ6" s="92"/>
      <c r="AIA6" s="92"/>
      <c r="AIB6" s="92"/>
      <c r="AIC6" s="92"/>
      <c r="AID6" s="92"/>
      <c r="AIE6" s="92"/>
      <c r="AIF6" s="92"/>
      <c r="AIG6" s="92"/>
      <c r="AIH6" s="92"/>
      <c r="AII6" s="92"/>
      <c r="AIJ6" s="92"/>
      <c r="AIK6" s="92"/>
      <c r="AIL6" s="92"/>
      <c r="AIM6" s="92"/>
      <c r="AIN6" s="92"/>
      <c r="AIO6" s="92"/>
      <c r="AIP6" s="92"/>
      <c r="AIQ6" s="92"/>
      <c r="AIR6" s="92"/>
      <c r="AIS6" s="92"/>
      <c r="AIT6" s="92"/>
      <c r="AIU6" s="92"/>
      <c r="AIV6" s="92"/>
      <c r="AIW6" s="92"/>
      <c r="AIX6" s="92"/>
      <c r="AIY6" s="92"/>
      <c r="AIZ6" s="92"/>
      <c r="AJA6" s="92"/>
      <c r="AJB6" s="92"/>
      <c r="AJC6" s="92"/>
      <c r="AJD6" s="92"/>
      <c r="AJE6" s="92"/>
      <c r="AJF6" s="92"/>
      <c r="AJG6" s="92"/>
      <c r="AJH6" s="92"/>
      <c r="AJI6" s="92"/>
      <c r="AJJ6" s="92"/>
      <c r="AJK6" s="92"/>
      <c r="AJL6" s="92"/>
      <c r="AJM6" s="92"/>
      <c r="AJN6" s="92"/>
      <c r="AJO6" s="92"/>
      <c r="AJP6" s="92"/>
      <c r="AJQ6" s="92"/>
      <c r="AJR6" s="92"/>
      <c r="AJS6" s="92"/>
      <c r="AJT6" s="92"/>
      <c r="AJU6" s="92"/>
      <c r="AJV6" s="92"/>
      <c r="AJW6" s="92"/>
      <c r="AJX6" s="92"/>
      <c r="AJY6" s="92"/>
      <c r="AJZ6" s="92"/>
      <c r="AKA6" s="92"/>
      <c r="AKB6" s="92"/>
      <c r="AKC6" s="92"/>
      <c r="AKD6" s="92"/>
      <c r="AKE6" s="92"/>
      <c r="AKF6" s="92"/>
      <c r="AKG6" s="92"/>
      <c r="AKH6" s="92"/>
      <c r="AKI6" s="92"/>
      <c r="AKJ6" s="92"/>
      <c r="AKK6" s="92"/>
      <c r="AKL6" s="92"/>
      <c r="AKM6" s="92"/>
      <c r="AKN6" s="92"/>
      <c r="AKO6" s="92"/>
      <c r="AKP6" s="92"/>
      <c r="AKQ6" s="92"/>
      <c r="AKR6" s="92"/>
      <c r="AKS6" s="92"/>
      <c r="AKT6" s="92"/>
      <c r="AKU6" s="92"/>
      <c r="AKV6" s="92"/>
      <c r="AKW6" s="92"/>
      <c r="AKX6" s="92"/>
      <c r="AKY6" s="92"/>
      <c r="AKZ6" s="92"/>
      <c r="ALA6" s="92"/>
      <c r="ALB6" s="92"/>
      <c r="ALC6" s="92"/>
      <c r="ALD6" s="92"/>
      <c r="ALE6" s="92"/>
      <c r="ALF6" s="92"/>
      <c r="ALG6" s="92"/>
      <c r="ALH6" s="92"/>
      <c r="ALI6" s="92"/>
      <c r="ALJ6" s="92"/>
      <c r="ALK6" s="92"/>
      <c r="ALL6" s="92"/>
      <c r="ALM6" s="92"/>
      <c r="ALN6" s="92"/>
      <c r="ALO6" s="92"/>
      <c r="ALP6" s="92"/>
      <c r="ALQ6" s="92"/>
      <c r="ALR6" s="92"/>
      <c r="ALS6" s="92"/>
      <c r="ALT6" s="92"/>
      <c r="ALU6" s="92"/>
      <c r="ALV6" s="92"/>
      <c r="ALW6" s="92"/>
      <c r="ALX6" s="92"/>
      <c r="ALY6" s="92"/>
      <c r="ALZ6" s="92"/>
      <c r="AMA6" s="92"/>
      <c r="AMB6" s="92"/>
      <c r="AMC6" s="92"/>
      <c r="AMD6" s="92"/>
      <c r="AME6" s="92"/>
      <c r="AMF6" s="92"/>
      <c r="AMG6" s="92"/>
      <c r="AMH6" s="92"/>
    </row>
    <row r="7" spans="1:1022" ht="15.6" customHeight="1">
      <c r="A7" s="96" t="s">
        <v>6</v>
      </c>
      <c r="B7" s="97" t="s">
        <v>7</v>
      </c>
      <c r="C7" s="92"/>
      <c r="D7" s="92"/>
      <c r="E7" s="92"/>
      <c r="F7" s="92"/>
      <c r="G7" s="92"/>
      <c r="H7" s="93"/>
      <c r="I7" s="92"/>
      <c r="J7" s="92"/>
      <c r="K7" s="92"/>
      <c r="L7" s="92"/>
      <c r="M7" s="92"/>
      <c r="N7" s="93"/>
      <c r="O7" s="93"/>
      <c r="P7" s="93"/>
      <c r="Q7" s="93"/>
      <c r="R7" s="92"/>
      <c r="S7" s="93"/>
      <c r="T7" s="92"/>
      <c r="U7" s="92"/>
      <c r="V7" s="92"/>
      <c r="W7" s="92"/>
      <c r="X7" s="92"/>
      <c r="Y7" s="92"/>
      <c r="Z7" s="92"/>
      <c r="AA7" s="92"/>
      <c r="AB7" s="92"/>
      <c r="AC7" s="92"/>
      <c r="AD7" s="92"/>
      <c r="AE7" s="92"/>
      <c r="AF7" s="92"/>
      <c r="AG7" s="92"/>
      <c r="AH7" s="92"/>
      <c r="AI7" s="92"/>
      <c r="AJ7" s="92"/>
      <c r="AK7" s="92"/>
      <c r="AL7" s="92"/>
      <c r="AM7" s="92"/>
      <c r="AN7" s="92"/>
      <c r="AO7" s="92"/>
      <c r="AP7" s="92"/>
      <c r="AQ7" s="92"/>
      <c r="AR7" s="92"/>
      <c r="AS7" s="92"/>
      <c r="AT7" s="92"/>
      <c r="AU7" s="92"/>
      <c r="AV7" s="92"/>
      <c r="AW7" s="92"/>
      <c r="AX7" s="92"/>
      <c r="AY7" s="92"/>
      <c r="AZ7" s="92"/>
      <c r="BA7" s="92"/>
      <c r="BB7" s="92"/>
      <c r="BC7" s="92"/>
      <c r="BD7" s="92"/>
      <c r="BE7" s="92"/>
      <c r="BF7" s="92"/>
      <c r="BG7" s="92"/>
      <c r="BH7" s="92"/>
      <c r="BI7" s="92"/>
      <c r="BJ7" s="92"/>
      <c r="BK7" s="92"/>
      <c r="BL7" s="92"/>
      <c r="BM7" s="92"/>
      <c r="BN7" s="92"/>
      <c r="BO7" s="92"/>
      <c r="BP7" s="92"/>
      <c r="BQ7" s="92"/>
      <c r="BR7" s="92"/>
      <c r="BS7" s="92"/>
      <c r="BT7" s="92"/>
      <c r="BU7" s="92"/>
      <c r="BV7" s="92"/>
      <c r="BW7" s="92"/>
      <c r="BX7" s="92"/>
      <c r="BY7" s="92"/>
      <c r="BZ7" s="92"/>
      <c r="CA7" s="92"/>
      <c r="CB7" s="92"/>
      <c r="CC7" s="92"/>
      <c r="CD7" s="92"/>
      <c r="CE7" s="92"/>
      <c r="CF7" s="92"/>
      <c r="CG7" s="92"/>
      <c r="CH7" s="92"/>
      <c r="CI7" s="92"/>
      <c r="CJ7" s="92"/>
      <c r="CK7" s="92"/>
      <c r="CL7" s="92"/>
      <c r="CM7" s="92"/>
      <c r="CN7" s="92"/>
      <c r="CO7" s="92"/>
      <c r="CP7" s="92"/>
      <c r="CQ7" s="92"/>
      <c r="CR7" s="92"/>
      <c r="CS7" s="92"/>
      <c r="CT7" s="92"/>
      <c r="CU7" s="92"/>
      <c r="CV7" s="92"/>
      <c r="CW7" s="92"/>
      <c r="CX7" s="92"/>
      <c r="CY7" s="92"/>
      <c r="CZ7" s="92"/>
      <c r="DA7" s="92"/>
      <c r="DB7" s="92"/>
      <c r="DC7" s="92"/>
      <c r="DD7" s="92"/>
      <c r="DE7" s="92"/>
      <c r="DF7" s="92"/>
      <c r="DG7" s="92"/>
      <c r="DH7" s="92"/>
      <c r="DI7" s="92"/>
      <c r="DJ7" s="92"/>
      <c r="DK7" s="92"/>
      <c r="DL7" s="92"/>
      <c r="DM7" s="92"/>
      <c r="DN7" s="92"/>
      <c r="DO7" s="92"/>
      <c r="DP7" s="92"/>
      <c r="DQ7" s="92"/>
      <c r="DR7" s="92"/>
      <c r="DS7" s="92"/>
      <c r="DT7" s="92"/>
      <c r="DU7" s="92"/>
      <c r="DV7" s="92"/>
      <c r="DW7" s="92"/>
      <c r="DX7" s="92"/>
      <c r="DY7" s="92"/>
      <c r="DZ7" s="92"/>
      <c r="EA7" s="92"/>
      <c r="EB7" s="92"/>
      <c r="EC7" s="92"/>
      <c r="ED7" s="92"/>
      <c r="EE7" s="92"/>
      <c r="EF7" s="92"/>
      <c r="EG7" s="92"/>
      <c r="EH7" s="92"/>
      <c r="EI7" s="92"/>
      <c r="EJ7" s="92"/>
      <c r="EK7" s="92"/>
      <c r="EL7" s="92"/>
      <c r="EM7" s="92"/>
      <c r="EN7" s="92"/>
      <c r="EO7" s="92"/>
      <c r="EP7" s="92"/>
      <c r="EQ7" s="92"/>
      <c r="ER7" s="92"/>
      <c r="ES7" s="92"/>
      <c r="ET7" s="92"/>
      <c r="EU7" s="92"/>
      <c r="EV7" s="92"/>
      <c r="EW7" s="92"/>
      <c r="EX7" s="92"/>
      <c r="EY7" s="92"/>
      <c r="EZ7" s="92"/>
      <c r="FA7" s="92"/>
      <c r="FB7" s="92"/>
      <c r="FC7" s="92"/>
      <c r="FD7" s="92"/>
      <c r="FE7" s="92"/>
      <c r="FF7" s="92"/>
      <c r="FG7" s="92"/>
      <c r="FH7" s="92"/>
      <c r="FI7" s="92"/>
      <c r="FJ7" s="92"/>
      <c r="FK7" s="92"/>
      <c r="FL7" s="92"/>
      <c r="FM7" s="92"/>
      <c r="FN7" s="92"/>
      <c r="FO7" s="92"/>
      <c r="FP7" s="92"/>
      <c r="FQ7" s="92"/>
      <c r="FR7" s="92"/>
      <c r="FS7" s="92"/>
      <c r="FT7" s="92"/>
      <c r="FU7" s="92"/>
      <c r="FV7" s="92"/>
      <c r="FW7" s="92"/>
      <c r="FX7" s="92"/>
      <c r="FY7" s="92"/>
      <c r="FZ7" s="92"/>
      <c r="GA7" s="92"/>
      <c r="GB7" s="92"/>
      <c r="GC7" s="92"/>
      <c r="GD7" s="92"/>
      <c r="GE7" s="92"/>
      <c r="GF7" s="92"/>
      <c r="GG7" s="92"/>
      <c r="GH7" s="92"/>
      <c r="GI7" s="92"/>
      <c r="GJ7" s="92"/>
      <c r="GK7" s="92"/>
      <c r="GL7" s="92"/>
      <c r="GM7" s="92"/>
      <c r="GN7" s="92"/>
      <c r="GO7" s="92"/>
      <c r="GP7" s="92"/>
      <c r="GQ7" s="92"/>
      <c r="GR7" s="92"/>
      <c r="GS7" s="92"/>
      <c r="GT7" s="92"/>
      <c r="GU7" s="92"/>
      <c r="GV7" s="92"/>
      <c r="GW7" s="92"/>
      <c r="GX7" s="92"/>
      <c r="GY7" s="92"/>
      <c r="GZ7" s="92"/>
      <c r="HA7" s="92"/>
      <c r="HB7" s="92"/>
      <c r="HC7" s="92"/>
      <c r="HD7" s="92"/>
      <c r="HE7" s="92"/>
      <c r="HF7" s="92"/>
      <c r="HG7" s="92"/>
      <c r="HH7" s="92"/>
      <c r="HI7" s="92"/>
      <c r="HJ7" s="92"/>
      <c r="HK7" s="92"/>
      <c r="HL7" s="92"/>
      <c r="HM7" s="92"/>
      <c r="HN7" s="92"/>
      <c r="HO7" s="92"/>
      <c r="HP7" s="92"/>
      <c r="HQ7" s="92"/>
      <c r="HR7" s="92"/>
      <c r="HS7" s="92"/>
      <c r="HT7" s="92"/>
      <c r="HU7" s="92"/>
      <c r="HV7" s="92"/>
      <c r="HW7" s="92"/>
      <c r="HX7" s="92"/>
      <c r="HY7" s="92"/>
      <c r="HZ7" s="92"/>
      <c r="IA7" s="92"/>
      <c r="IB7" s="92"/>
      <c r="IC7" s="92"/>
      <c r="ID7" s="92"/>
      <c r="IE7" s="92"/>
      <c r="IF7" s="92"/>
      <c r="IG7" s="92"/>
      <c r="IH7" s="92"/>
      <c r="II7" s="92"/>
      <c r="IJ7" s="92"/>
      <c r="IK7" s="92"/>
      <c r="IL7" s="92"/>
      <c r="IM7" s="92"/>
      <c r="IN7" s="92"/>
      <c r="IO7" s="92"/>
      <c r="IP7" s="92"/>
      <c r="IQ7" s="92"/>
      <c r="IR7" s="92"/>
      <c r="IS7" s="92"/>
      <c r="IT7" s="92"/>
      <c r="IU7" s="92"/>
      <c r="IV7" s="92"/>
      <c r="IW7" s="92"/>
      <c r="IX7" s="92"/>
      <c r="IY7" s="92"/>
      <c r="IZ7" s="92"/>
      <c r="JA7" s="92"/>
      <c r="JB7" s="92"/>
      <c r="JC7" s="92"/>
      <c r="JD7" s="92"/>
      <c r="JE7" s="92"/>
      <c r="JF7" s="92"/>
      <c r="JG7" s="92"/>
      <c r="JH7" s="92"/>
      <c r="JI7" s="92"/>
      <c r="JJ7" s="92"/>
      <c r="JK7" s="92"/>
      <c r="JL7" s="92"/>
      <c r="JM7" s="92"/>
      <c r="JN7" s="92"/>
      <c r="JO7" s="92"/>
      <c r="JP7" s="92"/>
      <c r="JQ7" s="92"/>
      <c r="JR7" s="92"/>
      <c r="JS7" s="92"/>
      <c r="JT7" s="92"/>
      <c r="JU7" s="92"/>
      <c r="JV7" s="92"/>
      <c r="JW7" s="92"/>
      <c r="JX7" s="92"/>
      <c r="JY7" s="92"/>
      <c r="JZ7" s="92"/>
      <c r="KA7" s="92"/>
      <c r="KB7" s="92"/>
      <c r="KC7" s="92"/>
      <c r="KD7" s="92"/>
      <c r="KE7" s="92"/>
      <c r="KF7" s="92"/>
      <c r="KG7" s="92"/>
      <c r="KH7" s="92"/>
      <c r="KI7" s="92"/>
      <c r="KJ7" s="92"/>
      <c r="KK7" s="92"/>
      <c r="KL7" s="92"/>
      <c r="KM7" s="92"/>
      <c r="KN7" s="92"/>
      <c r="KO7" s="92"/>
      <c r="KP7" s="92"/>
      <c r="KQ7" s="92"/>
      <c r="KR7" s="92"/>
      <c r="KS7" s="92"/>
      <c r="KT7" s="92"/>
      <c r="KU7" s="92"/>
      <c r="KV7" s="92"/>
      <c r="KW7" s="92"/>
      <c r="KX7" s="92"/>
      <c r="KY7" s="92"/>
      <c r="KZ7" s="92"/>
      <c r="LA7" s="92"/>
      <c r="LB7" s="92"/>
      <c r="LC7" s="92"/>
      <c r="LD7" s="92"/>
      <c r="LE7" s="92"/>
      <c r="LF7" s="92"/>
      <c r="LG7" s="92"/>
      <c r="LH7" s="92"/>
      <c r="LI7" s="92"/>
      <c r="LJ7" s="92"/>
      <c r="LK7" s="92"/>
      <c r="LL7" s="92"/>
      <c r="LM7" s="92"/>
      <c r="LN7" s="92"/>
      <c r="LO7" s="92"/>
      <c r="LP7" s="92"/>
      <c r="LQ7" s="92"/>
      <c r="LR7" s="92"/>
      <c r="LS7" s="92"/>
      <c r="LT7" s="92"/>
      <c r="LU7" s="92"/>
      <c r="LV7" s="92"/>
      <c r="LW7" s="92"/>
      <c r="LX7" s="92"/>
      <c r="LY7" s="92"/>
      <c r="LZ7" s="92"/>
      <c r="MA7" s="92"/>
      <c r="MB7" s="92"/>
      <c r="MC7" s="92"/>
      <c r="MD7" s="92"/>
      <c r="ME7" s="92"/>
      <c r="MF7" s="92"/>
      <c r="MG7" s="92"/>
      <c r="MH7" s="92"/>
      <c r="MI7" s="92"/>
      <c r="MJ7" s="92"/>
      <c r="MK7" s="92"/>
      <c r="ML7" s="92"/>
      <c r="MM7" s="92"/>
      <c r="MN7" s="92"/>
      <c r="MO7" s="92"/>
      <c r="MP7" s="92"/>
      <c r="MQ7" s="92"/>
      <c r="MR7" s="92"/>
      <c r="MS7" s="92"/>
      <c r="MT7" s="92"/>
      <c r="MU7" s="92"/>
      <c r="MV7" s="92"/>
      <c r="MW7" s="92"/>
      <c r="MX7" s="92"/>
      <c r="MY7" s="92"/>
      <c r="MZ7" s="92"/>
      <c r="NA7" s="92"/>
      <c r="NB7" s="92"/>
      <c r="NC7" s="92"/>
      <c r="ND7" s="92"/>
      <c r="NE7" s="92"/>
      <c r="NF7" s="92"/>
      <c r="NG7" s="92"/>
      <c r="NH7" s="92"/>
      <c r="NI7" s="92"/>
      <c r="NJ7" s="92"/>
      <c r="NK7" s="92"/>
      <c r="NL7" s="92"/>
      <c r="NM7" s="92"/>
      <c r="NN7" s="92"/>
      <c r="NO7" s="92"/>
      <c r="NP7" s="92"/>
      <c r="NQ7" s="92"/>
      <c r="NR7" s="92"/>
      <c r="NS7" s="92"/>
      <c r="NT7" s="92"/>
      <c r="NU7" s="92"/>
      <c r="NV7" s="92"/>
      <c r="NW7" s="92"/>
      <c r="NX7" s="92"/>
      <c r="NY7" s="92"/>
      <c r="NZ7" s="92"/>
      <c r="OA7" s="92"/>
      <c r="OB7" s="92"/>
      <c r="OC7" s="92"/>
      <c r="OD7" s="92"/>
      <c r="OE7" s="92"/>
      <c r="OF7" s="92"/>
      <c r="OG7" s="92"/>
      <c r="OH7" s="92"/>
      <c r="OI7" s="92"/>
      <c r="OJ7" s="92"/>
      <c r="OK7" s="92"/>
      <c r="OL7" s="92"/>
      <c r="OM7" s="92"/>
      <c r="ON7" s="92"/>
      <c r="OO7" s="92"/>
      <c r="OP7" s="92"/>
      <c r="OQ7" s="92"/>
      <c r="OR7" s="92"/>
      <c r="OS7" s="92"/>
      <c r="OT7" s="92"/>
      <c r="OU7" s="92"/>
      <c r="OV7" s="92"/>
      <c r="OW7" s="92"/>
      <c r="OX7" s="92"/>
      <c r="OY7" s="92"/>
      <c r="OZ7" s="92"/>
      <c r="PA7" s="92"/>
      <c r="PB7" s="92"/>
      <c r="PC7" s="92"/>
      <c r="PD7" s="92"/>
      <c r="PE7" s="92"/>
      <c r="PF7" s="92"/>
      <c r="PG7" s="92"/>
      <c r="PH7" s="92"/>
      <c r="PI7" s="92"/>
      <c r="PJ7" s="92"/>
      <c r="PK7" s="92"/>
      <c r="PL7" s="92"/>
      <c r="PM7" s="92"/>
      <c r="PN7" s="92"/>
      <c r="PO7" s="92"/>
      <c r="PP7" s="92"/>
      <c r="PQ7" s="92"/>
      <c r="PR7" s="92"/>
      <c r="PS7" s="92"/>
      <c r="PT7" s="92"/>
      <c r="PU7" s="92"/>
      <c r="PV7" s="92"/>
      <c r="PW7" s="92"/>
      <c r="PX7" s="92"/>
      <c r="PY7" s="92"/>
      <c r="PZ7" s="92"/>
      <c r="QA7" s="92"/>
      <c r="QB7" s="92"/>
      <c r="QC7" s="92"/>
      <c r="QD7" s="92"/>
      <c r="QE7" s="92"/>
      <c r="QF7" s="92"/>
      <c r="QG7" s="92"/>
      <c r="QH7" s="92"/>
      <c r="QI7" s="92"/>
      <c r="QJ7" s="92"/>
      <c r="QK7" s="92"/>
      <c r="QL7" s="92"/>
      <c r="QM7" s="92"/>
      <c r="QN7" s="92"/>
      <c r="QO7" s="92"/>
      <c r="QP7" s="92"/>
      <c r="QQ7" s="92"/>
      <c r="QR7" s="92"/>
      <c r="QS7" s="92"/>
      <c r="QT7" s="92"/>
      <c r="QU7" s="92"/>
      <c r="QV7" s="92"/>
      <c r="QW7" s="92"/>
      <c r="QX7" s="92"/>
      <c r="QY7" s="92"/>
      <c r="QZ7" s="92"/>
      <c r="RA7" s="92"/>
      <c r="RB7" s="92"/>
      <c r="RC7" s="92"/>
      <c r="RD7" s="92"/>
      <c r="RE7" s="92"/>
      <c r="RF7" s="92"/>
      <c r="RG7" s="92"/>
      <c r="RH7" s="92"/>
      <c r="RI7" s="92"/>
      <c r="RJ7" s="92"/>
      <c r="RK7" s="92"/>
      <c r="RL7" s="92"/>
      <c r="RM7" s="92"/>
      <c r="RN7" s="92"/>
      <c r="RO7" s="92"/>
      <c r="RP7" s="92"/>
      <c r="RQ7" s="92"/>
      <c r="RR7" s="92"/>
      <c r="RS7" s="92"/>
      <c r="RT7" s="92"/>
      <c r="RU7" s="92"/>
      <c r="RV7" s="92"/>
      <c r="RW7" s="92"/>
      <c r="RX7" s="92"/>
      <c r="RY7" s="92"/>
      <c r="RZ7" s="92"/>
      <c r="SA7" s="92"/>
      <c r="SB7" s="92"/>
      <c r="SC7" s="92"/>
      <c r="SD7" s="92"/>
      <c r="SE7" s="92"/>
      <c r="SF7" s="92"/>
      <c r="SG7" s="92"/>
      <c r="SH7" s="92"/>
      <c r="SI7" s="92"/>
      <c r="SJ7" s="92"/>
      <c r="SK7" s="92"/>
      <c r="SL7" s="92"/>
      <c r="SM7" s="92"/>
      <c r="SN7" s="92"/>
      <c r="SO7" s="92"/>
      <c r="SP7" s="92"/>
      <c r="SQ7" s="92"/>
      <c r="SR7" s="92"/>
      <c r="SS7" s="92"/>
      <c r="ST7" s="92"/>
      <c r="SU7" s="92"/>
      <c r="SV7" s="92"/>
      <c r="SW7" s="92"/>
      <c r="SX7" s="92"/>
      <c r="SY7" s="92"/>
      <c r="SZ7" s="92"/>
      <c r="TA7" s="92"/>
      <c r="TB7" s="92"/>
      <c r="TC7" s="92"/>
      <c r="TD7" s="92"/>
      <c r="TE7" s="92"/>
      <c r="TF7" s="92"/>
      <c r="TG7" s="92"/>
      <c r="TH7" s="92"/>
      <c r="TI7" s="92"/>
      <c r="TJ7" s="92"/>
      <c r="TK7" s="92"/>
      <c r="TL7" s="92"/>
      <c r="TM7" s="92"/>
      <c r="TN7" s="92"/>
      <c r="TO7" s="92"/>
      <c r="TP7" s="92"/>
      <c r="TQ7" s="92"/>
      <c r="TR7" s="92"/>
      <c r="TS7" s="92"/>
      <c r="TT7" s="92"/>
      <c r="TU7" s="92"/>
      <c r="TV7" s="92"/>
      <c r="TW7" s="92"/>
      <c r="TX7" s="92"/>
      <c r="TY7" s="92"/>
      <c r="TZ7" s="92"/>
      <c r="UA7" s="92"/>
      <c r="UB7" s="92"/>
      <c r="UC7" s="92"/>
      <c r="UD7" s="92"/>
      <c r="UE7" s="92"/>
      <c r="UF7" s="92"/>
      <c r="UG7" s="92"/>
      <c r="UH7" s="92"/>
      <c r="UI7" s="92"/>
      <c r="UJ7" s="92"/>
      <c r="UK7" s="92"/>
      <c r="UL7" s="92"/>
      <c r="UM7" s="92"/>
      <c r="UN7" s="92"/>
      <c r="UO7" s="92"/>
      <c r="UP7" s="92"/>
      <c r="UQ7" s="92"/>
      <c r="UR7" s="92"/>
      <c r="US7" s="92"/>
      <c r="UT7" s="92"/>
      <c r="UU7" s="92"/>
      <c r="UV7" s="92"/>
      <c r="UW7" s="92"/>
      <c r="UX7" s="92"/>
      <c r="UY7" s="92"/>
      <c r="UZ7" s="92"/>
      <c r="VA7" s="92"/>
      <c r="VB7" s="92"/>
      <c r="VC7" s="92"/>
      <c r="VD7" s="92"/>
      <c r="VE7" s="92"/>
      <c r="VF7" s="92"/>
      <c r="VG7" s="92"/>
      <c r="VH7" s="92"/>
      <c r="VI7" s="92"/>
      <c r="VJ7" s="92"/>
      <c r="VK7" s="92"/>
      <c r="VL7" s="92"/>
      <c r="VM7" s="92"/>
      <c r="VN7" s="92"/>
      <c r="VO7" s="92"/>
      <c r="VP7" s="92"/>
      <c r="VQ7" s="92"/>
      <c r="VR7" s="92"/>
      <c r="VS7" s="92"/>
      <c r="VT7" s="92"/>
      <c r="VU7" s="92"/>
      <c r="VV7" s="92"/>
      <c r="VW7" s="92"/>
      <c r="VX7" s="92"/>
      <c r="VY7" s="92"/>
      <c r="VZ7" s="92"/>
      <c r="WA7" s="92"/>
      <c r="WB7" s="92"/>
      <c r="WC7" s="92"/>
      <c r="WD7" s="92"/>
      <c r="WE7" s="92"/>
      <c r="WF7" s="92"/>
      <c r="WG7" s="92"/>
      <c r="WH7" s="92"/>
      <c r="WI7" s="92"/>
      <c r="WJ7" s="92"/>
      <c r="WK7" s="92"/>
      <c r="WL7" s="92"/>
      <c r="WM7" s="92"/>
      <c r="WN7" s="92"/>
      <c r="WO7" s="92"/>
      <c r="WP7" s="92"/>
      <c r="WQ7" s="92"/>
      <c r="WR7" s="92"/>
      <c r="WS7" s="92"/>
      <c r="WT7" s="92"/>
      <c r="WU7" s="92"/>
      <c r="WV7" s="92"/>
      <c r="WW7" s="92"/>
      <c r="WX7" s="92"/>
      <c r="WY7" s="92"/>
      <c r="WZ7" s="92"/>
      <c r="XA7" s="92"/>
      <c r="XB7" s="92"/>
      <c r="XC7" s="92"/>
      <c r="XD7" s="92"/>
      <c r="XE7" s="92"/>
      <c r="XF7" s="92"/>
      <c r="XG7" s="92"/>
      <c r="XH7" s="92"/>
      <c r="XI7" s="92"/>
      <c r="XJ7" s="92"/>
      <c r="XK7" s="92"/>
      <c r="XL7" s="92"/>
      <c r="XM7" s="92"/>
      <c r="XN7" s="92"/>
      <c r="XO7" s="92"/>
      <c r="XP7" s="92"/>
      <c r="XQ7" s="92"/>
      <c r="XR7" s="92"/>
      <c r="XS7" s="92"/>
      <c r="XT7" s="92"/>
      <c r="XU7" s="92"/>
      <c r="XV7" s="92"/>
      <c r="XW7" s="92"/>
      <c r="XX7" s="92"/>
      <c r="XY7" s="92"/>
      <c r="XZ7" s="92"/>
      <c r="YA7" s="92"/>
      <c r="YB7" s="92"/>
      <c r="YC7" s="92"/>
      <c r="YD7" s="92"/>
      <c r="YE7" s="92"/>
      <c r="YF7" s="92"/>
      <c r="YG7" s="92"/>
      <c r="YH7" s="92"/>
      <c r="YI7" s="92"/>
      <c r="YJ7" s="92"/>
      <c r="YK7" s="92"/>
      <c r="YL7" s="92"/>
      <c r="YM7" s="92"/>
      <c r="YN7" s="92"/>
      <c r="YO7" s="92"/>
      <c r="YP7" s="92"/>
      <c r="YQ7" s="92"/>
      <c r="YR7" s="92"/>
      <c r="YS7" s="92"/>
      <c r="YT7" s="92"/>
      <c r="YU7" s="92"/>
      <c r="YV7" s="92"/>
      <c r="YW7" s="92"/>
      <c r="YX7" s="92"/>
      <c r="YY7" s="92"/>
      <c r="YZ7" s="92"/>
      <c r="ZA7" s="92"/>
      <c r="ZB7" s="92"/>
      <c r="ZC7" s="92"/>
      <c r="ZD7" s="92"/>
      <c r="ZE7" s="92"/>
      <c r="ZF7" s="92"/>
      <c r="ZG7" s="92"/>
      <c r="ZH7" s="92"/>
      <c r="ZI7" s="92"/>
      <c r="ZJ7" s="92"/>
      <c r="ZK7" s="92"/>
      <c r="ZL7" s="92"/>
      <c r="ZM7" s="92"/>
      <c r="ZN7" s="92"/>
      <c r="ZO7" s="92"/>
      <c r="ZP7" s="92"/>
      <c r="ZQ7" s="92"/>
      <c r="ZR7" s="92"/>
      <c r="ZS7" s="92"/>
      <c r="ZT7" s="92"/>
      <c r="ZU7" s="92"/>
      <c r="ZV7" s="92"/>
      <c r="ZW7" s="92"/>
      <c r="ZX7" s="92"/>
      <c r="ZY7" s="92"/>
      <c r="ZZ7" s="92"/>
      <c r="AAA7" s="92"/>
      <c r="AAB7" s="92"/>
      <c r="AAC7" s="92"/>
      <c r="AAD7" s="92"/>
      <c r="AAE7" s="92"/>
      <c r="AAF7" s="92"/>
      <c r="AAG7" s="92"/>
      <c r="AAH7" s="92"/>
      <c r="AAI7" s="92"/>
      <c r="AAJ7" s="92"/>
      <c r="AAK7" s="92"/>
      <c r="AAL7" s="92"/>
      <c r="AAM7" s="92"/>
      <c r="AAN7" s="92"/>
      <c r="AAO7" s="92"/>
      <c r="AAP7" s="92"/>
      <c r="AAQ7" s="92"/>
      <c r="AAR7" s="92"/>
      <c r="AAS7" s="92"/>
      <c r="AAT7" s="92"/>
      <c r="AAU7" s="92"/>
      <c r="AAV7" s="92"/>
      <c r="AAW7" s="92"/>
      <c r="AAX7" s="92"/>
      <c r="AAY7" s="92"/>
      <c r="AAZ7" s="92"/>
      <c r="ABA7" s="92"/>
      <c r="ABB7" s="92"/>
      <c r="ABC7" s="92"/>
      <c r="ABD7" s="92"/>
      <c r="ABE7" s="92"/>
      <c r="ABF7" s="92"/>
      <c r="ABG7" s="92"/>
      <c r="ABH7" s="92"/>
      <c r="ABI7" s="92"/>
      <c r="ABJ7" s="92"/>
      <c r="ABK7" s="92"/>
      <c r="ABL7" s="92"/>
      <c r="ABM7" s="92"/>
      <c r="ABN7" s="92"/>
      <c r="ABO7" s="92"/>
      <c r="ABP7" s="92"/>
      <c r="ABQ7" s="92"/>
      <c r="ABR7" s="92"/>
      <c r="ABS7" s="92"/>
      <c r="ABT7" s="92"/>
      <c r="ABU7" s="92"/>
      <c r="ABV7" s="92"/>
      <c r="ABW7" s="92"/>
      <c r="ABX7" s="92"/>
      <c r="ABY7" s="92"/>
      <c r="ABZ7" s="92"/>
      <c r="ACA7" s="92"/>
      <c r="ACB7" s="92"/>
      <c r="ACC7" s="92"/>
      <c r="ACD7" s="92"/>
      <c r="ACE7" s="92"/>
      <c r="ACF7" s="92"/>
      <c r="ACG7" s="92"/>
      <c r="ACH7" s="92"/>
      <c r="ACI7" s="92"/>
      <c r="ACJ7" s="92"/>
      <c r="ACK7" s="92"/>
      <c r="ACL7" s="92"/>
      <c r="ACM7" s="92"/>
      <c r="ACN7" s="92"/>
      <c r="ACO7" s="92"/>
      <c r="ACP7" s="92"/>
      <c r="ACQ7" s="92"/>
      <c r="ACR7" s="92"/>
      <c r="ACS7" s="92"/>
      <c r="ACT7" s="92"/>
      <c r="ACU7" s="92"/>
      <c r="ACV7" s="92"/>
      <c r="ACW7" s="92"/>
      <c r="ACX7" s="92"/>
      <c r="ACY7" s="92"/>
      <c r="ACZ7" s="92"/>
      <c r="ADA7" s="92"/>
      <c r="ADB7" s="92"/>
      <c r="ADC7" s="92"/>
      <c r="ADD7" s="92"/>
      <c r="ADE7" s="92"/>
      <c r="ADF7" s="92"/>
      <c r="ADG7" s="92"/>
      <c r="ADH7" s="92"/>
      <c r="ADI7" s="92"/>
      <c r="ADJ7" s="92"/>
      <c r="ADK7" s="92"/>
      <c r="ADL7" s="92"/>
      <c r="ADM7" s="92"/>
      <c r="ADN7" s="92"/>
      <c r="ADO7" s="92"/>
      <c r="ADP7" s="92"/>
      <c r="ADQ7" s="92"/>
      <c r="ADR7" s="92"/>
      <c r="ADS7" s="92"/>
      <c r="ADT7" s="92"/>
      <c r="ADU7" s="92"/>
      <c r="ADV7" s="92"/>
      <c r="ADW7" s="92"/>
      <c r="ADX7" s="92"/>
      <c r="ADY7" s="92"/>
      <c r="ADZ7" s="92"/>
      <c r="AEA7" s="92"/>
      <c r="AEB7" s="92"/>
      <c r="AEC7" s="92"/>
      <c r="AED7" s="92"/>
      <c r="AEE7" s="92"/>
      <c r="AEF7" s="92"/>
      <c r="AEG7" s="92"/>
      <c r="AEH7" s="92"/>
      <c r="AEI7" s="92"/>
      <c r="AEJ7" s="92"/>
      <c r="AEK7" s="92"/>
      <c r="AEL7" s="92"/>
      <c r="AEM7" s="92"/>
      <c r="AEN7" s="92"/>
      <c r="AEO7" s="92"/>
      <c r="AEP7" s="92"/>
      <c r="AEQ7" s="92"/>
      <c r="AER7" s="92"/>
      <c r="AES7" s="92"/>
      <c r="AET7" s="92"/>
      <c r="AEU7" s="92"/>
      <c r="AEV7" s="92"/>
      <c r="AEW7" s="92"/>
      <c r="AEX7" s="92"/>
      <c r="AEY7" s="92"/>
      <c r="AEZ7" s="92"/>
      <c r="AFA7" s="92"/>
      <c r="AFB7" s="92"/>
      <c r="AFC7" s="92"/>
      <c r="AFD7" s="92"/>
      <c r="AFE7" s="92"/>
      <c r="AFF7" s="92"/>
      <c r="AFG7" s="92"/>
      <c r="AFH7" s="92"/>
      <c r="AFI7" s="92"/>
      <c r="AFJ7" s="92"/>
      <c r="AFK7" s="92"/>
      <c r="AFL7" s="92"/>
      <c r="AFM7" s="92"/>
      <c r="AFN7" s="92"/>
      <c r="AFO7" s="92"/>
      <c r="AFP7" s="92"/>
      <c r="AFQ7" s="92"/>
      <c r="AFR7" s="92"/>
      <c r="AFS7" s="92"/>
      <c r="AFT7" s="92"/>
      <c r="AFU7" s="92"/>
      <c r="AFV7" s="92"/>
      <c r="AFW7" s="92"/>
      <c r="AFX7" s="92"/>
      <c r="AFY7" s="92"/>
      <c r="AFZ7" s="92"/>
      <c r="AGA7" s="92"/>
      <c r="AGB7" s="92"/>
      <c r="AGC7" s="92"/>
      <c r="AGD7" s="92"/>
      <c r="AGE7" s="92"/>
      <c r="AGF7" s="92"/>
      <c r="AGG7" s="92"/>
      <c r="AGH7" s="92"/>
      <c r="AGI7" s="92"/>
      <c r="AGJ7" s="92"/>
      <c r="AGK7" s="92"/>
      <c r="AGL7" s="92"/>
      <c r="AGM7" s="92"/>
      <c r="AGN7" s="92"/>
      <c r="AGO7" s="92"/>
      <c r="AGP7" s="92"/>
      <c r="AGQ7" s="92"/>
      <c r="AGR7" s="92"/>
      <c r="AGS7" s="92"/>
      <c r="AGT7" s="92"/>
      <c r="AGU7" s="92"/>
      <c r="AGV7" s="92"/>
      <c r="AGW7" s="92"/>
      <c r="AGX7" s="92"/>
      <c r="AGY7" s="92"/>
      <c r="AGZ7" s="92"/>
      <c r="AHA7" s="92"/>
      <c r="AHB7" s="92"/>
      <c r="AHC7" s="92"/>
      <c r="AHD7" s="92"/>
      <c r="AHE7" s="92"/>
      <c r="AHF7" s="92"/>
      <c r="AHG7" s="92"/>
      <c r="AHH7" s="92"/>
      <c r="AHI7" s="92"/>
      <c r="AHJ7" s="92"/>
      <c r="AHK7" s="92"/>
      <c r="AHL7" s="92"/>
      <c r="AHM7" s="92"/>
      <c r="AHN7" s="92"/>
      <c r="AHO7" s="92"/>
      <c r="AHP7" s="92"/>
      <c r="AHQ7" s="92"/>
      <c r="AHR7" s="92"/>
      <c r="AHS7" s="92"/>
      <c r="AHT7" s="92"/>
      <c r="AHU7" s="92"/>
      <c r="AHV7" s="92"/>
      <c r="AHW7" s="92"/>
      <c r="AHX7" s="92"/>
      <c r="AHY7" s="92"/>
      <c r="AHZ7" s="92"/>
      <c r="AIA7" s="92"/>
      <c r="AIB7" s="92"/>
      <c r="AIC7" s="92"/>
      <c r="AID7" s="92"/>
      <c r="AIE7" s="92"/>
      <c r="AIF7" s="92"/>
      <c r="AIG7" s="92"/>
      <c r="AIH7" s="92"/>
      <c r="AII7" s="92"/>
      <c r="AIJ7" s="92"/>
      <c r="AIK7" s="92"/>
      <c r="AIL7" s="92"/>
      <c r="AIM7" s="92"/>
      <c r="AIN7" s="92"/>
      <c r="AIO7" s="92"/>
      <c r="AIP7" s="92"/>
      <c r="AIQ7" s="92"/>
      <c r="AIR7" s="92"/>
      <c r="AIS7" s="92"/>
      <c r="AIT7" s="92"/>
      <c r="AIU7" s="92"/>
      <c r="AIV7" s="92"/>
      <c r="AIW7" s="92"/>
      <c r="AIX7" s="92"/>
      <c r="AIY7" s="92"/>
      <c r="AIZ7" s="92"/>
      <c r="AJA7" s="92"/>
      <c r="AJB7" s="92"/>
      <c r="AJC7" s="92"/>
      <c r="AJD7" s="92"/>
      <c r="AJE7" s="92"/>
      <c r="AJF7" s="92"/>
      <c r="AJG7" s="92"/>
      <c r="AJH7" s="92"/>
      <c r="AJI7" s="92"/>
      <c r="AJJ7" s="92"/>
      <c r="AJK7" s="92"/>
      <c r="AJL7" s="92"/>
      <c r="AJM7" s="92"/>
      <c r="AJN7" s="92"/>
      <c r="AJO7" s="92"/>
      <c r="AJP7" s="92"/>
      <c r="AJQ7" s="92"/>
      <c r="AJR7" s="92"/>
      <c r="AJS7" s="92"/>
      <c r="AJT7" s="92"/>
      <c r="AJU7" s="92"/>
      <c r="AJV7" s="92"/>
      <c r="AJW7" s="92"/>
      <c r="AJX7" s="92"/>
      <c r="AJY7" s="92"/>
      <c r="AJZ7" s="92"/>
      <c r="AKA7" s="92"/>
      <c r="AKB7" s="92"/>
      <c r="AKC7" s="92"/>
      <c r="AKD7" s="92"/>
      <c r="AKE7" s="92"/>
      <c r="AKF7" s="92"/>
      <c r="AKG7" s="92"/>
      <c r="AKH7" s="92"/>
      <c r="AKI7" s="92"/>
      <c r="AKJ7" s="92"/>
      <c r="AKK7" s="92"/>
      <c r="AKL7" s="92"/>
      <c r="AKM7" s="92"/>
      <c r="AKN7" s="92"/>
      <c r="AKO7" s="92"/>
      <c r="AKP7" s="92"/>
      <c r="AKQ7" s="92"/>
      <c r="AKR7" s="92"/>
      <c r="AKS7" s="92"/>
      <c r="AKT7" s="92"/>
      <c r="AKU7" s="92"/>
      <c r="AKV7" s="92"/>
      <c r="AKW7" s="92"/>
      <c r="AKX7" s="92"/>
      <c r="AKY7" s="92"/>
      <c r="AKZ7" s="92"/>
      <c r="ALA7" s="92"/>
      <c r="ALB7" s="92"/>
      <c r="ALC7" s="92"/>
      <c r="ALD7" s="92"/>
      <c r="ALE7" s="92"/>
      <c r="ALF7" s="92"/>
      <c r="ALG7" s="92"/>
      <c r="ALH7" s="92"/>
      <c r="ALI7" s="92"/>
      <c r="ALJ7" s="92"/>
      <c r="ALK7" s="92"/>
      <c r="ALL7" s="92"/>
      <c r="ALM7" s="92"/>
      <c r="ALN7" s="92"/>
      <c r="ALO7" s="92"/>
      <c r="ALP7" s="92"/>
      <c r="ALQ7" s="92"/>
      <c r="ALR7" s="92"/>
      <c r="ALS7" s="92"/>
      <c r="ALT7" s="92"/>
      <c r="ALU7" s="92"/>
      <c r="ALV7" s="92"/>
      <c r="ALW7" s="92"/>
      <c r="ALX7" s="92"/>
      <c r="ALY7" s="92"/>
      <c r="ALZ7" s="92"/>
      <c r="AMA7" s="92"/>
      <c r="AMB7" s="92"/>
      <c r="AMC7" s="92"/>
      <c r="AMD7" s="92"/>
      <c r="AME7" s="92"/>
      <c r="AMF7" s="92"/>
      <c r="AMG7" s="92"/>
      <c r="AMH7" s="92"/>
    </row>
    <row r="8" spans="1:1022" ht="15.6" customHeight="1">
      <c r="A8" s="96" t="s">
        <v>8</v>
      </c>
      <c r="B8" s="97" t="s">
        <v>9</v>
      </c>
      <c r="C8" s="92"/>
      <c r="D8" s="92"/>
      <c r="E8" s="92"/>
      <c r="F8" s="92"/>
      <c r="G8" s="92"/>
      <c r="H8" s="93"/>
      <c r="I8" s="92"/>
      <c r="J8" s="92"/>
      <c r="K8" s="92"/>
      <c r="L8" s="92"/>
      <c r="M8" s="92"/>
      <c r="N8" s="93"/>
      <c r="O8" s="93"/>
      <c r="P8" s="93"/>
      <c r="Q8" s="93"/>
      <c r="R8" s="92"/>
      <c r="S8" s="93"/>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2"/>
      <c r="CF8" s="92"/>
      <c r="CG8" s="92"/>
      <c r="CH8" s="92"/>
      <c r="CI8" s="92"/>
      <c r="CJ8" s="92"/>
      <c r="CK8" s="92"/>
      <c r="CL8" s="92"/>
      <c r="CM8" s="92"/>
      <c r="CN8" s="92"/>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2"/>
      <c r="DU8" s="92"/>
      <c r="DV8" s="92"/>
      <c r="DW8" s="92"/>
      <c r="DX8" s="92"/>
      <c r="DY8" s="92"/>
      <c r="DZ8" s="92"/>
      <c r="EA8" s="92"/>
      <c r="EB8" s="92"/>
      <c r="EC8" s="92"/>
      <c r="ED8" s="92"/>
      <c r="EE8" s="92"/>
      <c r="EF8" s="92"/>
      <c r="EG8" s="92"/>
      <c r="EH8" s="92"/>
      <c r="EI8" s="92"/>
      <c r="EJ8" s="92"/>
      <c r="EK8" s="92"/>
      <c r="EL8" s="92"/>
      <c r="EM8" s="92"/>
      <c r="EN8" s="92"/>
      <c r="EO8" s="92"/>
      <c r="EP8" s="92"/>
      <c r="EQ8" s="92"/>
      <c r="ER8" s="92"/>
      <c r="ES8" s="92"/>
      <c r="ET8" s="92"/>
      <c r="EU8" s="92"/>
      <c r="EV8" s="92"/>
      <c r="EW8" s="92"/>
      <c r="EX8" s="92"/>
      <c r="EY8" s="92"/>
      <c r="EZ8" s="92"/>
      <c r="FA8" s="92"/>
      <c r="FB8" s="92"/>
      <c r="FC8" s="92"/>
      <c r="FD8" s="92"/>
      <c r="FE8" s="92"/>
      <c r="FF8" s="92"/>
      <c r="FG8" s="92"/>
      <c r="FH8" s="92"/>
      <c r="FI8" s="92"/>
      <c r="FJ8" s="92"/>
      <c r="FK8" s="92"/>
      <c r="FL8" s="92"/>
      <c r="FM8" s="92"/>
      <c r="FN8" s="92"/>
      <c r="FO8" s="92"/>
      <c r="FP8" s="92"/>
      <c r="FQ8" s="92"/>
      <c r="FR8" s="92"/>
      <c r="FS8" s="92"/>
      <c r="FT8" s="92"/>
      <c r="FU8" s="92"/>
      <c r="FV8" s="92"/>
      <c r="FW8" s="92"/>
      <c r="FX8" s="92"/>
      <c r="FY8" s="92"/>
      <c r="FZ8" s="92"/>
      <c r="GA8" s="92"/>
      <c r="GB8" s="92"/>
      <c r="GC8" s="92"/>
      <c r="GD8" s="92"/>
      <c r="GE8" s="92"/>
      <c r="GF8" s="92"/>
      <c r="GG8" s="92"/>
      <c r="GH8" s="92"/>
      <c r="GI8" s="92"/>
      <c r="GJ8" s="92"/>
      <c r="GK8" s="92"/>
      <c r="GL8" s="92"/>
      <c r="GM8" s="92"/>
      <c r="GN8" s="92"/>
      <c r="GO8" s="92"/>
      <c r="GP8" s="92"/>
      <c r="GQ8" s="92"/>
      <c r="GR8" s="92"/>
      <c r="GS8" s="92"/>
      <c r="GT8" s="92"/>
      <c r="GU8" s="92"/>
      <c r="GV8" s="92"/>
      <c r="GW8" s="92"/>
      <c r="GX8" s="92"/>
      <c r="GY8" s="92"/>
      <c r="GZ8" s="92"/>
      <c r="HA8" s="92"/>
      <c r="HB8" s="92"/>
      <c r="HC8" s="92"/>
      <c r="HD8" s="92"/>
      <c r="HE8" s="92"/>
      <c r="HF8" s="92"/>
      <c r="HG8" s="92"/>
      <c r="HH8" s="92"/>
      <c r="HI8" s="92"/>
      <c r="HJ8" s="92"/>
      <c r="HK8" s="92"/>
      <c r="HL8" s="92"/>
      <c r="HM8" s="92"/>
      <c r="HN8" s="92"/>
      <c r="HO8" s="92"/>
      <c r="HP8" s="92"/>
      <c r="HQ8" s="92"/>
      <c r="HR8" s="92"/>
      <c r="HS8" s="92"/>
      <c r="HT8" s="92"/>
      <c r="HU8" s="92"/>
      <c r="HV8" s="92"/>
      <c r="HW8" s="92"/>
      <c r="HX8" s="92"/>
      <c r="HY8" s="92"/>
      <c r="HZ8" s="92"/>
      <c r="IA8" s="92"/>
      <c r="IB8" s="92"/>
      <c r="IC8" s="92"/>
      <c r="ID8" s="92"/>
      <c r="IE8" s="92"/>
      <c r="IF8" s="92"/>
      <c r="IG8" s="92"/>
      <c r="IH8" s="92"/>
      <c r="II8" s="92"/>
      <c r="IJ8" s="92"/>
      <c r="IK8" s="92"/>
      <c r="IL8" s="92"/>
      <c r="IM8" s="92"/>
      <c r="IN8" s="92"/>
      <c r="IO8" s="92"/>
      <c r="IP8" s="92"/>
      <c r="IQ8" s="92"/>
      <c r="IR8" s="92"/>
      <c r="IS8" s="92"/>
      <c r="IT8" s="92"/>
      <c r="IU8" s="92"/>
      <c r="IV8" s="92"/>
      <c r="IW8" s="92"/>
      <c r="IX8" s="92"/>
      <c r="IY8" s="92"/>
      <c r="IZ8" s="92"/>
      <c r="JA8" s="92"/>
      <c r="JB8" s="92"/>
      <c r="JC8" s="92"/>
      <c r="JD8" s="92"/>
      <c r="JE8" s="92"/>
      <c r="JF8" s="92"/>
      <c r="JG8" s="92"/>
      <c r="JH8" s="92"/>
      <c r="JI8" s="92"/>
      <c r="JJ8" s="92"/>
      <c r="JK8" s="92"/>
      <c r="JL8" s="92"/>
      <c r="JM8" s="92"/>
      <c r="JN8" s="92"/>
      <c r="JO8" s="92"/>
      <c r="JP8" s="92"/>
      <c r="JQ8" s="92"/>
      <c r="JR8" s="92"/>
      <c r="JS8" s="92"/>
      <c r="JT8" s="92"/>
      <c r="JU8" s="92"/>
      <c r="JV8" s="92"/>
      <c r="JW8" s="92"/>
      <c r="JX8" s="92"/>
      <c r="JY8" s="92"/>
      <c r="JZ8" s="92"/>
      <c r="KA8" s="92"/>
      <c r="KB8" s="92"/>
      <c r="KC8" s="92"/>
      <c r="KD8" s="92"/>
      <c r="KE8" s="92"/>
      <c r="KF8" s="92"/>
      <c r="KG8" s="92"/>
      <c r="KH8" s="92"/>
      <c r="KI8" s="92"/>
      <c r="KJ8" s="92"/>
      <c r="KK8" s="92"/>
      <c r="KL8" s="92"/>
      <c r="KM8" s="92"/>
      <c r="KN8" s="92"/>
      <c r="KO8" s="92"/>
      <c r="KP8" s="92"/>
      <c r="KQ8" s="92"/>
      <c r="KR8" s="92"/>
      <c r="KS8" s="92"/>
      <c r="KT8" s="92"/>
      <c r="KU8" s="92"/>
      <c r="KV8" s="92"/>
      <c r="KW8" s="92"/>
      <c r="KX8" s="92"/>
      <c r="KY8" s="92"/>
      <c r="KZ8" s="92"/>
      <c r="LA8" s="92"/>
      <c r="LB8" s="92"/>
      <c r="LC8" s="92"/>
      <c r="LD8" s="92"/>
      <c r="LE8" s="92"/>
      <c r="LF8" s="92"/>
      <c r="LG8" s="92"/>
      <c r="LH8" s="92"/>
      <c r="LI8" s="92"/>
      <c r="LJ8" s="92"/>
      <c r="LK8" s="92"/>
      <c r="LL8" s="92"/>
      <c r="LM8" s="92"/>
      <c r="LN8" s="92"/>
      <c r="LO8" s="92"/>
      <c r="LP8" s="92"/>
      <c r="LQ8" s="92"/>
      <c r="LR8" s="92"/>
      <c r="LS8" s="92"/>
      <c r="LT8" s="92"/>
      <c r="LU8" s="92"/>
      <c r="LV8" s="92"/>
      <c r="LW8" s="92"/>
      <c r="LX8" s="92"/>
      <c r="LY8" s="92"/>
      <c r="LZ8" s="92"/>
      <c r="MA8" s="92"/>
      <c r="MB8" s="92"/>
      <c r="MC8" s="92"/>
      <c r="MD8" s="92"/>
      <c r="ME8" s="92"/>
      <c r="MF8" s="92"/>
      <c r="MG8" s="92"/>
      <c r="MH8" s="92"/>
      <c r="MI8" s="92"/>
      <c r="MJ8" s="92"/>
      <c r="MK8" s="92"/>
      <c r="ML8" s="92"/>
      <c r="MM8" s="92"/>
      <c r="MN8" s="92"/>
      <c r="MO8" s="92"/>
      <c r="MP8" s="92"/>
      <c r="MQ8" s="92"/>
      <c r="MR8" s="92"/>
      <c r="MS8" s="92"/>
      <c r="MT8" s="92"/>
      <c r="MU8" s="92"/>
      <c r="MV8" s="92"/>
      <c r="MW8" s="92"/>
      <c r="MX8" s="92"/>
      <c r="MY8" s="92"/>
      <c r="MZ8" s="92"/>
      <c r="NA8" s="92"/>
      <c r="NB8" s="92"/>
      <c r="NC8" s="92"/>
      <c r="ND8" s="92"/>
      <c r="NE8" s="92"/>
      <c r="NF8" s="92"/>
      <c r="NG8" s="92"/>
      <c r="NH8" s="92"/>
      <c r="NI8" s="92"/>
      <c r="NJ8" s="92"/>
      <c r="NK8" s="92"/>
      <c r="NL8" s="92"/>
      <c r="NM8" s="92"/>
      <c r="NN8" s="92"/>
      <c r="NO8" s="92"/>
      <c r="NP8" s="92"/>
      <c r="NQ8" s="92"/>
      <c r="NR8" s="92"/>
      <c r="NS8" s="92"/>
      <c r="NT8" s="92"/>
      <c r="NU8" s="92"/>
      <c r="NV8" s="92"/>
      <c r="NW8" s="92"/>
      <c r="NX8" s="92"/>
      <c r="NY8" s="92"/>
      <c r="NZ8" s="92"/>
      <c r="OA8" s="92"/>
      <c r="OB8" s="92"/>
      <c r="OC8" s="92"/>
      <c r="OD8" s="92"/>
      <c r="OE8" s="92"/>
      <c r="OF8" s="92"/>
      <c r="OG8" s="92"/>
      <c r="OH8" s="92"/>
      <c r="OI8" s="92"/>
      <c r="OJ8" s="92"/>
      <c r="OK8" s="92"/>
      <c r="OL8" s="92"/>
      <c r="OM8" s="92"/>
      <c r="ON8" s="92"/>
      <c r="OO8" s="92"/>
      <c r="OP8" s="92"/>
      <c r="OQ8" s="92"/>
      <c r="OR8" s="92"/>
      <c r="OS8" s="92"/>
      <c r="OT8" s="92"/>
      <c r="OU8" s="92"/>
      <c r="OV8" s="92"/>
      <c r="OW8" s="92"/>
      <c r="OX8" s="92"/>
      <c r="OY8" s="92"/>
      <c r="OZ8" s="92"/>
      <c r="PA8" s="92"/>
      <c r="PB8" s="92"/>
      <c r="PC8" s="92"/>
      <c r="PD8" s="92"/>
      <c r="PE8" s="92"/>
      <c r="PF8" s="92"/>
      <c r="PG8" s="92"/>
      <c r="PH8" s="92"/>
      <c r="PI8" s="92"/>
      <c r="PJ8" s="92"/>
      <c r="PK8" s="92"/>
      <c r="PL8" s="92"/>
      <c r="PM8" s="92"/>
      <c r="PN8" s="92"/>
      <c r="PO8" s="92"/>
      <c r="PP8" s="92"/>
      <c r="PQ8" s="92"/>
      <c r="PR8" s="92"/>
      <c r="PS8" s="92"/>
      <c r="PT8" s="92"/>
      <c r="PU8" s="92"/>
      <c r="PV8" s="92"/>
      <c r="PW8" s="92"/>
      <c r="PX8" s="92"/>
      <c r="PY8" s="92"/>
      <c r="PZ8" s="92"/>
      <c r="QA8" s="92"/>
      <c r="QB8" s="92"/>
      <c r="QC8" s="92"/>
      <c r="QD8" s="92"/>
      <c r="QE8" s="92"/>
      <c r="QF8" s="92"/>
      <c r="QG8" s="92"/>
      <c r="QH8" s="92"/>
      <c r="QI8" s="92"/>
      <c r="QJ8" s="92"/>
      <c r="QK8" s="92"/>
      <c r="QL8" s="92"/>
      <c r="QM8" s="92"/>
      <c r="QN8" s="92"/>
      <c r="QO8" s="92"/>
      <c r="QP8" s="92"/>
      <c r="QQ8" s="92"/>
      <c r="QR8" s="92"/>
      <c r="QS8" s="92"/>
      <c r="QT8" s="92"/>
      <c r="QU8" s="92"/>
      <c r="QV8" s="92"/>
      <c r="QW8" s="92"/>
      <c r="QX8" s="92"/>
      <c r="QY8" s="92"/>
      <c r="QZ8" s="92"/>
      <c r="RA8" s="92"/>
      <c r="RB8" s="92"/>
      <c r="RC8" s="92"/>
      <c r="RD8" s="92"/>
      <c r="RE8" s="92"/>
      <c r="RF8" s="92"/>
      <c r="RG8" s="92"/>
      <c r="RH8" s="92"/>
      <c r="RI8" s="92"/>
      <c r="RJ8" s="92"/>
      <c r="RK8" s="92"/>
      <c r="RL8" s="92"/>
      <c r="RM8" s="92"/>
      <c r="RN8" s="92"/>
      <c r="RO8" s="92"/>
      <c r="RP8" s="92"/>
      <c r="RQ8" s="92"/>
      <c r="RR8" s="92"/>
      <c r="RS8" s="92"/>
      <c r="RT8" s="92"/>
      <c r="RU8" s="92"/>
      <c r="RV8" s="92"/>
      <c r="RW8" s="92"/>
      <c r="RX8" s="92"/>
      <c r="RY8" s="92"/>
      <c r="RZ8" s="92"/>
      <c r="SA8" s="92"/>
      <c r="SB8" s="92"/>
      <c r="SC8" s="92"/>
      <c r="SD8" s="92"/>
      <c r="SE8" s="92"/>
      <c r="SF8" s="92"/>
      <c r="SG8" s="92"/>
      <c r="SH8" s="92"/>
      <c r="SI8" s="92"/>
      <c r="SJ8" s="92"/>
      <c r="SK8" s="92"/>
      <c r="SL8" s="92"/>
      <c r="SM8" s="92"/>
      <c r="SN8" s="92"/>
      <c r="SO8" s="92"/>
      <c r="SP8" s="92"/>
      <c r="SQ8" s="92"/>
      <c r="SR8" s="92"/>
      <c r="SS8" s="92"/>
      <c r="ST8" s="92"/>
      <c r="SU8" s="92"/>
      <c r="SV8" s="92"/>
      <c r="SW8" s="92"/>
      <c r="SX8" s="92"/>
      <c r="SY8" s="92"/>
      <c r="SZ8" s="92"/>
      <c r="TA8" s="92"/>
      <c r="TB8" s="92"/>
      <c r="TC8" s="92"/>
      <c r="TD8" s="92"/>
      <c r="TE8" s="92"/>
      <c r="TF8" s="92"/>
      <c r="TG8" s="92"/>
      <c r="TH8" s="92"/>
      <c r="TI8" s="92"/>
      <c r="TJ8" s="92"/>
      <c r="TK8" s="92"/>
      <c r="TL8" s="92"/>
      <c r="TM8" s="92"/>
      <c r="TN8" s="92"/>
      <c r="TO8" s="92"/>
      <c r="TP8" s="92"/>
      <c r="TQ8" s="92"/>
      <c r="TR8" s="92"/>
      <c r="TS8" s="92"/>
      <c r="TT8" s="92"/>
      <c r="TU8" s="92"/>
      <c r="TV8" s="92"/>
      <c r="TW8" s="92"/>
      <c r="TX8" s="92"/>
      <c r="TY8" s="92"/>
      <c r="TZ8" s="92"/>
      <c r="UA8" s="92"/>
      <c r="UB8" s="92"/>
      <c r="UC8" s="92"/>
      <c r="UD8" s="92"/>
      <c r="UE8" s="92"/>
      <c r="UF8" s="92"/>
      <c r="UG8" s="92"/>
      <c r="UH8" s="92"/>
      <c r="UI8" s="92"/>
      <c r="UJ8" s="92"/>
      <c r="UK8" s="92"/>
      <c r="UL8" s="92"/>
      <c r="UM8" s="92"/>
      <c r="UN8" s="92"/>
      <c r="UO8" s="92"/>
      <c r="UP8" s="92"/>
      <c r="UQ8" s="92"/>
      <c r="UR8" s="92"/>
      <c r="US8" s="92"/>
      <c r="UT8" s="92"/>
      <c r="UU8" s="92"/>
      <c r="UV8" s="92"/>
      <c r="UW8" s="92"/>
      <c r="UX8" s="92"/>
      <c r="UY8" s="92"/>
      <c r="UZ8" s="92"/>
      <c r="VA8" s="92"/>
      <c r="VB8" s="92"/>
      <c r="VC8" s="92"/>
      <c r="VD8" s="92"/>
      <c r="VE8" s="92"/>
      <c r="VF8" s="92"/>
      <c r="VG8" s="92"/>
      <c r="VH8" s="92"/>
      <c r="VI8" s="92"/>
      <c r="VJ8" s="92"/>
      <c r="VK8" s="92"/>
      <c r="VL8" s="92"/>
      <c r="VM8" s="92"/>
      <c r="VN8" s="92"/>
      <c r="VO8" s="92"/>
      <c r="VP8" s="92"/>
      <c r="VQ8" s="92"/>
      <c r="VR8" s="92"/>
      <c r="VS8" s="92"/>
      <c r="VT8" s="92"/>
      <c r="VU8" s="92"/>
      <c r="VV8" s="92"/>
      <c r="VW8" s="92"/>
      <c r="VX8" s="92"/>
      <c r="VY8" s="92"/>
      <c r="VZ8" s="92"/>
      <c r="WA8" s="92"/>
      <c r="WB8" s="92"/>
      <c r="WC8" s="92"/>
      <c r="WD8" s="92"/>
      <c r="WE8" s="92"/>
      <c r="WF8" s="92"/>
      <c r="WG8" s="92"/>
      <c r="WH8" s="92"/>
      <c r="WI8" s="92"/>
      <c r="WJ8" s="92"/>
      <c r="WK8" s="92"/>
      <c r="WL8" s="92"/>
      <c r="WM8" s="92"/>
      <c r="WN8" s="92"/>
      <c r="WO8" s="92"/>
      <c r="WP8" s="92"/>
      <c r="WQ8" s="92"/>
      <c r="WR8" s="92"/>
      <c r="WS8" s="92"/>
      <c r="WT8" s="92"/>
      <c r="WU8" s="92"/>
      <c r="WV8" s="92"/>
      <c r="WW8" s="92"/>
      <c r="WX8" s="92"/>
      <c r="WY8" s="92"/>
      <c r="WZ8" s="92"/>
      <c r="XA8" s="92"/>
      <c r="XB8" s="92"/>
      <c r="XC8" s="92"/>
      <c r="XD8" s="92"/>
      <c r="XE8" s="92"/>
      <c r="XF8" s="92"/>
      <c r="XG8" s="92"/>
      <c r="XH8" s="92"/>
      <c r="XI8" s="92"/>
      <c r="XJ8" s="92"/>
      <c r="XK8" s="92"/>
      <c r="XL8" s="92"/>
      <c r="XM8" s="92"/>
      <c r="XN8" s="92"/>
      <c r="XO8" s="92"/>
      <c r="XP8" s="92"/>
      <c r="XQ8" s="92"/>
      <c r="XR8" s="92"/>
      <c r="XS8" s="92"/>
      <c r="XT8" s="92"/>
      <c r="XU8" s="92"/>
      <c r="XV8" s="92"/>
      <c r="XW8" s="92"/>
      <c r="XX8" s="92"/>
      <c r="XY8" s="92"/>
      <c r="XZ8" s="92"/>
      <c r="YA8" s="92"/>
      <c r="YB8" s="92"/>
      <c r="YC8" s="92"/>
      <c r="YD8" s="92"/>
      <c r="YE8" s="92"/>
      <c r="YF8" s="92"/>
      <c r="YG8" s="92"/>
      <c r="YH8" s="92"/>
      <c r="YI8" s="92"/>
      <c r="YJ8" s="92"/>
      <c r="YK8" s="92"/>
      <c r="YL8" s="92"/>
      <c r="YM8" s="92"/>
      <c r="YN8" s="92"/>
      <c r="YO8" s="92"/>
      <c r="YP8" s="92"/>
      <c r="YQ8" s="92"/>
      <c r="YR8" s="92"/>
      <c r="YS8" s="92"/>
      <c r="YT8" s="92"/>
      <c r="YU8" s="92"/>
      <c r="YV8" s="92"/>
      <c r="YW8" s="92"/>
      <c r="YX8" s="92"/>
      <c r="YY8" s="92"/>
      <c r="YZ8" s="92"/>
      <c r="ZA8" s="92"/>
      <c r="ZB8" s="92"/>
      <c r="ZC8" s="92"/>
      <c r="ZD8" s="92"/>
      <c r="ZE8" s="92"/>
      <c r="ZF8" s="92"/>
      <c r="ZG8" s="92"/>
      <c r="ZH8" s="92"/>
      <c r="ZI8" s="92"/>
      <c r="ZJ8" s="92"/>
      <c r="ZK8" s="92"/>
      <c r="ZL8" s="92"/>
      <c r="ZM8" s="92"/>
      <c r="ZN8" s="92"/>
      <c r="ZO8" s="92"/>
      <c r="ZP8" s="92"/>
      <c r="ZQ8" s="92"/>
      <c r="ZR8" s="92"/>
      <c r="ZS8" s="92"/>
      <c r="ZT8" s="92"/>
      <c r="ZU8" s="92"/>
      <c r="ZV8" s="92"/>
      <c r="ZW8" s="92"/>
      <c r="ZX8" s="92"/>
      <c r="ZY8" s="92"/>
      <c r="ZZ8" s="92"/>
      <c r="AAA8" s="92"/>
      <c r="AAB8" s="92"/>
      <c r="AAC8" s="92"/>
      <c r="AAD8" s="92"/>
      <c r="AAE8" s="92"/>
      <c r="AAF8" s="92"/>
      <c r="AAG8" s="92"/>
      <c r="AAH8" s="92"/>
      <c r="AAI8" s="92"/>
      <c r="AAJ8" s="92"/>
      <c r="AAK8" s="92"/>
      <c r="AAL8" s="92"/>
      <c r="AAM8" s="92"/>
      <c r="AAN8" s="92"/>
      <c r="AAO8" s="92"/>
      <c r="AAP8" s="92"/>
      <c r="AAQ8" s="92"/>
      <c r="AAR8" s="92"/>
      <c r="AAS8" s="92"/>
      <c r="AAT8" s="92"/>
      <c r="AAU8" s="92"/>
      <c r="AAV8" s="92"/>
      <c r="AAW8" s="92"/>
      <c r="AAX8" s="92"/>
      <c r="AAY8" s="92"/>
      <c r="AAZ8" s="92"/>
      <c r="ABA8" s="92"/>
      <c r="ABB8" s="92"/>
      <c r="ABC8" s="92"/>
      <c r="ABD8" s="92"/>
      <c r="ABE8" s="92"/>
      <c r="ABF8" s="92"/>
      <c r="ABG8" s="92"/>
      <c r="ABH8" s="92"/>
      <c r="ABI8" s="92"/>
      <c r="ABJ8" s="92"/>
      <c r="ABK8" s="92"/>
      <c r="ABL8" s="92"/>
      <c r="ABM8" s="92"/>
      <c r="ABN8" s="92"/>
      <c r="ABO8" s="92"/>
      <c r="ABP8" s="92"/>
      <c r="ABQ8" s="92"/>
      <c r="ABR8" s="92"/>
      <c r="ABS8" s="92"/>
      <c r="ABT8" s="92"/>
      <c r="ABU8" s="92"/>
      <c r="ABV8" s="92"/>
      <c r="ABW8" s="92"/>
      <c r="ABX8" s="92"/>
      <c r="ABY8" s="92"/>
      <c r="ABZ8" s="92"/>
      <c r="ACA8" s="92"/>
      <c r="ACB8" s="92"/>
      <c r="ACC8" s="92"/>
      <c r="ACD8" s="92"/>
      <c r="ACE8" s="92"/>
      <c r="ACF8" s="92"/>
      <c r="ACG8" s="92"/>
      <c r="ACH8" s="92"/>
      <c r="ACI8" s="92"/>
      <c r="ACJ8" s="92"/>
      <c r="ACK8" s="92"/>
      <c r="ACL8" s="92"/>
      <c r="ACM8" s="92"/>
      <c r="ACN8" s="92"/>
      <c r="ACO8" s="92"/>
      <c r="ACP8" s="92"/>
      <c r="ACQ8" s="92"/>
      <c r="ACR8" s="92"/>
      <c r="ACS8" s="92"/>
      <c r="ACT8" s="92"/>
      <c r="ACU8" s="92"/>
      <c r="ACV8" s="92"/>
      <c r="ACW8" s="92"/>
      <c r="ACX8" s="92"/>
      <c r="ACY8" s="92"/>
      <c r="ACZ8" s="92"/>
      <c r="ADA8" s="92"/>
      <c r="ADB8" s="92"/>
      <c r="ADC8" s="92"/>
      <c r="ADD8" s="92"/>
      <c r="ADE8" s="92"/>
      <c r="ADF8" s="92"/>
      <c r="ADG8" s="92"/>
      <c r="ADH8" s="92"/>
      <c r="ADI8" s="92"/>
      <c r="ADJ8" s="92"/>
      <c r="ADK8" s="92"/>
      <c r="ADL8" s="92"/>
      <c r="ADM8" s="92"/>
      <c r="ADN8" s="92"/>
      <c r="ADO8" s="92"/>
      <c r="ADP8" s="92"/>
      <c r="ADQ8" s="92"/>
      <c r="ADR8" s="92"/>
      <c r="ADS8" s="92"/>
      <c r="ADT8" s="92"/>
      <c r="ADU8" s="92"/>
      <c r="ADV8" s="92"/>
      <c r="ADW8" s="92"/>
      <c r="ADX8" s="92"/>
      <c r="ADY8" s="92"/>
      <c r="ADZ8" s="92"/>
      <c r="AEA8" s="92"/>
      <c r="AEB8" s="92"/>
      <c r="AEC8" s="92"/>
      <c r="AED8" s="92"/>
      <c r="AEE8" s="92"/>
      <c r="AEF8" s="92"/>
      <c r="AEG8" s="92"/>
      <c r="AEH8" s="92"/>
      <c r="AEI8" s="92"/>
      <c r="AEJ8" s="92"/>
      <c r="AEK8" s="92"/>
      <c r="AEL8" s="92"/>
      <c r="AEM8" s="92"/>
      <c r="AEN8" s="92"/>
      <c r="AEO8" s="92"/>
      <c r="AEP8" s="92"/>
      <c r="AEQ8" s="92"/>
      <c r="AER8" s="92"/>
      <c r="AES8" s="92"/>
      <c r="AET8" s="92"/>
      <c r="AEU8" s="92"/>
      <c r="AEV8" s="92"/>
      <c r="AEW8" s="92"/>
      <c r="AEX8" s="92"/>
      <c r="AEY8" s="92"/>
      <c r="AEZ8" s="92"/>
      <c r="AFA8" s="92"/>
      <c r="AFB8" s="92"/>
      <c r="AFC8" s="92"/>
      <c r="AFD8" s="92"/>
      <c r="AFE8" s="92"/>
      <c r="AFF8" s="92"/>
      <c r="AFG8" s="92"/>
      <c r="AFH8" s="92"/>
      <c r="AFI8" s="92"/>
      <c r="AFJ8" s="92"/>
      <c r="AFK8" s="92"/>
      <c r="AFL8" s="92"/>
      <c r="AFM8" s="92"/>
      <c r="AFN8" s="92"/>
      <c r="AFO8" s="92"/>
      <c r="AFP8" s="92"/>
      <c r="AFQ8" s="92"/>
      <c r="AFR8" s="92"/>
      <c r="AFS8" s="92"/>
      <c r="AFT8" s="92"/>
      <c r="AFU8" s="92"/>
      <c r="AFV8" s="92"/>
      <c r="AFW8" s="92"/>
      <c r="AFX8" s="92"/>
      <c r="AFY8" s="92"/>
      <c r="AFZ8" s="92"/>
      <c r="AGA8" s="92"/>
      <c r="AGB8" s="92"/>
      <c r="AGC8" s="92"/>
      <c r="AGD8" s="92"/>
      <c r="AGE8" s="92"/>
      <c r="AGF8" s="92"/>
      <c r="AGG8" s="92"/>
      <c r="AGH8" s="92"/>
      <c r="AGI8" s="92"/>
      <c r="AGJ8" s="92"/>
      <c r="AGK8" s="92"/>
      <c r="AGL8" s="92"/>
      <c r="AGM8" s="92"/>
      <c r="AGN8" s="92"/>
      <c r="AGO8" s="92"/>
      <c r="AGP8" s="92"/>
      <c r="AGQ8" s="92"/>
      <c r="AGR8" s="92"/>
      <c r="AGS8" s="92"/>
      <c r="AGT8" s="92"/>
      <c r="AGU8" s="92"/>
      <c r="AGV8" s="92"/>
      <c r="AGW8" s="92"/>
      <c r="AGX8" s="92"/>
      <c r="AGY8" s="92"/>
      <c r="AGZ8" s="92"/>
      <c r="AHA8" s="92"/>
      <c r="AHB8" s="92"/>
      <c r="AHC8" s="92"/>
      <c r="AHD8" s="92"/>
      <c r="AHE8" s="92"/>
      <c r="AHF8" s="92"/>
      <c r="AHG8" s="92"/>
      <c r="AHH8" s="92"/>
      <c r="AHI8" s="92"/>
      <c r="AHJ8" s="92"/>
      <c r="AHK8" s="92"/>
      <c r="AHL8" s="92"/>
      <c r="AHM8" s="92"/>
      <c r="AHN8" s="92"/>
      <c r="AHO8" s="92"/>
      <c r="AHP8" s="92"/>
      <c r="AHQ8" s="92"/>
      <c r="AHR8" s="92"/>
      <c r="AHS8" s="92"/>
      <c r="AHT8" s="92"/>
      <c r="AHU8" s="92"/>
      <c r="AHV8" s="92"/>
      <c r="AHW8" s="92"/>
      <c r="AHX8" s="92"/>
      <c r="AHY8" s="92"/>
      <c r="AHZ8" s="92"/>
      <c r="AIA8" s="92"/>
      <c r="AIB8" s="92"/>
      <c r="AIC8" s="92"/>
      <c r="AID8" s="92"/>
      <c r="AIE8" s="92"/>
      <c r="AIF8" s="92"/>
      <c r="AIG8" s="92"/>
      <c r="AIH8" s="92"/>
      <c r="AII8" s="92"/>
      <c r="AIJ8" s="92"/>
      <c r="AIK8" s="92"/>
      <c r="AIL8" s="92"/>
      <c r="AIM8" s="92"/>
      <c r="AIN8" s="92"/>
      <c r="AIO8" s="92"/>
      <c r="AIP8" s="92"/>
      <c r="AIQ8" s="92"/>
      <c r="AIR8" s="92"/>
      <c r="AIS8" s="92"/>
      <c r="AIT8" s="92"/>
      <c r="AIU8" s="92"/>
      <c r="AIV8" s="92"/>
      <c r="AIW8" s="92"/>
      <c r="AIX8" s="92"/>
      <c r="AIY8" s="92"/>
      <c r="AIZ8" s="92"/>
      <c r="AJA8" s="92"/>
      <c r="AJB8" s="92"/>
      <c r="AJC8" s="92"/>
      <c r="AJD8" s="92"/>
      <c r="AJE8" s="92"/>
      <c r="AJF8" s="92"/>
      <c r="AJG8" s="92"/>
      <c r="AJH8" s="92"/>
      <c r="AJI8" s="92"/>
      <c r="AJJ8" s="92"/>
      <c r="AJK8" s="92"/>
      <c r="AJL8" s="92"/>
      <c r="AJM8" s="92"/>
      <c r="AJN8" s="92"/>
      <c r="AJO8" s="92"/>
      <c r="AJP8" s="92"/>
      <c r="AJQ8" s="92"/>
      <c r="AJR8" s="92"/>
      <c r="AJS8" s="92"/>
      <c r="AJT8" s="92"/>
      <c r="AJU8" s="92"/>
      <c r="AJV8" s="92"/>
      <c r="AJW8" s="92"/>
      <c r="AJX8" s="92"/>
      <c r="AJY8" s="92"/>
      <c r="AJZ8" s="92"/>
      <c r="AKA8" s="92"/>
      <c r="AKB8" s="92"/>
      <c r="AKC8" s="92"/>
      <c r="AKD8" s="92"/>
      <c r="AKE8" s="92"/>
      <c r="AKF8" s="92"/>
      <c r="AKG8" s="92"/>
      <c r="AKH8" s="92"/>
      <c r="AKI8" s="92"/>
      <c r="AKJ8" s="92"/>
      <c r="AKK8" s="92"/>
      <c r="AKL8" s="92"/>
      <c r="AKM8" s="92"/>
      <c r="AKN8" s="92"/>
      <c r="AKO8" s="92"/>
      <c r="AKP8" s="92"/>
      <c r="AKQ8" s="92"/>
      <c r="AKR8" s="92"/>
      <c r="AKS8" s="92"/>
      <c r="AKT8" s="92"/>
      <c r="AKU8" s="92"/>
      <c r="AKV8" s="92"/>
      <c r="AKW8" s="92"/>
      <c r="AKX8" s="92"/>
      <c r="AKY8" s="92"/>
      <c r="AKZ8" s="92"/>
      <c r="ALA8" s="92"/>
      <c r="ALB8" s="92"/>
      <c r="ALC8" s="92"/>
      <c r="ALD8" s="92"/>
      <c r="ALE8" s="92"/>
      <c r="ALF8" s="92"/>
      <c r="ALG8" s="92"/>
      <c r="ALH8" s="92"/>
      <c r="ALI8" s="92"/>
      <c r="ALJ8" s="92"/>
      <c r="ALK8" s="92"/>
      <c r="ALL8" s="92"/>
      <c r="ALM8" s="92"/>
      <c r="ALN8" s="92"/>
      <c r="ALO8" s="92"/>
      <c r="ALP8" s="92"/>
      <c r="ALQ8" s="92"/>
      <c r="ALR8" s="92"/>
      <c r="ALS8" s="92"/>
      <c r="ALT8" s="92"/>
      <c r="ALU8" s="92"/>
      <c r="ALV8" s="92"/>
      <c r="ALW8" s="92"/>
      <c r="ALX8" s="92"/>
      <c r="ALY8" s="92"/>
      <c r="ALZ8" s="92"/>
      <c r="AMA8" s="92"/>
      <c r="AMB8" s="92"/>
      <c r="AMC8" s="92"/>
      <c r="AMD8" s="92"/>
      <c r="AME8" s="92"/>
      <c r="AMF8" s="92"/>
      <c r="AMG8" s="92"/>
      <c r="AMH8" s="92"/>
    </row>
    <row r="9" spans="1:1022" ht="15.6" customHeight="1">
      <c r="A9" s="96" t="s">
        <v>10</v>
      </c>
      <c r="B9" s="97" t="s">
        <v>11</v>
      </c>
      <c r="C9" s="92"/>
      <c r="D9" s="92"/>
      <c r="E9" s="92"/>
      <c r="F9" s="92"/>
      <c r="G9" s="92"/>
      <c r="H9" s="93"/>
      <c r="I9" s="92"/>
      <c r="J9" s="92"/>
      <c r="K9" s="92"/>
      <c r="L9" s="92"/>
      <c r="M9" s="92"/>
      <c r="N9" s="93"/>
      <c r="O9" s="93"/>
      <c r="P9" s="93"/>
      <c r="Q9" s="93"/>
      <c r="R9" s="92"/>
      <c r="S9" s="93"/>
      <c r="T9" s="92"/>
      <c r="U9" s="92"/>
      <c r="V9" s="92"/>
      <c r="W9" s="92"/>
      <c r="X9" s="92"/>
      <c r="Y9" s="92"/>
      <c r="Z9" s="92"/>
      <c r="AA9" s="92"/>
      <c r="AB9" s="92"/>
      <c r="AC9" s="92"/>
      <c r="AD9" s="92"/>
      <c r="AE9" s="92"/>
      <c r="AF9" s="92"/>
      <c r="AG9" s="92"/>
      <c r="AH9" s="92"/>
      <c r="AI9" s="92"/>
      <c r="AJ9" s="92"/>
      <c r="AK9" s="92"/>
      <c r="AL9" s="92"/>
      <c r="AM9" s="92"/>
      <c r="AN9" s="92"/>
      <c r="AO9" s="92"/>
      <c r="AP9" s="92"/>
      <c r="AQ9" s="92"/>
      <c r="AR9" s="92"/>
      <c r="AS9" s="92"/>
      <c r="AT9" s="92"/>
      <c r="AU9" s="92"/>
      <c r="AV9" s="92"/>
      <c r="AW9" s="92"/>
      <c r="AX9" s="92"/>
      <c r="AY9" s="92"/>
      <c r="AZ9" s="92"/>
      <c r="BA9" s="92"/>
      <c r="BB9" s="92"/>
      <c r="BC9" s="92"/>
      <c r="BD9" s="92"/>
      <c r="BE9" s="92"/>
      <c r="BF9" s="92"/>
      <c r="BG9" s="92"/>
      <c r="BH9" s="92"/>
      <c r="BI9" s="92"/>
      <c r="BJ9" s="92"/>
      <c r="BK9" s="92"/>
      <c r="BL9" s="92"/>
      <c r="BM9" s="92"/>
      <c r="BN9" s="92"/>
      <c r="BO9" s="92"/>
      <c r="BP9" s="92"/>
      <c r="BQ9" s="92"/>
      <c r="BR9" s="92"/>
      <c r="BS9" s="92"/>
      <c r="BT9" s="92"/>
      <c r="BU9" s="92"/>
      <c r="BV9" s="92"/>
      <c r="BW9" s="92"/>
      <c r="BX9" s="92"/>
      <c r="BY9" s="92"/>
      <c r="BZ9" s="92"/>
      <c r="CA9" s="92"/>
      <c r="CB9" s="92"/>
      <c r="CC9" s="92"/>
      <c r="CD9" s="92"/>
      <c r="CE9" s="92"/>
      <c r="CF9" s="92"/>
      <c r="CG9" s="92"/>
      <c r="CH9" s="92"/>
      <c r="CI9" s="92"/>
      <c r="CJ9" s="92"/>
      <c r="CK9" s="92"/>
      <c r="CL9" s="92"/>
      <c r="CM9" s="92"/>
      <c r="CN9" s="92"/>
      <c r="CO9" s="92"/>
      <c r="CP9" s="92"/>
      <c r="CQ9" s="92"/>
      <c r="CR9" s="92"/>
      <c r="CS9" s="92"/>
      <c r="CT9" s="92"/>
      <c r="CU9" s="92"/>
      <c r="CV9" s="92"/>
      <c r="CW9" s="92"/>
      <c r="CX9" s="92"/>
      <c r="CY9" s="92"/>
      <c r="CZ9" s="92"/>
      <c r="DA9" s="92"/>
      <c r="DB9" s="92"/>
      <c r="DC9" s="92"/>
      <c r="DD9" s="92"/>
      <c r="DE9" s="92"/>
      <c r="DF9" s="92"/>
      <c r="DG9" s="92"/>
      <c r="DH9" s="92"/>
      <c r="DI9" s="92"/>
      <c r="DJ9" s="92"/>
      <c r="DK9" s="92"/>
      <c r="DL9" s="92"/>
      <c r="DM9" s="92"/>
      <c r="DN9" s="92"/>
      <c r="DO9" s="92"/>
      <c r="DP9" s="92"/>
      <c r="DQ9" s="92"/>
      <c r="DR9" s="92"/>
      <c r="DS9" s="92"/>
      <c r="DT9" s="92"/>
      <c r="DU9" s="92"/>
      <c r="DV9" s="92"/>
      <c r="DW9" s="92"/>
      <c r="DX9" s="92"/>
      <c r="DY9" s="92"/>
      <c r="DZ9" s="92"/>
      <c r="EA9" s="92"/>
      <c r="EB9" s="92"/>
      <c r="EC9" s="92"/>
      <c r="ED9" s="92"/>
      <c r="EE9" s="92"/>
      <c r="EF9" s="92"/>
      <c r="EG9" s="92"/>
      <c r="EH9" s="92"/>
      <c r="EI9" s="92"/>
      <c r="EJ9" s="92"/>
      <c r="EK9" s="92"/>
      <c r="EL9" s="92"/>
      <c r="EM9" s="92"/>
      <c r="EN9" s="92"/>
      <c r="EO9" s="92"/>
      <c r="EP9" s="92"/>
      <c r="EQ9" s="92"/>
      <c r="ER9" s="92"/>
      <c r="ES9" s="92"/>
      <c r="ET9" s="92"/>
      <c r="EU9" s="92"/>
      <c r="EV9" s="92"/>
      <c r="EW9" s="92"/>
      <c r="EX9" s="92"/>
      <c r="EY9" s="92"/>
      <c r="EZ9" s="92"/>
      <c r="FA9" s="92"/>
      <c r="FB9" s="92"/>
      <c r="FC9" s="92"/>
      <c r="FD9" s="92"/>
      <c r="FE9" s="92"/>
      <c r="FF9" s="92"/>
      <c r="FG9" s="92"/>
      <c r="FH9" s="92"/>
      <c r="FI9" s="92"/>
      <c r="FJ9" s="92"/>
      <c r="FK9" s="92"/>
      <c r="FL9" s="92"/>
      <c r="FM9" s="92"/>
      <c r="FN9" s="92"/>
      <c r="FO9" s="92"/>
      <c r="FP9" s="92"/>
      <c r="FQ9" s="92"/>
      <c r="FR9" s="92"/>
      <c r="FS9" s="92"/>
      <c r="FT9" s="92"/>
      <c r="FU9" s="92"/>
      <c r="FV9" s="92"/>
      <c r="FW9" s="92"/>
      <c r="FX9" s="92"/>
      <c r="FY9" s="92"/>
      <c r="FZ9" s="92"/>
      <c r="GA9" s="92"/>
      <c r="GB9" s="92"/>
      <c r="GC9" s="92"/>
      <c r="GD9" s="92"/>
      <c r="GE9" s="92"/>
      <c r="GF9" s="92"/>
      <c r="GG9" s="92"/>
      <c r="GH9" s="92"/>
      <c r="GI9" s="92"/>
      <c r="GJ9" s="92"/>
      <c r="GK9" s="92"/>
      <c r="GL9" s="92"/>
      <c r="GM9" s="92"/>
      <c r="GN9" s="92"/>
      <c r="GO9" s="92"/>
      <c r="GP9" s="92"/>
      <c r="GQ9" s="92"/>
      <c r="GR9" s="92"/>
      <c r="GS9" s="92"/>
      <c r="GT9" s="92"/>
      <c r="GU9" s="92"/>
      <c r="GV9" s="92"/>
      <c r="GW9" s="92"/>
      <c r="GX9" s="92"/>
      <c r="GY9" s="92"/>
      <c r="GZ9" s="92"/>
      <c r="HA9" s="92"/>
      <c r="HB9" s="92"/>
      <c r="HC9" s="92"/>
      <c r="HD9" s="92"/>
      <c r="HE9" s="92"/>
      <c r="HF9" s="92"/>
      <c r="HG9" s="92"/>
      <c r="HH9" s="92"/>
      <c r="HI9" s="92"/>
      <c r="HJ9" s="92"/>
      <c r="HK9" s="92"/>
      <c r="HL9" s="92"/>
      <c r="HM9" s="92"/>
      <c r="HN9" s="92"/>
      <c r="HO9" s="92"/>
      <c r="HP9" s="92"/>
      <c r="HQ9" s="92"/>
      <c r="HR9" s="92"/>
      <c r="HS9" s="92"/>
      <c r="HT9" s="92"/>
      <c r="HU9" s="92"/>
      <c r="HV9" s="92"/>
      <c r="HW9" s="92"/>
      <c r="HX9" s="92"/>
      <c r="HY9" s="92"/>
      <c r="HZ9" s="92"/>
      <c r="IA9" s="92"/>
      <c r="IB9" s="92"/>
      <c r="IC9" s="92"/>
      <c r="ID9" s="92"/>
      <c r="IE9" s="92"/>
      <c r="IF9" s="92"/>
      <c r="IG9" s="92"/>
      <c r="IH9" s="92"/>
      <c r="II9" s="92"/>
      <c r="IJ9" s="92"/>
      <c r="IK9" s="92"/>
      <c r="IL9" s="92"/>
      <c r="IM9" s="92"/>
      <c r="IN9" s="92"/>
      <c r="IO9" s="92"/>
      <c r="IP9" s="92"/>
      <c r="IQ9" s="92"/>
      <c r="IR9" s="92"/>
      <c r="IS9" s="92"/>
      <c r="IT9" s="92"/>
      <c r="IU9" s="92"/>
      <c r="IV9" s="92"/>
      <c r="IW9" s="92"/>
      <c r="IX9" s="92"/>
      <c r="IY9" s="92"/>
      <c r="IZ9" s="92"/>
      <c r="JA9" s="92"/>
      <c r="JB9" s="92"/>
      <c r="JC9" s="92"/>
      <c r="JD9" s="92"/>
      <c r="JE9" s="92"/>
      <c r="JF9" s="92"/>
      <c r="JG9" s="92"/>
      <c r="JH9" s="92"/>
      <c r="JI9" s="92"/>
      <c r="JJ9" s="92"/>
      <c r="JK9" s="92"/>
      <c r="JL9" s="92"/>
      <c r="JM9" s="92"/>
      <c r="JN9" s="92"/>
      <c r="JO9" s="92"/>
      <c r="JP9" s="92"/>
      <c r="JQ9" s="92"/>
      <c r="JR9" s="92"/>
      <c r="JS9" s="92"/>
      <c r="JT9" s="92"/>
      <c r="JU9" s="92"/>
      <c r="JV9" s="92"/>
      <c r="JW9" s="92"/>
      <c r="JX9" s="92"/>
      <c r="JY9" s="92"/>
      <c r="JZ9" s="92"/>
      <c r="KA9" s="92"/>
      <c r="KB9" s="92"/>
      <c r="KC9" s="92"/>
      <c r="KD9" s="92"/>
      <c r="KE9" s="92"/>
      <c r="KF9" s="92"/>
      <c r="KG9" s="92"/>
      <c r="KH9" s="92"/>
      <c r="KI9" s="92"/>
      <c r="KJ9" s="92"/>
      <c r="KK9" s="92"/>
      <c r="KL9" s="92"/>
      <c r="KM9" s="92"/>
      <c r="KN9" s="92"/>
      <c r="KO9" s="92"/>
      <c r="KP9" s="92"/>
      <c r="KQ9" s="92"/>
      <c r="KR9" s="92"/>
      <c r="KS9" s="92"/>
      <c r="KT9" s="92"/>
      <c r="KU9" s="92"/>
      <c r="KV9" s="92"/>
      <c r="KW9" s="92"/>
      <c r="KX9" s="92"/>
      <c r="KY9" s="92"/>
      <c r="KZ9" s="92"/>
      <c r="LA9" s="92"/>
      <c r="LB9" s="92"/>
      <c r="LC9" s="92"/>
      <c r="LD9" s="92"/>
      <c r="LE9" s="92"/>
      <c r="LF9" s="92"/>
      <c r="LG9" s="92"/>
      <c r="LH9" s="92"/>
      <c r="LI9" s="92"/>
      <c r="LJ9" s="92"/>
      <c r="LK9" s="92"/>
      <c r="LL9" s="92"/>
      <c r="LM9" s="92"/>
      <c r="LN9" s="92"/>
      <c r="LO9" s="92"/>
      <c r="LP9" s="92"/>
      <c r="LQ9" s="92"/>
      <c r="LR9" s="92"/>
      <c r="LS9" s="92"/>
      <c r="LT9" s="92"/>
      <c r="LU9" s="92"/>
      <c r="LV9" s="92"/>
      <c r="LW9" s="92"/>
      <c r="LX9" s="92"/>
      <c r="LY9" s="92"/>
      <c r="LZ9" s="92"/>
      <c r="MA9" s="92"/>
      <c r="MB9" s="92"/>
      <c r="MC9" s="92"/>
      <c r="MD9" s="92"/>
      <c r="ME9" s="92"/>
      <c r="MF9" s="92"/>
      <c r="MG9" s="92"/>
      <c r="MH9" s="92"/>
      <c r="MI9" s="92"/>
      <c r="MJ9" s="92"/>
      <c r="MK9" s="92"/>
      <c r="ML9" s="92"/>
      <c r="MM9" s="92"/>
      <c r="MN9" s="92"/>
      <c r="MO9" s="92"/>
      <c r="MP9" s="92"/>
      <c r="MQ9" s="92"/>
      <c r="MR9" s="92"/>
      <c r="MS9" s="92"/>
      <c r="MT9" s="92"/>
      <c r="MU9" s="92"/>
      <c r="MV9" s="92"/>
      <c r="MW9" s="92"/>
      <c r="MX9" s="92"/>
      <c r="MY9" s="92"/>
      <c r="MZ9" s="92"/>
      <c r="NA9" s="92"/>
      <c r="NB9" s="92"/>
      <c r="NC9" s="92"/>
      <c r="ND9" s="92"/>
      <c r="NE9" s="92"/>
      <c r="NF9" s="92"/>
      <c r="NG9" s="92"/>
      <c r="NH9" s="92"/>
      <c r="NI9" s="92"/>
      <c r="NJ9" s="92"/>
      <c r="NK9" s="92"/>
      <c r="NL9" s="92"/>
      <c r="NM9" s="92"/>
      <c r="NN9" s="92"/>
      <c r="NO9" s="92"/>
      <c r="NP9" s="92"/>
      <c r="NQ9" s="92"/>
      <c r="NR9" s="92"/>
      <c r="NS9" s="92"/>
      <c r="NT9" s="92"/>
      <c r="NU9" s="92"/>
      <c r="NV9" s="92"/>
      <c r="NW9" s="92"/>
      <c r="NX9" s="92"/>
      <c r="NY9" s="92"/>
      <c r="NZ9" s="92"/>
      <c r="OA9" s="92"/>
      <c r="OB9" s="92"/>
      <c r="OC9" s="92"/>
      <c r="OD9" s="92"/>
      <c r="OE9" s="92"/>
      <c r="OF9" s="92"/>
      <c r="OG9" s="92"/>
      <c r="OH9" s="92"/>
      <c r="OI9" s="92"/>
      <c r="OJ9" s="92"/>
      <c r="OK9" s="92"/>
      <c r="OL9" s="92"/>
      <c r="OM9" s="92"/>
      <c r="ON9" s="92"/>
      <c r="OO9" s="92"/>
      <c r="OP9" s="92"/>
      <c r="OQ9" s="92"/>
      <c r="OR9" s="92"/>
      <c r="OS9" s="92"/>
      <c r="OT9" s="92"/>
      <c r="OU9" s="92"/>
      <c r="OV9" s="92"/>
      <c r="OW9" s="92"/>
      <c r="OX9" s="92"/>
      <c r="OY9" s="92"/>
      <c r="OZ9" s="92"/>
      <c r="PA9" s="92"/>
      <c r="PB9" s="92"/>
      <c r="PC9" s="92"/>
      <c r="PD9" s="92"/>
      <c r="PE9" s="92"/>
      <c r="PF9" s="92"/>
      <c r="PG9" s="92"/>
      <c r="PH9" s="92"/>
      <c r="PI9" s="92"/>
      <c r="PJ9" s="92"/>
      <c r="PK9" s="92"/>
      <c r="PL9" s="92"/>
      <c r="PM9" s="92"/>
      <c r="PN9" s="92"/>
      <c r="PO9" s="92"/>
      <c r="PP9" s="92"/>
      <c r="PQ9" s="92"/>
      <c r="PR9" s="92"/>
      <c r="PS9" s="92"/>
      <c r="PT9" s="92"/>
      <c r="PU9" s="92"/>
      <c r="PV9" s="92"/>
      <c r="PW9" s="92"/>
      <c r="PX9" s="92"/>
      <c r="PY9" s="92"/>
      <c r="PZ9" s="92"/>
      <c r="QA9" s="92"/>
      <c r="QB9" s="92"/>
      <c r="QC9" s="92"/>
      <c r="QD9" s="92"/>
      <c r="QE9" s="92"/>
      <c r="QF9" s="92"/>
      <c r="QG9" s="92"/>
      <c r="QH9" s="92"/>
      <c r="QI9" s="92"/>
      <c r="QJ9" s="92"/>
      <c r="QK9" s="92"/>
      <c r="QL9" s="92"/>
      <c r="QM9" s="92"/>
      <c r="QN9" s="92"/>
      <c r="QO9" s="92"/>
      <c r="QP9" s="92"/>
      <c r="QQ9" s="92"/>
      <c r="QR9" s="92"/>
      <c r="QS9" s="92"/>
      <c r="QT9" s="92"/>
      <c r="QU9" s="92"/>
      <c r="QV9" s="92"/>
      <c r="QW9" s="92"/>
      <c r="QX9" s="92"/>
      <c r="QY9" s="92"/>
      <c r="QZ9" s="92"/>
      <c r="RA9" s="92"/>
      <c r="RB9" s="92"/>
      <c r="RC9" s="92"/>
      <c r="RD9" s="92"/>
      <c r="RE9" s="92"/>
      <c r="RF9" s="92"/>
      <c r="RG9" s="92"/>
      <c r="RH9" s="92"/>
      <c r="RI9" s="92"/>
      <c r="RJ9" s="92"/>
      <c r="RK9" s="92"/>
      <c r="RL9" s="92"/>
      <c r="RM9" s="92"/>
      <c r="RN9" s="92"/>
      <c r="RO9" s="92"/>
      <c r="RP9" s="92"/>
      <c r="RQ9" s="92"/>
      <c r="RR9" s="92"/>
      <c r="RS9" s="92"/>
      <c r="RT9" s="92"/>
      <c r="RU9" s="92"/>
      <c r="RV9" s="92"/>
      <c r="RW9" s="92"/>
      <c r="RX9" s="92"/>
      <c r="RY9" s="92"/>
      <c r="RZ9" s="92"/>
      <c r="SA9" s="92"/>
      <c r="SB9" s="92"/>
      <c r="SC9" s="92"/>
      <c r="SD9" s="92"/>
      <c r="SE9" s="92"/>
      <c r="SF9" s="92"/>
      <c r="SG9" s="92"/>
      <c r="SH9" s="92"/>
      <c r="SI9" s="92"/>
      <c r="SJ9" s="92"/>
      <c r="SK9" s="92"/>
      <c r="SL9" s="92"/>
      <c r="SM9" s="92"/>
      <c r="SN9" s="92"/>
      <c r="SO9" s="92"/>
      <c r="SP9" s="92"/>
      <c r="SQ9" s="92"/>
      <c r="SR9" s="92"/>
      <c r="SS9" s="92"/>
      <c r="ST9" s="92"/>
      <c r="SU9" s="92"/>
      <c r="SV9" s="92"/>
      <c r="SW9" s="92"/>
      <c r="SX9" s="92"/>
      <c r="SY9" s="92"/>
      <c r="SZ9" s="92"/>
      <c r="TA9" s="92"/>
      <c r="TB9" s="92"/>
      <c r="TC9" s="92"/>
      <c r="TD9" s="92"/>
      <c r="TE9" s="92"/>
      <c r="TF9" s="92"/>
      <c r="TG9" s="92"/>
      <c r="TH9" s="92"/>
      <c r="TI9" s="92"/>
      <c r="TJ9" s="92"/>
      <c r="TK9" s="92"/>
      <c r="TL9" s="92"/>
      <c r="TM9" s="92"/>
      <c r="TN9" s="92"/>
      <c r="TO9" s="92"/>
      <c r="TP9" s="92"/>
      <c r="TQ9" s="92"/>
      <c r="TR9" s="92"/>
      <c r="TS9" s="92"/>
      <c r="TT9" s="92"/>
      <c r="TU9" s="92"/>
      <c r="TV9" s="92"/>
      <c r="TW9" s="92"/>
      <c r="TX9" s="92"/>
      <c r="TY9" s="92"/>
      <c r="TZ9" s="92"/>
      <c r="UA9" s="92"/>
      <c r="UB9" s="92"/>
      <c r="UC9" s="92"/>
      <c r="UD9" s="92"/>
      <c r="UE9" s="92"/>
      <c r="UF9" s="92"/>
      <c r="UG9" s="92"/>
      <c r="UH9" s="92"/>
      <c r="UI9" s="92"/>
      <c r="UJ9" s="92"/>
      <c r="UK9" s="92"/>
      <c r="UL9" s="92"/>
      <c r="UM9" s="92"/>
      <c r="UN9" s="92"/>
      <c r="UO9" s="92"/>
      <c r="UP9" s="92"/>
      <c r="UQ9" s="92"/>
      <c r="UR9" s="92"/>
      <c r="US9" s="92"/>
      <c r="UT9" s="92"/>
      <c r="UU9" s="92"/>
      <c r="UV9" s="92"/>
      <c r="UW9" s="92"/>
      <c r="UX9" s="92"/>
      <c r="UY9" s="92"/>
      <c r="UZ9" s="92"/>
      <c r="VA9" s="92"/>
      <c r="VB9" s="92"/>
      <c r="VC9" s="92"/>
      <c r="VD9" s="92"/>
      <c r="VE9" s="92"/>
      <c r="VF9" s="92"/>
      <c r="VG9" s="92"/>
      <c r="VH9" s="92"/>
      <c r="VI9" s="92"/>
      <c r="VJ9" s="92"/>
      <c r="VK9" s="92"/>
      <c r="VL9" s="92"/>
      <c r="VM9" s="92"/>
      <c r="VN9" s="92"/>
      <c r="VO9" s="92"/>
      <c r="VP9" s="92"/>
      <c r="VQ9" s="92"/>
      <c r="VR9" s="92"/>
      <c r="VS9" s="92"/>
      <c r="VT9" s="92"/>
      <c r="VU9" s="92"/>
      <c r="VV9" s="92"/>
      <c r="VW9" s="92"/>
      <c r="VX9" s="92"/>
      <c r="VY9" s="92"/>
      <c r="VZ9" s="92"/>
      <c r="WA9" s="92"/>
      <c r="WB9" s="92"/>
      <c r="WC9" s="92"/>
      <c r="WD9" s="92"/>
      <c r="WE9" s="92"/>
      <c r="WF9" s="92"/>
      <c r="WG9" s="92"/>
      <c r="WH9" s="92"/>
      <c r="WI9" s="92"/>
      <c r="WJ9" s="92"/>
      <c r="WK9" s="92"/>
      <c r="WL9" s="92"/>
      <c r="WM9" s="92"/>
      <c r="WN9" s="92"/>
      <c r="WO9" s="92"/>
      <c r="WP9" s="92"/>
      <c r="WQ9" s="92"/>
      <c r="WR9" s="92"/>
      <c r="WS9" s="92"/>
      <c r="WT9" s="92"/>
      <c r="WU9" s="92"/>
      <c r="WV9" s="92"/>
      <c r="WW9" s="92"/>
      <c r="WX9" s="92"/>
      <c r="WY9" s="92"/>
      <c r="WZ9" s="92"/>
      <c r="XA9" s="92"/>
      <c r="XB9" s="92"/>
      <c r="XC9" s="92"/>
      <c r="XD9" s="92"/>
      <c r="XE9" s="92"/>
      <c r="XF9" s="92"/>
      <c r="XG9" s="92"/>
      <c r="XH9" s="92"/>
      <c r="XI9" s="92"/>
      <c r="XJ9" s="92"/>
      <c r="XK9" s="92"/>
      <c r="XL9" s="92"/>
      <c r="XM9" s="92"/>
      <c r="XN9" s="92"/>
      <c r="XO9" s="92"/>
      <c r="XP9" s="92"/>
      <c r="XQ9" s="92"/>
      <c r="XR9" s="92"/>
      <c r="XS9" s="92"/>
      <c r="XT9" s="92"/>
      <c r="XU9" s="92"/>
      <c r="XV9" s="92"/>
      <c r="XW9" s="92"/>
      <c r="XX9" s="92"/>
      <c r="XY9" s="92"/>
      <c r="XZ9" s="92"/>
      <c r="YA9" s="92"/>
      <c r="YB9" s="92"/>
      <c r="YC9" s="92"/>
      <c r="YD9" s="92"/>
      <c r="YE9" s="92"/>
      <c r="YF9" s="92"/>
      <c r="YG9" s="92"/>
      <c r="YH9" s="92"/>
      <c r="YI9" s="92"/>
      <c r="YJ9" s="92"/>
      <c r="YK9" s="92"/>
      <c r="YL9" s="92"/>
      <c r="YM9" s="92"/>
      <c r="YN9" s="92"/>
      <c r="YO9" s="92"/>
      <c r="YP9" s="92"/>
      <c r="YQ9" s="92"/>
      <c r="YR9" s="92"/>
      <c r="YS9" s="92"/>
      <c r="YT9" s="92"/>
      <c r="YU9" s="92"/>
      <c r="YV9" s="92"/>
      <c r="YW9" s="92"/>
      <c r="YX9" s="92"/>
      <c r="YY9" s="92"/>
      <c r="YZ9" s="92"/>
      <c r="ZA9" s="92"/>
      <c r="ZB9" s="92"/>
      <c r="ZC9" s="92"/>
      <c r="ZD9" s="92"/>
      <c r="ZE9" s="92"/>
      <c r="ZF9" s="92"/>
      <c r="ZG9" s="92"/>
      <c r="ZH9" s="92"/>
      <c r="ZI9" s="92"/>
      <c r="ZJ9" s="92"/>
      <c r="ZK9" s="92"/>
      <c r="ZL9" s="92"/>
      <c r="ZM9" s="92"/>
      <c r="ZN9" s="92"/>
      <c r="ZO9" s="92"/>
      <c r="ZP9" s="92"/>
      <c r="ZQ9" s="92"/>
      <c r="ZR9" s="92"/>
      <c r="ZS9" s="92"/>
      <c r="ZT9" s="92"/>
      <c r="ZU9" s="92"/>
      <c r="ZV9" s="92"/>
      <c r="ZW9" s="92"/>
      <c r="ZX9" s="92"/>
      <c r="ZY9" s="92"/>
      <c r="ZZ9" s="92"/>
      <c r="AAA9" s="92"/>
      <c r="AAB9" s="92"/>
      <c r="AAC9" s="92"/>
      <c r="AAD9" s="92"/>
      <c r="AAE9" s="92"/>
      <c r="AAF9" s="92"/>
      <c r="AAG9" s="92"/>
      <c r="AAH9" s="92"/>
      <c r="AAI9" s="92"/>
      <c r="AAJ9" s="92"/>
      <c r="AAK9" s="92"/>
      <c r="AAL9" s="92"/>
      <c r="AAM9" s="92"/>
      <c r="AAN9" s="92"/>
      <c r="AAO9" s="92"/>
      <c r="AAP9" s="92"/>
      <c r="AAQ9" s="92"/>
      <c r="AAR9" s="92"/>
      <c r="AAS9" s="92"/>
      <c r="AAT9" s="92"/>
      <c r="AAU9" s="92"/>
      <c r="AAV9" s="92"/>
      <c r="AAW9" s="92"/>
      <c r="AAX9" s="92"/>
      <c r="AAY9" s="92"/>
      <c r="AAZ9" s="92"/>
      <c r="ABA9" s="92"/>
      <c r="ABB9" s="92"/>
      <c r="ABC9" s="92"/>
      <c r="ABD9" s="92"/>
      <c r="ABE9" s="92"/>
      <c r="ABF9" s="92"/>
      <c r="ABG9" s="92"/>
      <c r="ABH9" s="92"/>
      <c r="ABI9" s="92"/>
      <c r="ABJ9" s="92"/>
      <c r="ABK9" s="92"/>
      <c r="ABL9" s="92"/>
      <c r="ABM9" s="92"/>
      <c r="ABN9" s="92"/>
      <c r="ABO9" s="92"/>
      <c r="ABP9" s="92"/>
      <c r="ABQ9" s="92"/>
      <c r="ABR9" s="92"/>
      <c r="ABS9" s="92"/>
      <c r="ABT9" s="92"/>
      <c r="ABU9" s="92"/>
      <c r="ABV9" s="92"/>
      <c r="ABW9" s="92"/>
      <c r="ABX9" s="92"/>
      <c r="ABY9" s="92"/>
      <c r="ABZ9" s="92"/>
      <c r="ACA9" s="92"/>
      <c r="ACB9" s="92"/>
      <c r="ACC9" s="92"/>
      <c r="ACD9" s="92"/>
      <c r="ACE9" s="92"/>
      <c r="ACF9" s="92"/>
      <c r="ACG9" s="92"/>
      <c r="ACH9" s="92"/>
      <c r="ACI9" s="92"/>
      <c r="ACJ9" s="92"/>
      <c r="ACK9" s="92"/>
      <c r="ACL9" s="92"/>
      <c r="ACM9" s="92"/>
      <c r="ACN9" s="92"/>
      <c r="ACO9" s="92"/>
      <c r="ACP9" s="92"/>
      <c r="ACQ9" s="92"/>
      <c r="ACR9" s="92"/>
      <c r="ACS9" s="92"/>
      <c r="ACT9" s="92"/>
      <c r="ACU9" s="92"/>
      <c r="ACV9" s="92"/>
      <c r="ACW9" s="92"/>
      <c r="ACX9" s="92"/>
      <c r="ACY9" s="92"/>
      <c r="ACZ9" s="92"/>
      <c r="ADA9" s="92"/>
      <c r="ADB9" s="92"/>
      <c r="ADC9" s="92"/>
      <c r="ADD9" s="92"/>
      <c r="ADE9" s="92"/>
      <c r="ADF9" s="92"/>
      <c r="ADG9" s="92"/>
      <c r="ADH9" s="92"/>
      <c r="ADI9" s="92"/>
      <c r="ADJ9" s="92"/>
      <c r="ADK9" s="92"/>
      <c r="ADL9" s="92"/>
      <c r="ADM9" s="92"/>
      <c r="ADN9" s="92"/>
      <c r="ADO9" s="92"/>
      <c r="ADP9" s="92"/>
      <c r="ADQ9" s="92"/>
      <c r="ADR9" s="92"/>
      <c r="ADS9" s="92"/>
      <c r="ADT9" s="92"/>
      <c r="ADU9" s="92"/>
      <c r="ADV9" s="92"/>
      <c r="ADW9" s="92"/>
      <c r="ADX9" s="92"/>
      <c r="ADY9" s="92"/>
      <c r="ADZ9" s="92"/>
      <c r="AEA9" s="92"/>
      <c r="AEB9" s="92"/>
      <c r="AEC9" s="92"/>
      <c r="AED9" s="92"/>
      <c r="AEE9" s="92"/>
      <c r="AEF9" s="92"/>
      <c r="AEG9" s="92"/>
      <c r="AEH9" s="92"/>
      <c r="AEI9" s="92"/>
      <c r="AEJ9" s="92"/>
      <c r="AEK9" s="92"/>
      <c r="AEL9" s="92"/>
      <c r="AEM9" s="92"/>
      <c r="AEN9" s="92"/>
      <c r="AEO9" s="92"/>
      <c r="AEP9" s="92"/>
      <c r="AEQ9" s="92"/>
      <c r="AER9" s="92"/>
      <c r="AES9" s="92"/>
      <c r="AET9" s="92"/>
      <c r="AEU9" s="92"/>
      <c r="AEV9" s="92"/>
      <c r="AEW9" s="92"/>
      <c r="AEX9" s="92"/>
      <c r="AEY9" s="92"/>
      <c r="AEZ9" s="92"/>
      <c r="AFA9" s="92"/>
      <c r="AFB9" s="92"/>
      <c r="AFC9" s="92"/>
      <c r="AFD9" s="92"/>
      <c r="AFE9" s="92"/>
      <c r="AFF9" s="92"/>
      <c r="AFG9" s="92"/>
      <c r="AFH9" s="92"/>
      <c r="AFI9" s="92"/>
      <c r="AFJ9" s="92"/>
      <c r="AFK9" s="92"/>
      <c r="AFL9" s="92"/>
      <c r="AFM9" s="92"/>
      <c r="AFN9" s="92"/>
      <c r="AFO9" s="92"/>
      <c r="AFP9" s="92"/>
      <c r="AFQ9" s="92"/>
      <c r="AFR9" s="92"/>
      <c r="AFS9" s="92"/>
      <c r="AFT9" s="92"/>
      <c r="AFU9" s="92"/>
      <c r="AFV9" s="92"/>
      <c r="AFW9" s="92"/>
      <c r="AFX9" s="92"/>
      <c r="AFY9" s="92"/>
      <c r="AFZ9" s="92"/>
      <c r="AGA9" s="92"/>
      <c r="AGB9" s="92"/>
      <c r="AGC9" s="92"/>
      <c r="AGD9" s="92"/>
      <c r="AGE9" s="92"/>
      <c r="AGF9" s="92"/>
      <c r="AGG9" s="92"/>
      <c r="AGH9" s="92"/>
      <c r="AGI9" s="92"/>
      <c r="AGJ9" s="92"/>
      <c r="AGK9" s="92"/>
      <c r="AGL9" s="92"/>
      <c r="AGM9" s="92"/>
      <c r="AGN9" s="92"/>
      <c r="AGO9" s="92"/>
      <c r="AGP9" s="92"/>
      <c r="AGQ9" s="92"/>
      <c r="AGR9" s="92"/>
      <c r="AGS9" s="92"/>
      <c r="AGT9" s="92"/>
      <c r="AGU9" s="92"/>
      <c r="AGV9" s="92"/>
      <c r="AGW9" s="92"/>
      <c r="AGX9" s="92"/>
      <c r="AGY9" s="92"/>
      <c r="AGZ9" s="92"/>
      <c r="AHA9" s="92"/>
      <c r="AHB9" s="92"/>
      <c r="AHC9" s="92"/>
      <c r="AHD9" s="92"/>
      <c r="AHE9" s="92"/>
      <c r="AHF9" s="92"/>
      <c r="AHG9" s="92"/>
      <c r="AHH9" s="92"/>
      <c r="AHI9" s="92"/>
      <c r="AHJ9" s="92"/>
      <c r="AHK9" s="92"/>
      <c r="AHL9" s="92"/>
      <c r="AHM9" s="92"/>
      <c r="AHN9" s="92"/>
      <c r="AHO9" s="92"/>
      <c r="AHP9" s="92"/>
      <c r="AHQ9" s="92"/>
      <c r="AHR9" s="92"/>
      <c r="AHS9" s="92"/>
      <c r="AHT9" s="92"/>
      <c r="AHU9" s="92"/>
      <c r="AHV9" s="92"/>
      <c r="AHW9" s="92"/>
      <c r="AHX9" s="92"/>
      <c r="AHY9" s="92"/>
      <c r="AHZ9" s="92"/>
      <c r="AIA9" s="92"/>
      <c r="AIB9" s="92"/>
      <c r="AIC9" s="92"/>
      <c r="AID9" s="92"/>
      <c r="AIE9" s="92"/>
      <c r="AIF9" s="92"/>
      <c r="AIG9" s="92"/>
      <c r="AIH9" s="92"/>
      <c r="AII9" s="92"/>
      <c r="AIJ9" s="92"/>
      <c r="AIK9" s="92"/>
      <c r="AIL9" s="92"/>
      <c r="AIM9" s="92"/>
      <c r="AIN9" s="92"/>
      <c r="AIO9" s="92"/>
      <c r="AIP9" s="92"/>
      <c r="AIQ9" s="92"/>
      <c r="AIR9" s="92"/>
      <c r="AIS9" s="92"/>
      <c r="AIT9" s="92"/>
      <c r="AIU9" s="92"/>
      <c r="AIV9" s="92"/>
      <c r="AIW9" s="92"/>
      <c r="AIX9" s="92"/>
      <c r="AIY9" s="92"/>
      <c r="AIZ9" s="92"/>
      <c r="AJA9" s="92"/>
      <c r="AJB9" s="92"/>
      <c r="AJC9" s="92"/>
      <c r="AJD9" s="92"/>
      <c r="AJE9" s="92"/>
      <c r="AJF9" s="92"/>
      <c r="AJG9" s="92"/>
      <c r="AJH9" s="92"/>
      <c r="AJI9" s="92"/>
      <c r="AJJ9" s="92"/>
      <c r="AJK9" s="92"/>
      <c r="AJL9" s="92"/>
      <c r="AJM9" s="92"/>
      <c r="AJN9" s="92"/>
      <c r="AJO9" s="92"/>
      <c r="AJP9" s="92"/>
      <c r="AJQ9" s="92"/>
      <c r="AJR9" s="92"/>
      <c r="AJS9" s="92"/>
      <c r="AJT9" s="92"/>
      <c r="AJU9" s="92"/>
      <c r="AJV9" s="92"/>
      <c r="AJW9" s="92"/>
      <c r="AJX9" s="92"/>
      <c r="AJY9" s="92"/>
      <c r="AJZ9" s="92"/>
      <c r="AKA9" s="92"/>
      <c r="AKB9" s="92"/>
      <c r="AKC9" s="92"/>
      <c r="AKD9" s="92"/>
      <c r="AKE9" s="92"/>
      <c r="AKF9" s="92"/>
      <c r="AKG9" s="92"/>
      <c r="AKH9" s="92"/>
      <c r="AKI9" s="92"/>
      <c r="AKJ9" s="92"/>
      <c r="AKK9" s="92"/>
      <c r="AKL9" s="92"/>
      <c r="AKM9" s="92"/>
      <c r="AKN9" s="92"/>
      <c r="AKO9" s="92"/>
      <c r="AKP9" s="92"/>
      <c r="AKQ9" s="92"/>
      <c r="AKR9" s="92"/>
      <c r="AKS9" s="92"/>
      <c r="AKT9" s="92"/>
      <c r="AKU9" s="92"/>
      <c r="AKV9" s="92"/>
      <c r="AKW9" s="92"/>
      <c r="AKX9" s="92"/>
      <c r="AKY9" s="92"/>
      <c r="AKZ9" s="92"/>
      <c r="ALA9" s="92"/>
      <c r="ALB9" s="92"/>
      <c r="ALC9" s="92"/>
      <c r="ALD9" s="92"/>
      <c r="ALE9" s="92"/>
      <c r="ALF9" s="92"/>
      <c r="ALG9" s="92"/>
      <c r="ALH9" s="92"/>
      <c r="ALI9" s="92"/>
      <c r="ALJ9" s="92"/>
      <c r="ALK9" s="92"/>
      <c r="ALL9" s="92"/>
      <c r="ALM9" s="92"/>
      <c r="ALN9" s="92"/>
      <c r="ALO9" s="92"/>
      <c r="ALP9" s="92"/>
      <c r="ALQ9" s="92"/>
      <c r="ALR9" s="92"/>
      <c r="ALS9" s="92"/>
      <c r="ALT9" s="92"/>
      <c r="ALU9" s="92"/>
      <c r="ALV9" s="92"/>
      <c r="ALW9" s="92"/>
      <c r="ALX9" s="92"/>
      <c r="ALY9" s="92"/>
      <c r="ALZ9" s="92"/>
      <c r="AMA9" s="92"/>
      <c r="AMB9" s="92"/>
      <c r="AMC9" s="92"/>
      <c r="AMD9" s="92"/>
      <c r="AME9" s="92"/>
      <c r="AMF9" s="92"/>
      <c r="AMG9" s="92"/>
      <c r="AMH9" s="92"/>
    </row>
    <row r="10" spans="1:1022" ht="15.6" customHeight="1">
      <c r="A10" s="96" t="s">
        <v>12</v>
      </c>
      <c r="B10" s="97" t="s">
        <v>13</v>
      </c>
      <c r="C10" s="92"/>
      <c r="D10" s="92"/>
      <c r="E10" s="92"/>
      <c r="F10" s="92"/>
      <c r="G10" s="92"/>
      <c r="H10" s="93"/>
      <c r="I10" s="92"/>
      <c r="J10" s="92"/>
      <c r="K10" s="92"/>
      <c r="L10" s="92"/>
      <c r="M10" s="92"/>
      <c r="N10" s="93"/>
      <c r="O10" s="93"/>
      <c r="P10" s="93"/>
      <c r="Q10" s="93"/>
      <c r="R10" s="92"/>
      <c r="S10" s="93"/>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2"/>
      <c r="AU10" s="92"/>
      <c r="AV10" s="92"/>
      <c r="AW10" s="92"/>
      <c r="AX10" s="92"/>
      <c r="AY10" s="92"/>
      <c r="AZ10" s="92"/>
      <c r="BA10" s="92"/>
      <c r="BB10" s="92"/>
      <c r="BC10" s="92"/>
      <c r="BD10" s="92"/>
      <c r="BE10" s="92"/>
      <c r="BF10" s="92"/>
      <c r="BG10" s="92"/>
      <c r="BH10" s="92"/>
      <c r="BI10" s="92"/>
      <c r="BJ10" s="92"/>
      <c r="BK10" s="92"/>
      <c r="BL10" s="92"/>
      <c r="BM10" s="92"/>
      <c r="BN10" s="92"/>
      <c r="BO10" s="92"/>
      <c r="BP10" s="92"/>
      <c r="BQ10" s="92"/>
      <c r="BR10" s="92"/>
      <c r="BS10" s="92"/>
      <c r="BT10" s="92"/>
      <c r="BU10" s="92"/>
      <c r="BV10" s="92"/>
      <c r="BW10" s="92"/>
      <c r="BX10" s="92"/>
      <c r="BY10" s="92"/>
      <c r="BZ10" s="92"/>
      <c r="CA10" s="92"/>
      <c r="CB10" s="92"/>
      <c r="CC10" s="92"/>
      <c r="CD10" s="92"/>
      <c r="CE10" s="92"/>
      <c r="CF10" s="92"/>
      <c r="CG10" s="92"/>
      <c r="CH10" s="92"/>
      <c r="CI10" s="92"/>
      <c r="CJ10" s="92"/>
      <c r="CK10" s="92"/>
      <c r="CL10" s="92"/>
      <c r="CM10" s="92"/>
      <c r="CN10" s="92"/>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2"/>
      <c r="DU10" s="92"/>
      <c r="DV10" s="92"/>
      <c r="DW10" s="92"/>
      <c r="DX10" s="92"/>
      <c r="DY10" s="92"/>
      <c r="DZ10" s="92"/>
      <c r="EA10" s="92"/>
      <c r="EB10" s="92"/>
      <c r="EC10" s="92"/>
      <c r="ED10" s="92"/>
      <c r="EE10" s="92"/>
      <c r="EF10" s="92"/>
      <c r="EG10" s="92"/>
      <c r="EH10" s="92"/>
      <c r="EI10" s="92"/>
      <c r="EJ10" s="92"/>
      <c r="EK10" s="92"/>
      <c r="EL10" s="92"/>
      <c r="EM10" s="92"/>
      <c r="EN10" s="92"/>
      <c r="EO10" s="92"/>
      <c r="EP10" s="92"/>
      <c r="EQ10" s="92"/>
      <c r="ER10" s="92"/>
      <c r="ES10" s="92"/>
      <c r="ET10" s="92"/>
      <c r="EU10" s="92"/>
      <c r="EV10" s="92"/>
      <c r="EW10" s="92"/>
      <c r="EX10" s="92"/>
      <c r="EY10" s="92"/>
      <c r="EZ10" s="92"/>
      <c r="FA10" s="92"/>
      <c r="FB10" s="92"/>
      <c r="FC10" s="92"/>
      <c r="FD10" s="92"/>
      <c r="FE10" s="92"/>
      <c r="FF10" s="92"/>
      <c r="FG10" s="92"/>
      <c r="FH10" s="92"/>
      <c r="FI10" s="92"/>
      <c r="FJ10" s="92"/>
      <c r="FK10" s="92"/>
      <c r="FL10" s="92"/>
      <c r="FM10" s="92"/>
      <c r="FN10" s="92"/>
      <c r="FO10" s="92"/>
      <c r="FP10" s="92"/>
      <c r="FQ10" s="92"/>
      <c r="FR10" s="92"/>
      <c r="FS10" s="92"/>
      <c r="FT10" s="92"/>
      <c r="FU10" s="92"/>
      <c r="FV10" s="92"/>
      <c r="FW10" s="92"/>
      <c r="FX10" s="92"/>
      <c r="FY10" s="92"/>
      <c r="FZ10" s="92"/>
      <c r="GA10" s="92"/>
      <c r="GB10" s="92"/>
      <c r="GC10" s="92"/>
      <c r="GD10" s="92"/>
      <c r="GE10" s="92"/>
      <c r="GF10" s="92"/>
      <c r="GG10" s="92"/>
      <c r="GH10" s="92"/>
      <c r="GI10" s="92"/>
      <c r="GJ10" s="92"/>
      <c r="GK10" s="92"/>
      <c r="GL10" s="92"/>
      <c r="GM10" s="92"/>
      <c r="GN10" s="92"/>
      <c r="GO10" s="92"/>
      <c r="GP10" s="92"/>
      <c r="GQ10" s="92"/>
      <c r="GR10" s="92"/>
      <c r="GS10" s="92"/>
      <c r="GT10" s="92"/>
      <c r="GU10" s="92"/>
      <c r="GV10" s="92"/>
      <c r="GW10" s="92"/>
      <c r="GX10" s="92"/>
      <c r="GY10" s="92"/>
      <c r="GZ10" s="92"/>
      <c r="HA10" s="92"/>
      <c r="HB10" s="92"/>
      <c r="HC10" s="92"/>
      <c r="HD10" s="92"/>
      <c r="HE10" s="92"/>
      <c r="HF10" s="92"/>
      <c r="HG10" s="92"/>
      <c r="HH10" s="92"/>
      <c r="HI10" s="92"/>
      <c r="HJ10" s="92"/>
      <c r="HK10" s="92"/>
      <c r="HL10" s="92"/>
      <c r="HM10" s="92"/>
      <c r="HN10" s="92"/>
      <c r="HO10" s="92"/>
      <c r="HP10" s="92"/>
      <c r="HQ10" s="92"/>
      <c r="HR10" s="92"/>
      <c r="HS10" s="92"/>
      <c r="HT10" s="92"/>
      <c r="HU10" s="92"/>
      <c r="HV10" s="92"/>
      <c r="HW10" s="92"/>
      <c r="HX10" s="92"/>
      <c r="HY10" s="92"/>
      <c r="HZ10" s="92"/>
      <c r="IA10" s="92"/>
      <c r="IB10" s="92"/>
      <c r="IC10" s="92"/>
      <c r="ID10" s="92"/>
      <c r="IE10" s="92"/>
      <c r="IF10" s="92"/>
      <c r="IG10" s="92"/>
      <c r="IH10" s="92"/>
      <c r="II10" s="92"/>
      <c r="IJ10" s="92"/>
      <c r="IK10" s="92"/>
      <c r="IL10" s="92"/>
      <c r="IM10" s="92"/>
      <c r="IN10" s="92"/>
      <c r="IO10" s="92"/>
      <c r="IP10" s="92"/>
      <c r="IQ10" s="92"/>
      <c r="IR10" s="92"/>
      <c r="IS10" s="92"/>
      <c r="IT10" s="92"/>
      <c r="IU10" s="92"/>
      <c r="IV10" s="92"/>
      <c r="IW10" s="92"/>
      <c r="IX10" s="92"/>
      <c r="IY10" s="92"/>
      <c r="IZ10" s="92"/>
      <c r="JA10" s="92"/>
      <c r="JB10" s="92"/>
      <c r="JC10" s="92"/>
      <c r="JD10" s="92"/>
      <c r="JE10" s="92"/>
      <c r="JF10" s="92"/>
      <c r="JG10" s="92"/>
      <c r="JH10" s="92"/>
      <c r="JI10" s="92"/>
      <c r="JJ10" s="92"/>
      <c r="JK10" s="92"/>
      <c r="JL10" s="92"/>
      <c r="JM10" s="92"/>
      <c r="JN10" s="92"/>
      <c r="JO10" s="92"/>
      <c r="JP10" s="92"/>
      <c r="JQ10" s="92"/>
      <c r="JR10" s="92"/>
      <c r="JS10" s="92"/>
      <c r="JT10" s="92"/>
      <c r="JU10" s="92"/>
      <c r="JV10" s="92"/>
      <c r="JW10" s="92"/>
      <c r="JX10" s="92"/>
      <c r="JY10" s="92"/>
      <c r="JZ10" s="92"/>
      <c r="KA10" s="92"/>
      <c r="KB10" s="92"/>
      <c r="KC10" s="92"/>
      <c r="KD10" s="92"/>
      <c r="KE10" s="92"/>
      <c r="KF10" s="92"/>
      <c r="KG10" s="92"/>
      <c r="KH10" s="92"/>
      <c r="KI10" s="92"/>
      <c r="KJ10" s="92"/>
      <c r="KK10" s="92"/>
      <c r="KL10" s="92"/>
      <c r="KM10" s="92"/>
      <c r="KN10" s="92"/>
      <c r="KO10" s="92"/>
      <c r="KP10" s="92"/>
      <c r="KQ10" s="92"/>
      <c r="KR10" s="92"/>
      <c r="KS10" s="92"/>
      <c r="KT10" s="92"/>
      <c r="KU10" s="92"/>
      <c r="KV10" s="92"/>
      <c r="KW10" s="92"/>
      <c r="KX10" s="92"/>
      <c r="KY10" s="92"/>
      <c r="KZ10" s="92"/>
      <c r="LA10" s="92"/>
      <c r="LB10" s="92"/>
      <c r="LC10" s="92"/>
      <c r="LD10" s="92"/>
      <c r="LE10" s="92"/>
      <c r="LF10" s="92"/>
      <c r="LG10" s="92"/>
      <c r="LH10" s="92"/>
      <c r="LI10" s="92"/>
      <c r="LJ10" s="92"/>
      <c r="LK10" s="92"/>
      <c r="LL10" s="92"/>
      <c r="LM10" s="92"/>
      <c r="LN10" s="92"/>
      <c r="LO10" s="92"/>
      <c r="LP10" s="92"/>
      <c r="LQ10" s="92"/>
      <c r="LR10" s="92"/>
      <c r="LS10" s="92"/>
      <c r="LT10" s="92"/>
      <c r="LU10" s="92"/>
      <c r="LV10" s="92"/>
      <c r="LW10" s="92"/>
      <c r="LX10" s="92"/>
      <c r="LY10" s="92"/>
      <c r="LZ10" s="92"/>
      <c r="MA10" s="92"/>
      <c r="MB10" s="92"/>
      <c r="MC10" s="92"/>
      <c r="MD10" s="92"/>
      <c r="ME10" s="92"/>
      <c r="MF10" s="92"/>
      <c r="MG10" s="92"/>
      <c r="MH10" s="92"/>
      <c r="MI10" s="92"/>
      <c r="MJ10" s="92"/>
      <c r="MK10" s="92"/>
      <c r="ML10" s="92"/>
      <c r="MM10" s="92"/>
      <c r="MN10" s="92"/>
      <c r="MO10" s="92"/>
      <c r="MP10" s="92"/>
      <c r="MQ10" s="92"/>
      <c r="MR10" s="92"/>
      <c r="MS10" s="92"/>
      <c r="MT10" s="92"/>
      <c r="MU10" s="92"/>
      <c r="MV10" s="92"/>
      <c r="MW10" s="92"/>
      <c r="MX10" s="92"/>
      <c r="MY10" s="92"/>
      <c r="MZ10" s="92"/>
      <c r="NA10" s="92"/>
      <c r="NB10" s="92"/>
      <c r="NC10" s="92"/>
      <c r="ND10" s="92"/>
      <c r="NE10" s="92"/>
      <c r="NF10" s="92"/>
      <c r="NG10" s="92"/>
      <c r="NH10" s="92"/>
      <c r="NI10" s="92"/>
      <c r="NJ10" s="92"/>
      <c r="NK10" s="92"/>
      <c r="NL10" s="92"/>
      <c r="NM10" s="92"/>
      <c r="NN10" s="92"/>
      <c r="NO10" s="92"/>
      <c r="NP10" s="92"/>
      <c r="NQ10" s="92"/>
      <c r="NR10" s="92"/>
      <c r="NS10" s="92"/>
      <c r="NT10" s="92"/>
      <c r="NU10" s="92"/>
      <c r="NV10" s="92"/>
      <c r="NW10" s="92"/>
      <c r="NX10" s="92"/>
      <c r="NY10" s="92"/>
      <c r="NZ10" s="92"/>
      <c r="OA10" s="92"/>
      <c r="OB10" s="92"/>
      <c r="OC10" s="92"/>
      <c r="OD10" s="92"/>
      <c r="OE10" s="92"/>
      <c r="OF10" s="92"/>
      <c r="OG10" s="92"/>
      <c r="OH10" s="92"/>
      <c r="OI10" s="92"/>
      <c r="OJ10" s="92"/>
      <c r="OK10" s="92"/>
      <c r="OL10" s="92"/>
      <c r="OM10" s="92"/>
      <c r="ON10" s="92"/>
      <c r="OO10" s="92"/>
      <c r="OP10" s="92"/>
      <c r="OQ10" s="92"/>
      <c r="OR10" s="92"/>
      <c r="OS10" s="92"/>
      <c r="OT10" s="92"/>
      <c r="OU10" s="92"/>
      <c r="OV10" s="92"/>
      <c r="OW10" s="92"/>
      <c r="OX10" s="92"/>
      <c r="OY10" s="92"/>
      <c r="OZ10" s="92"/>
      <c r="PA10" s="92"/>
      <c r="PB10" s="92"/>
      <c r="PC10" s="92"/>
      <c r="PD10" s="92"/>
      <c r="PE10" s="92"/>
      <c r="PF10" s="92"/>
      <c r="PG10" s="92"/>
      <c r="PH10" s="92"/>
      <c r="PI10" s="92"/>
      <c r="PJ10" s="92"/>
      <c r="PK10" s="92"/>
      <c r="PL10" s="92"/>
      <c r="PM10" s="92"/>
      <c r="PN10" s="92"/>
      <c r="PO10" s="92"/>
      <c r="PP10" s="92"/>
      <c r="PQ10" s="92"/>
      <c r="PR10" s="92"/>
      <c r="PS10" s="92"/>
      <c r="PT10" s="92"/>
      <c r="PU10" s="92"/>
      <c r="PV10" s="92"/>
      <c r="PW10" s="92"/>
      <c r="PX10" s="92"/>
      <c r="PY10" s="92"/>
      <c r="PZ10" s="92"/>
      <c r="QA10" s="92"/>
      <c r="QB10" s="92"/>
      <c r="QC10" s="92"/>
      <c r="QD10" s="92"/>
      <c r="QE10" s="92"/>
      <c r="QF10" s="92"/>
      <c r="QG10" s="92"/>
      <c r="QH10" s="92"/>
      <c r="QI10" s="92"/>
      <c r="QJ10" s="92"/>
      <c r="QK10" s="92"/>
      <c r="QL10" s="92"/>
      <c r="QM10" s="92"/>
      <c r="QN10" s="92"/>
      <c r="QO10" s="92"/>
      <c r="QP10" s="92"/>
      <c r="QQ10" s="92"/>
      <c r="QR10" s="92"/>
      <c r="QS10" s="92"/>
      <c r="QT10" s="92"/>
      <c r="QU10" s="92"/>
      <c r="QV10" s="92"/>
      <c r="QW10" s="92"/>
      <c r="QX10" s="92"/>
      <c r="QY10" s="92"/>
      <c r="QZ10" s="92"/>
      <c r="RA10" s="92"/>
      <c r="RB10" s="92"/>
      <c r="RC10" s="92"/>
      <c r="RD10" s="92"/>
      <c r="RE10" s="92"/>
      <c r="RF10" s="92"/>
      <c r="RG10" s="92"/>
      <c r="RH10" s="92"/>
      <c r="RI10" s="92"/>
      <c r="RJ10" s="92"/>
      <c r="RK10" s="92"/>
      <c r="RL10" s="92"/>
      <c r="RM10" s="92"/>
      <c r="RN10" s="92"/>
      <c r="RO10" s="92"/>
      <c r="RP10" s="92"/>
      <c r="RQ10" s="92"/>
      <c r="RR10" s="92"/>
      <c r="RS10" s="92"/>
      <c r="RT10" s="92"/>
      <c r="RU10" s="92"/>
      <c r="RV10" s="92"/>
      <c r="RW10" s="92"/>
      <c r="RX10" s="92"/>
      <c r="RY10" s="92"/>
      <c r="RZ10" s="92"/>
      <c r="SA10" s="92"/>
      <c r="SB10" s="92"/>
      <c r="SC10" s="92"/>
      <c r="SD10" s="92"/>
      <c r="SE10" s="92"/>
      <c r="SF10" s="92"/>
      <c r="SG10" s="92"/>
      <c r="SH10" s="92"/>
      <c r="SI10" s="92"/>
      <c r="SJ10" s="92"/>
      <c r="SK10" s="92"/>
      <c r="SL10" s="92"/>
      <c r="SM10" s="92"/>
      <c r="SN10" s="92"/>
      <c r="SO10" s="92"/>
      <c r="SP10" s="92"/>
      <c r="SQ10" s="92"/>
      <c r="SR10" s="92"/>
      <c r="SS10" s="92"/>
      <c r="ST10" s="92"/>
      <c r="SU10" s="92"/>
      <c r="SV10" s="92"/>
      <c r="SW10" s="92"/>
      <c r="SX10" s="92"/>
      <c r="SY10" s="92"/>
      <c r="SZ10" s="92"/>
      <c r="TA10" s="92"/>
      <c r="TB10" s="92"/>
      <c r="TC10" s="92"/>
      <c r="TD10" s="92"/>
      <c r="TE10" s="92"/>
      <c r="TF10" s="92"/>
      <c r="TG10" s="92"/>
      <c r="TH10" s="92"/>
      <c r="TI10" s="92"/>
      <c r="TJ10" s="92"/>
      <c r="TK10" s="92"/>
      <c r="TL10" s="92"/>
      <c r="TM10" s="92"/>
      <c r="TN10" s="92"/>
      <c r="TO10" s="92"/>
      <c r="TP10" s="92"/>
      <c r="TQ10" s="92"/>
      <c r="TR10" s="92"/>
      <c r="TS10" s="92"/>
      <c r="TT10" s="92"/>
      <c r="TU10" s="92"/>
      <c r="TV10" s="92"/>
      <c r="TW10" s="92"/>
      <c r="TX10" s="92"/>
      <c r="TY10" s="92"/>
      <c r="TZ10" s="92"/>
      <c r="UA10" s="92"/>
      <c r="UB10" s="92"/>
      <c r="UC10" s="92"/>
      <c r="UD10" s="92"/>
      <c r="UE10" s="92"/>
      <c r="UF10" s="92"/>
      <c r="UG10" s="92"/>
      <c r="UH10" s="92"/>
      <c r="UI10" s="92"/>
      <c r="UJ10" s="92"/>
      <c r="UK10" s="92"/>
      <c r="UL10" s="92"/>
      <c r="UM10" s="92"/>
      <c r="UN10" s="92"/>
      <c r="UO10" s="92"/>
      <c r="UP10" s="92"/>
      <c r="UQ10" s="92"/>
      <c r="UR10" s="92"/>
      <c r="US10" s="92"/>
      <c r="UT10" s="92"/>
      <c r="UU10" s="92"/>
      <c r="UV10" s="92"/>
      <c r="UW10" s="92"/>
      <c r="UX10" s="92"/>
      <c r="UY10" s="92"/>
      <c r="UZ10" s="92"/>
      <c r="VA10" s="92"/>
      <c r="VB10" s="92"/>
      <c r="VC10" s="92"/>
      <c r="VD10" s="92"/>
      <c r="VE10" s="92"/>
      <c r="VF10" s="92"/>
      <c r="VG10" s="92"/>
      <c r="VH10" s="92"/>
      <c r="VI10" s="92"/>
      <c r="VJ10" s="92"/>
      <c r="VK10" s="92"/>
      <c r="VL10" s="92"/>
      <c r="VM10" s="92"/>
      <c r="VN10" s="92"/>
      <c r="VO10" s="92"/>
      <c r="VP10" s="92"/>
      <c r="VQ10" s="92"/>
      <c r="VR10" s="92"/>
      <c r="VS10" s="92"/>
      <c r="VT10" s="92"/>
      <c r="VU10" s="92"/>
      <c r="VV10" s="92"/>
      <c r="VW10" s="92"/>
      <c r="VX10" s="92"/>
      <c r="VY10" s="92"/>
      <c r="VZ10" s="92"/>
      <c r="WA10" s="92"/>
      <c r="WB10" s="92"/>
      <c r="WC10" s="92"/>
      <c r="WD10" s="92"/>
      <c r="WE10" s="92"/>
      <c r="WF10" s="92"/>
      <c r="WG10" s="92"/>
      <c r="WH10" s="92"/>
      <c r="WI10" s="92"/>
      <c r="WJ10" s="92"/>
      <c r="WK10" s="92"/>
      <c r="WL10" s="92"/>
      <c r="WM10" s="92"/>
      <c r="WN10" s="92"/>
      <c r="WO10" s="92"/>
      <c r="WP10" s="92"/>
      <c r="WQ10" s="92"/>
      <c r="WR10" s="92"/>
      <c r="WS10" s="92"/>
      <c r="WT10" s="92"/>
      <c r="WU10" s="92"/>
      <c r="WV10" s="92"/>
      <c r="WW10" s="92"/>
      <c r="WX10" s="92"/>
      <c r="WY10" s="92"/>
      <c r="WZ10" s="92"/>
      <c r="XA10" s="92"/>
      <c r="XB10" s="92"/>
      <c r="XC10" s="92"/>
      <c r="XD10" s="92"/>
      <c r="XE10" s="92"/>
      <c r="XF10" s="92"/>
      <c r="XG10" s="92"/>
      <c r="XH10" s="92"/>
      <c r="XI10" s="92"/>
      <c r="XJ10" s="92"/>
      <c r="XK10" s="92"/>
      <c r="XL10" s="92"/>
      <c r="XM10" s="92"/>
      <c r="XN10" s="92"/>
      <c r="XO10" s="92"/>
      <c r="XP10" s="92"/>
      <c r="XQ10" s="92"/>
      <c r="XR10" s="92"/>
      <c r="XS10" s="92"/>
      <c r="XT10" s="92"/>
      <c r="XU10" s="92"/>
      <c r="XV10" s="92"/>
      <c r="XW10" s="92"/>
      <c r="XX10" s="92"/>
      <c r="XY10" s="92"/>
      <c r="XZ10" s="92"/>
      <c r="YA10" s="92"/>
      <c r="YB10" s="92"/>
      <c r="YC10" s="92"/>
      <c r="YD10" s="92"/>
      <c r="YE10" s="92"/>
      <c r="YF10" s="92"/>
      <c r="YG10" s="92"/>
      <c r="YH10" s="92"/>
      <c r="YI10" s="92"/>
      <c r="YJ10" s="92"/>
      <c r="YK10" s="92"/>
      <c r="YL10" s="92"/>
      <c r="YM10" s="92"/>
      <c r="YN10" s="92"/>
      <c r="YO10" s="92"/>
      <c r="YP10" s="92"/>
      <c r="YQ10" s="92"/>
      <c r="YR10" s="92"/>
      <c r="YS10" s="92"/>
      <c r="YT10" s="92"/>
      <c r="YU10" s="92"/>
      <c r="YV10" s="92"/>
      <c r="YW10" s="92"/>
      <c r="YX10" s="92"/>
      <c r="YY10" s="92"/>
      <c r="YZ10" s="92"/>
      <c r="ZA10" s="92"/>
      <c r="ZB10" s="92"/>
      <c r="ZC10" s="92"/>
      <c r="ZD10" s="92"/>
      <c r="ZE10" s="92"/>
      <c r="ZF10" s="92"/>
      <c r="ZG10" s="92"/>
      <c r="ZH10" s="92"/>
      <c r="ZI10" s="92"/>
      <c r="ZJ10" s="92"/>
      <c r="ZK10" s="92"/>
      <c r="ZL10" s="92"/>
      <c r="ZM10" s="92"/>
      <c r="ZN10" s="92"/>
      <c r="ZO10" s="92"/>
      <c r="ZP10" s="92"/>
      <c r="ZQ10" s="92"/>
      <c r="ZR10" s="92"/>
      <c r="ZS10" s="92"/>
      <c r="ZT10" s="92"/>
      <c r="ZU10" s="92"/>
      <c r="ZV10" s="92"/>
      <c r="ZW10" s="92"/>
      <c r="ZX10" s="92"/>
      <c r="ZY10" s="92"/>
      <c r="ZZ10" s="92"/>
      <c r="AAA10" s="92"/>
      <c r="AAB10" s="92"/>
      <c r="AAC10" s="92"/>
      <c r="AAD10" s="92"/>
      <c r="AAE10" s="92"/>
      <c r="AAF10" s="92"/>
      <c r="AAG10" s="92"/>
      <c r="AAH10" s="92"/>
      <c r="AAI10" s="92"/>
      <c r="AAJ10" s="92"/>
      <c r="AAK10" s="92"/>
      <c r="AAL10" s="92"/>
      <c r="AAM10" s="92"/>
      <c r="AAN10" s="92"/>
      <c r="AAO10" s="92"/>
      <c r="AAP10" s="92"/>
      <c r="AAQ10" s="92"/>
      <c r="AAR10" s="92"/>
      <c r="AAS10" s="92"/>
      <c r="AAT10" s="92"/>
      <c r="AAU10" s="92"/>
      <c r="AAV10" s="92"/>
      <c r="AAW10" s="92"/>
      <c r="AAX10" s="92"/>
      <c r="AAY10" s="92"/>
      <c r="AAZ10" s="92"/>
      <c r="ABA10" s="92"/>
      <c r="ABB10" s="92"/>
      <c r="ABC10" s="92"/>
      <c r="ABD10" s="92"/>
      <c r="ABE10" s="92"/>
      <c r="ABF10" s="92"/>
      <c r="ABG10" s="92"/>
      <c r="ABH10" s="92"/>
      <c r="ABI10" s="92"/>
      <c r="ABJ10" s="92"/>
      <c r="ABK10" s="92"/>
      <c r="ABL10" s="92"/>
      <c r="ABM10" s="92"/>
      <c r="ABN10" s="92"/>
      <c r="ABO10" s="92"/>
      <c r="ABP10" s="92"/>
      <c r="ABQ10" s="92"/>
      <c r="ABR10" s="92"/>
      <c r="ABS10" s="92"/>
      <c r="ABT10" s="92"/>
      <c r="ABU10" s="92"/>
      <c r="ABV10" s="92"/>
      <c r="ABW10" s="92"/>
      <c r="ABX10" s="92"/>
      <c r="ABY10" s="92"/>
      <c r="ABZ10" s="92"/>
      <c r="ACA10" s="92"/>
      <c r="ACB10" s="92"/>
      <c r="ACC10" s="92"/>
      <c r="ACD10" s="92"/>
      <c r="ACE10" s="92"/>
      <c r="ACF10" s="92"/>
      <c r="ACG10" s="92"/>
      <c r="ACH10" s="92"/>
      <c r="ACI10" s="92"/>
      <c r="ACJ10" s="92"/>
      <c r="ACK10" s="92"/>
      <c r="ACL10" s="92"/>
      <c r="ACM10" s="92"/>
      <c r="ACN10" s="92"/>
      <c r="ACO10" s="92"/>
      <c r="ACP10" s="92"/>
      <c r="ACQ10" s="92"/>
      <c r="ACR10" s="92"/>
      <c r="ACS10" s="92"/>
      <c r="ACT10" s="92"/>
      <c r="ACU10" s="92"/>
      <c r="ACV10" s="92"/>
      <c r="ACW10" s="92"/>
      <c r="ACX10" s="92"/>
      <c r="ACY10" s="92"/>
      <c r="ACZ10" s="92"/>
      <c r="ADA10" s="92"/>
      <c r="ADB10" s="92"/>
      <c r="ADC10" s="92"/>
      <c r="ADD10" s="92"/>
      <c r="ADE10" s="92"/>
      <c r="ADF10" s="92"/>
      <c r="ADG10" s="92"/>
      <c r="ADH10" s="92"/>
      <c r="ADI10" s="92"/>
      <c r="ADJ10" s="92"/>
      <c r="ADK10" s="92"/>
      <c r="ADL10" s="92"/>
      <c r="ADM10" s="92"/>
      <c r="ADN10" s="92"/>
      <c r="ADO10" s="92"/>
      <c r="ADP10" s="92"/>
      <c r="ADQ10" s="92"/>
      <c r="ADR10" s="92"/>
      <c r="ADS10" s="92"/>
      <c r="ADT10" s="92"/>
      <c r="ADU10" s="92"/>
      <c r="ADV10" s="92"/>
      <c r="ADW10" s="92"/>
      <c r="ADX10" s="92"/>
      <c r="ADY10" s="92"/>
      <c r="ADZ10" s="92"/>
      <c r="AEA10" s="92"/>
      <c r="AEB10" s="92"/>
      <c r="AEC10" s="92"/>
      <c r="AED10" s="92"/>
      <c r="AEE10" s="92"/>
      <c r="AEF10" s="92"/>
      <c r="AEG10" s="92"/>
      <c r="AEH10" s="92"/>
      <c r="AEI10" s="92"/>
      <c r="AEJ10" s="92"/>
      <c r="AEK10" s="92"/>
      <c r="AEL10" s="92"/>
      <c r="AEM10" s="92"/>
      <c r="AEN10" s="92"/>
      <c r="AEO10" s="92"/>
      <c r="AEP10" s="92"/>
      <c r="AEQ10" s="92"/>
      <c r="AER10" s="92"/>
      <c r="AES10" s="92"/>
      <c r="AET10" s="92"/>
      <c r="AEU10" s="92"/>
      <c r="AEV10" s="92"/>
      <c r="AEW10" s="92"/>
      <c r="AEX10" s="92"/>
      <c r="AEY10" s="92"/>
      <c r="AEZ10" s="92"/>
      <c r="AFA10" s="92"/>
      <c r="AFB10" s="92"/>
      <c r="AFC10" s="92"/>
      <c r="AFD10" s="92"/>
      <c r="AFE10" s="92"/>
      <c r="AFF10" s="92"/>
      <c r="AFG10" s="92"/>
      <c r="AFH10" s="92"/>
      <c r="AFI10" s="92"/>
      <c r="AFJ10" s="92"/>
      <c r="AFK10" s="92"/>
      <c r="AFL10" s="92"/>
      <c r="AFM10" s="92"/>
      <c r="AFN10" s="92"/>
      <c r="AFO10" s="92"/>
      <c r="AFP10" s="92"/>
      <c r="AFQ10" s="92"/>
      <c r="AFR10" s="92"/>
      <c r="AFS10" s="92"/>
      <c r="AFT10" s="92"/>
      <c r="AFU10" s="92"/>
      <c r="AFV10" s="92"/>
      <c r="AFW10" s="92"/>
      <c r="AFX10" s="92"/>
      <c r="AFY10" s="92"/>
      <c r="AFZ10" s="92"/>
      <c r="AGA10" s="92"/>
      <c r="AGB10" s="92"/>
      <c r="AGC10" s="92"/>
      <c r="AGD10" s="92"/>
      <c r="AGE10" s="92"/>
      <c r="AGF10" s="92"/>
      <c r="AGG10" s="92"/>
      <c r="AGH10" s="92"/>
      <c r="AGI10" s="92"/>
      <c r="AGJ10" s="92"/>
      <c r="AGK10" s="92"/>
      <c r="AGL10" s="92"/>
      <c r="AGM10" s="92"/>
      <c r="AGN10" s="92"/>
      <c r="AGO10" s="92"/>
      <c r="AGP10" s="92"/>
      <c r="AGQ10" s="92"/>
      <c r="AGR10" s="92"/>
      <c r="AGS10" s="92"/>
      <c r="AGT10" s="92"/>
      <c r="AGU10" s="92"/>
      <c r="AGV10" s="92"/>
      <c r="AGW10" s="92"/>
      <c r="AGX10" s="92"/>
      <c r="AGY10" s="92"/>
      <c r="AGZ10" s="92"/>
      <c r="AHA10" s="92"/>
      <c r="AHB10" s="92"/>
      <c r="AHC10" s="92"/>
      <c r="AHD10" s="92"/>
      <c r="AHE10" s="92"/>
      <c r="AHF10" s="92"/>
      <c r="AHG10" s="92"/>
      <c r="AHH10" s="92"/>
      <c r="AHI10" s="92"/>
      <c r="AHJ10" s="92"/>
      <c r="AHK10" s="92"/>
      <c r="AHL10" s="92"/>
      <c r="AHM10" s="92"/>
      <c r="AHN10" s="92"/>
      <c r="AHO10" s="92"/>
      <c r="AHP10" s="92"/>
      <c r="AHQ10" s="92"/>
      <c r="AHR10" s="92"/>
      <c r="AHS10" s="92"/>
      <c r="AHT10" s="92"/>
      <c r="AHU10" s="92"/>
      <c r="AHV10" s="92"/>
      <c r="AHW10" s="92"/>
      <c r="AHX10" s="92"/>
      <c r="AHY10" s="92"/>
      <c r="AHZ10" s="92"/>
      <c r="AIA10" s="92"/>
      <c r="AIB10" s="92"/>
      <c r="AIC10" s="92"/>
      <c r="AID10" s="92"/>
      <c r="AIE10" s="92"/>
      <c r="AIF10" s="92"/>
      <c r="AIG10" s="92"/>
      <c r="AIH10" s="92"/>
      <c r="AII10" s="92"/>
      <c r="AIJ10" s="92"/>
      <c r="AIK10" s="92"/>
      <c r="AIL10" s="92"/>
      <c r="AIM10" s="92"/>
      <c r="AIN10" s="92"/>
      <c r="AIO10" s="92"/>
      <c r="AIP10" s="92"/>
      <c r="AIQ10" s="92"/>
      <c r="AIR10" s="92"/>
      <c r="AIS10" s="92"/>
      <c r="AIT10" s="92"/>
      <c r="AIU10" s="92"/>
      <c r="AIV10" s="92"/>
      <c r="AIW10" s="92"/>
      <c r="AIX10" s="92"/>
      <c r="AIY10" s="92"/>
      <c r="AIZ10" s="92"/>
      <c r="AJA10" s="92"/>
      <c r="AJB10" s="92"/>
      <c r="AJC10" s="92"/>
      <c r="AJD10" s="92"/>
      <c r="AJE10" s="92"/>
      <c r="AJF10" s="92"/>
      <c r="AJG10" s="92"/>
      <c r="AJH10" s="92"/>
      <c r="AJI10" s="92"/>
      <c r="AJJ10" s="92"/>
      <c r="AJK10" s="92"/>
      <c r="AJL10" s="92"/>
      <c r="AJM10" s="92"/>
      <c r="AJN10" s="92"/>
      <c r="AJO10" s="92"/>
      <c r="AJP10" s="92"/>
      <c r="AJQ10" s="92"/>
      <c r="AJR10" s="92"/>
      <c r="AJS10" s="92"/>
      <c r="AJT10" s="92"/>
      <c r="AJU10" s="92"/>
      <c r="AJV10" s="92"/>
      <c r="AJW10" s="92"/>
      <c r="AJX10" s="92"/>
      <c r="AJY10" s="92"/>
      <c r="AJZ10" s="92"/>
      <c r="AKA10" s="92"/>
      <c r="AKB10" s="92"/>
      <c r="AKC10" s="92"/>
      <c r="AKD10" s="92"/>
      <c r="AKE10" s="92"/>
      <c r="AKF10" s="92"/>
      <c r="AKG10" s="92"/>
      <c r="AKH10" s="92"/>
      <c r="AKI10" s="92"/>
      <c r="AKJ10" s="92"/>
      <c r="AKK10" s="92"/>
      <c r="AKL10" s="92"/>
      <c r="AKM10" s="92"/>
      <c r="AKN10" s="92"/>
      <c r="AKO10" s="92"/>
      <c r="AKP10" s="92"/>
      <c r="AKQ10" s="92"/>
      <c r="AKR10" s="92"/>
      <c r="AKS10" s="92"/>
      <c r="AKT10" s="92"/>
      <c r="AKU10" s="92"/>
      <c r="AKV10" s="92"/>
      <c r="AKW10" s="92"/>
      <c r="AKX10" s="92"/>
      <c r="AKY10" s="92"/>
      <c r="AKZ10" s="92"/>
      <c r="ALA10" s="92"/>
      <c r="ALB10" s="92"/>
      <c r="ALC10" s="92"/>
      <c r="ALD10" s="92"/>
      <c r="ALE10" s="92"/>
      <c r="ALF10" s="92"/>
      <c r="ALG10" s="92"/>
      <c r="ALH10" s="92"/>
      <c r="ALI10" s="92"/>
      <c r="ALJ10" s="92"/>
      <c r="ALK10" s="92"/>
      <c r="ALL10" s="92"/>
      <c r="ALM10" s="92"/>
      <c r="ALN10" s="92"/>
      <c r="ALO10" s="92"/>
      <c r="ALP10" s="92"/>
      <c r="ALQ10" s="92"/>
      <c r="ALR10" s="92"/>
      <c r="ALS10" s="92"/>
      <c r="ALT10" s="92"/>
      <c r="ALU10" s="92"/>
      <c r="ALV10" s="92"/>
      <c r="ALW10" s="92"/>
      <c r="ALX10" s="92"/>
      <c r="ALY10" s="92"/>
      <c r="ALZ10" s="92"/>
      <c r="AMA10" s="92"/>
      <c r="AMB10" s="92"/>
      <c r="AMC10" s="92"/>
      <c r="AMD10" s="92"/>
      <c r="AME10" s="92"/>
      <c r="AMF10" s="92"/>
      <c r="AMG10" s="92"/>
      <c r="AMH10" s="92"/>
    </row>
    <row r="11" spans="1:1022" ht="15.6" customHeight="1">
      <c r="A11" s="96" t="s">
        <v>14</v>
      </c>
      <c r="B11" s="99">
        <v>46041</v>
      </c>
      <c r="C11" s="92"/>
      <c r="D11" s="92"/>
      <c r="E11" s="92"/>
      <c r="F11" s="92"/>
      <c r="G11" s="92"/>
      <c r="H11" s="93"/>
      <c r="I11" s="92"/>
      <c r="J11" s="92"/>
      <c r="K11" s="92"/>
      <c r="L11" s="92"/>
      <c r="M11" s="92"/>
      <c r="N11" s="93"/>
      <c r="O11" s="93"/>
      <c r="P11" s="93"/>
      <c r="Q11" s="93"/>
      <c r="R11" s="92"/>
      <c r="S11" s="93"/>
      <c r="T11" s="92"/>
      <c r="U11" s="92"/>
      <c r="V11" s="92"/>
      <c r="W11" s="92"/>
      <c r="X11" s="92"/>
      <c r="Y11" s="92"/>
      <c r="Z11" s="92"/>
      <c r="AA11" s="92"/>
      <c r="AB11" s="92"/>
      <c r="AC11" s="92"/>
      <c r="AD11" s="92"/>
      <c r="AE11" s="92"/>
      <c r="AF11" s="92"/>
      <c r="AG11" s="92"/>
      <c r="AH11" s="92"/>
      <c r="AI11" s="92"/>
      <c r="AJ11" s="92"/>
      <c r="AK11" s="92"/>
      <c r="AL11" s="92"/>
      <c r="AM11" s="92"/>
      <c r="AN11" s="92"/>
      <c r="AO11" s="92"/>
      <c r="AP11" s="92"/>
      <c r="AQ11" s="92"/>
      <c r="AR11" s="92"/>
      <c r="AS11" s="92"/>
      <c r="AT11" s="92"/>
      <c r="AU11" s="92"/>
      <c r="AV11" s="92"/>
      <c r="AW11" s="92"/>
      <c r="AX11" s="92"/>
      <c r="AY11" s="92"/>
      <c r="AZ11" s="92"/>
      <c r="BA11" s="92"/>
      <c r="BB11" s="92"/>
      <c r="BC11" s="92"/>
      <c r="BD11" s="92"/>
      <c r="BE11" s="92"/>
      <c r="BF11" s="92"/>
      <c r="BG11" s="92"/>
      <c r="BH11" s="92"/>
      <c r="BI11" s="92"/>
      <c r="BJ11" s="92"/>
      <c r="BK11" s="92"/>
      <c r="BL11" s="92"/>
      <c r="BM11" s="92"/>
      <c r="BN11" s="92"/>
      <c r="BO11" s="92"/>
      <c r="BP11" s="92"/>
      <c r="BQ11" s="92"/>
      <c r="BR11" s="92"/>
      <c r="BS11" s="92"/>
      <c r="BT11" s="92"/>
      <c r="BU11" s="92"/>
      <c r="BV11" s="92"/>
      <c r="BW11" s="92"/>
      <c r="BX11" s="92"/>
      <c r="BY11" s="92"/>
      <c r="BZ11" s="92"/>
      <c r="CA11" s="92"/>
      <c r="CB11" s="92"/>
      <c r="CC11" s="92"/>
      <c r="CD11" s="92"/>
      <c r="CE11" s="92"/>
      <c r="CF11" s="92"/>
      <c r="CG11" s="92"/>
      <c r="CH11" s="92"/>
      <c r="CI11" s="92"/>
      <c r="CJ11" s="92"/>
      <c r="CK11" s="92"/>
      <c r="CL11" s="92"/>
      <c r="CM11" s="92"/>
      <c r="CN11" s="92"/>
      <c r="CO11" s="92"/>
      <c r="CP11" s="92"/>
      <c r="CQ11" s="92"/>
      <c r="CR11" s="92"/>
      <c r="CS11" s="92"/>
      <c r="CT11" s="92"/>
      <c r="CU11" s="92"/>
      <c r="CV11" s="92"/>
      <c r="CW11" s="92"/>
      <c r="CX11" s="92"/>
      <c r="CY11" s="92"/>
      <c r="CZ11" s="92"/>
      <c r="DA11" s="92"/>
      <c r="DB11" s="92"/>
      <c r="DC11" s="92"/>
      <c r="DD11" s="92"/>
      <c r="DE11" s="92"/>
      <c r="DF11" s="92"/>
      <c r="DG11" s="92"/>
      <c r="DH11" s="92"/>
      <c r="DI11" s="92"/>
      <c r="DJ11" s="92"/>
      <c r="DK11" s="92"/>
      <c r="DL11" s="92"/>
      <c r="DM11" s="92"/>
      <c r="DN11" s="92"/>
      <c r="DO11" s="92"/>
      <c r="DP11" s="92"/>
      <c r="DQ11" s="92"/>
      <c r="DR11" s="92"/>
      <c r="DS11" s="92"/>
      <c r="DT11" s="92"/>
      <c r="DU11" s="92"/>
      <c r="DV11" s="92"/>
      <c r="DW11" s="92"/>
      <c r="DX11" s="92"/>
      <c r="DY11" s="92"/>
      <c r="DZ11" s="92"/>
      <c r="EA11" s="92"/>
      <c r="EB11" s="92"/>
      <c r="EC11" s="92"/>
      <c r="ED11" s="92"/>
      <c r="EE11" s="92"/>
      <c r="EF11" s="92"/>
      <c r="EG11" s="92"/>
      <c r="EH11" s="92"/>
      <c r="EI11" s="92"/>
      <c r="EJ11" s="92"/>
      <c r="EK11" s="92"/>
      <c r="EL11" s="92"/>
      <c r="EM11" s="92"/>
      <c r="EN11" s="92"/>
      <c r="EO11" s="92"/>
      <c r="EP11" s="92"/>
      <c r="EQ11" s="92"/>
      <c r="ER11" s="92"/>
      <c r="ES11" s="92"/>
      <c r="ET11" s="92"/>
      <c r="EU11" s="92"/>
      <c r="EV11" s="92"/>
      <c r="EW11" s="92"/>
      <c r="EX11" s="92"/>
      <c r="EY11" s="92"/>
      <c r="EZ11" s="92"/>
      <c r="FA11" s="92"/>
      <c r="FB11" s="92"/>
      <c r="FC11" s="92"/>
      <c r="FD11" s="92"/>
      <c r="FE11" s="92"/>
      <c r="FF11" s="92"/>
      <c r="FG11" s="92"/>
      <c r="FH11" s="92"/>
      <c r="FI11" s="92"/>
      <c r="FJ11" s="92"/>
      <c r="FK11" s="92"/>
      <c r="FL11" s="92"/>
      <c r="FM11" s="92"/>
      <c r="FN11" s="92"/>
      <c r="FO11" s="92"/>
      <c r="FP11" s="92"/>
      <c r="FQ11" s="92"/>
      <c r="FR11" s="92"/>
      <c r="FS11" s="92"/>
      <c r="FT11" s="92"/>
      <c r="FU11" s="92"/>
      <c r="FV11" s="92"/>
      <c r="FW11" s="92"/>
      <c r="FX11" s="92"/>
      <c r="FY11" s="92"/>
      <c r="FZ11" s="92"/>
      <c r="GA11" s="92"/>
      <c r="GB11" s="92"/>
      <c r="GC11" s="92"/>
      <c r="GD11" s="92"/>
      <c r="GE11" s="92"/>
      <c r="GF11" s="92"/>
      <c r="GG11" s="92"/>
      <c r="GH11" s="92"/>
      <c r="GI11" s="92"/>
      <c r="GJ11" s="92"/>
      <c r="GK11" s="92"/>
      <c r="GL11" s="92"/>
      <c r="GM11" s="92"/>
      <c r="GN11" s="92"/>
      <c r="GO11" s="92"/>
      <c r="GP11" s="92"/>
      <c r="GQ11" s="92"/>
      <c r="GR11" s="92"/>
      <c r="GS11" s="92"/>
      <c r="GT11" s="92"/>
      <c r="GU11" s="92"/>
      <c r="GV11" s="92"/>
      <c r="GW11" s="92"/>
      <c r="GX11" s="92"/>
      <c r="GY11" s="92"/>
      <c r="GZ11" s="92"/>
      <c r="HA11" s="92"/>
      <c r="HB11" s="92"/>
      <c r="HC11" s="92"/>
      <c r="HD11" s="92"/>
      <c r="HE11" s="92"/>
      <c r="HF11" s="92"/>
      <c r="HG11" s="92"/>
      <c r="HH11" s="92"/>
      <c r="HI11" s="92"/>
      <c r="HJ11" s="92"/>
      <c r="HK11" s="92"/>
      <c r="HL11" s="92"/>
      <c r="HM11" s="92"/>
      <c r="HN11" s="92"/>
      <c r="HO11" s="92"/>
      <c r="HP11" s="92"/>
      <c r="HQ11" s="92"/>
      <c r="HR11" s="92"/>
      <c r="HS11" s="92"/>
      <c r="HT11" s="92"/>
      <c r="HU11" s="92"/>
      <c r="HV11" s="92"/>
      <c r="HW11" s="92"/>
      <c r="HX11" s="92"/>
      <c r="HY11" s="92"/>
      <c r="HZ11" s="92"/>
      <c r="IA11" s="92"/>
      <c r="IB11" s="92"/>
      <c r="IC11" s="92"/>
      <c r="ID11" s="92"/>
      <c r="IE11" s="92"/>
      <c r="IF11" s="92"/>
      <c r="IG11" s="92"/>
      <c r="IH11" s="92"/>
      <c r="II11" s="92"/>
      <c r="IJ11" s="92"/>
      <c r="IK11" s="92"/>
      <c r="IL11" s="92"/>
      <c r="IM11" s="92"/>
      <c r="IN11" s="92"/>
      <c r="IO11" s="92"/>
      <c r="IP11" s="92"/>
      <c r="IQ11" s="92"/>
      <c r="IR11" s="92"/>
      <c r="IS11" s="92"/>
      <c r="IT11" s="92"/>
      <c r="IU11" s="92"/>
      <c r="IV11" s="92"/>
      <c r="IW11" s="92"/>
      <c r="IX11" s="92"/>
      <c r="IY11" s="92"/>
      <c r="IZ11" s="92"/>
      <c r="JA11" s="92"/>
      <c r="JB11" s="92"/>
      <c r="JC11" s="92"/>
      <c r="JD11" s="92"/>
      <c r="JE11" s="92"/>
      <c r="JF11" s="92"/>
      <c r="JG11" s="92"/>
      <c r="JH11" s="92"/>
      <c r="JI11" s="92"/>
      <c r="JJ11" s="92"/>
      <c r="JK11" s="92"/>
      <c r="JL11" s="92"/>
      <c r="JM11" s="92"/>
      <c r="JN11" s="92"/>
      <c r="JO11" s="92"/>
      <c r="JP11" s="92"/>
      <c r="JQ11" s="92"/>
      <c r="JR11" s="92"/>
      <c r="JS11" s="92"/>
      <c r="JT11" s="92"/>
      <c r="JU11" s="92"/>
      <c r="JV11" s="92"/>
      <c r="JW11" s="92"/>
      <c r="JX11" s="92"/>
      <c r="JY11" s="92"/>
      <c r="JZ11" s="92"/>
      <c r="KA11" s="92"/>
      <c r="KB11" s="92"/>
      <c r="KC11" s="92"/>
      <c r="KD11" s="92"/>
      <c r="KE11" s="92"/>
      <c r="KF11" s="92"/>
      <c r="KG11" s="92"/>
      <c r="KH11" s="92"/>
      <c r="KI11" s="92"/>
      <c r="KJ11" s="92"/>
      <c r="KK11" s="92"/>
      <c r="KL11" s="92"/>
      <c r="KM11" s="92"/>
      <c r="KN11" s="92"/>
      <c r="KO11" s="92"/>
      <c r="KP11" s="92"/>
      <c r="KQ11" s="92"/>
      <c r="KR11" s="92"/>
      <c r="KS11" s="92"/>
      <c r="KT11" s="92"/>
      <c r="KU11" s="92"/>
      <c r="KV11" s="92"/>
      <c r="KW11" s="92"/>
      <c r="KX11" s="92"/>
      <c r="KY11" s="92"/>
      <c r="KZ11" s="92"/>
      <c r="LA11" s="92"/>
      <c r="LB11" s="92"/>
      <c r="LC11" s="92"/>
      <c r="LD11" s="92"/>
      <c r="LE11" s="92"/>
      <c r="LF11" s="92"/>
      <c r="LG11" s="92"/>
      <c r="LH11" s="92"/>
      <c r="LI11" s="92"/>
      <c r="LJ11" s="92"/>
      <c r="LK11" s="92"/>
      <c r="LL11" s="92"/>
      <c r="LM11" s="92"/>
      <c r="LN11" s="92"/>
      <c r="LO11" s="92"/>
      <c r="LP11" s="92"/>
      <c r="LQ11" s="92"/>
      <c r="LR11" s="92"/>
      <c r="LS11" s="92"/>
      <c r="LT11" s="92"/>
      <c r="LU11" s="92"/>
      <c r="LV11" s="92"/>
      <c r="LW11" s="92"/>
      <c r="LX11" s="92"/>
      <c r="LY11" s="92"/>
      <c r="LZ11" s="92"/>
      <c r="MA11" s="92"/>
      <c r="MB11" s="92"/>
      <c r="MC11" s="92"/>
      <c r="MD11" s="92"/>
      <c r="ME11" s="92"/>
      <c r="MF11" s="92"/>
      <c r="MG11" s="92"/>
      <c r="MH11" s="92"/>
      <c r="MI11" s="92"/>
      <c r="MJ11" s="92"/>
      <c r="MK11" s="92"/>
      <c r="ML11" s="92"/>
      <c r="MM11" s="92"/>
      <c r="MN11" s="92"/>
      <c r="MO11" s="92"/>
      <c r="MP11" s="92"/>
      <c r="MQ11" s="92"/>
      <c r="MR11" s="92"/>
      <c r="MS11" s="92"/>
      <c r="MT11" s="92"/>
      <c r="MU11" s="92"/>
      <c r="MV11" s="92"/>
      <c r="MW11" s="92"/>
      <c r="MX11" s="92"/>
      <c r="MY11" s="92"/>
      <c r="MZ11" s="92"/>
      <c r="NA11" s="92"/>
      <c r="NB11" s="92"/>
      <c r="NC11" s="92"/>
      <c r="ND11" s="92"/>
      <c r="NE11" s="92"/>
      <c r="NF11" s="92"/>
      <c r="NG11" s="92"/>
      <c r="NH11" s="92"/>
      <c r="NI11" s="92"/>
      <c r="NJ11" s="92"/>
      <c r="NK11" s="92"/>
      <c r="NL11" s="92"/>
      <c r="NM11" s="92"/>
      <c r="NN11" s="92"/>
      <c r="NO11" s="92"/>
      <c r="NP11" s="92"/>
      <c r="NQ11" s="92"/>
      <c r="NR11" s="92"/>
      <c r="NS11" s="92"/>
      <c r="NT11" s="92"/>
      <c r="NU11" s="92"/>
      <c r="NV11" s="92"/>
      <c r="NW11" s="92"/>
      <c r="NX11" s="92"/>
      <c r="NY11" s="92"/>
      <c r="NZ11" s="92"/>
      <c r="OA11" s="92"/>
      <c r="OB11" s="92"/>
      <c r="OC11" s="92"/>
      <c r="OD11" s="92"/>
      <c r="OE11" s="92"/>
      <c r="OF11" s="92"/>
      <c r="OG11" s="92"/>
      <c r="OH11" s="92"/>
      <c r="OI11" s="92"/>
      <c r="OJ11" s="92"/>
      <c r="OK11" s="92"/>
      <c r="OL11" s="92"/>
      <c r="OM11" s="92"/>
      <c r="ON11" s="92"/>
      <c r="OO11" s="92"/>
      <c r="OP11" s="92"/>
      <c r="OQ11" s="92"/>
      <c r="OR11" s="92"/>
      <c r="OS11" s="92"/>
      <c r="OT11" s="92"/>
      <c r="OU11" s="92"/>
      <c r="OV11" s="92"/>
      <c r="OW11" s="92"/>
      <c r="OX11" s="92"/>
      <c r="OY11" s="92"/>
      <c r="OZ11" s="92"/>
      <c r="PA11" s="92"/>
      <c r="PB11" s="92"/>
      <c r="PC11" s="92"/>
      <c r="PD11" s="92"/>
      <c r="PE11" s="92"/>
      <c r="PF11" s="92"/>
      <c r="PG11" s="92"/>
      <c r="PH11" s="92"/>
      <c r="PI11" s="92"/>
      <c r="PJ11" s="92"/>
      <c r="PK11" s="92"/>
      <c r="PL11" s="92"/>
      <c r="PM11" s="92"/>
      <c r="PN11" s="92"/>
      <c r="PO11" s="92"/>
      <c r="PP11" s="92"/>
      <c r="PQ11" s="92"/>
      <c r="PR11" s="92"/>
      <c r="PS11" s="92"/>
      <c r="PT11" s="92"/>
      <c r="PU11" s="92"/>
      <c r="PV11" s="92"/>
      <c r="PW11" s="92"/>
      <c r="PX11" s="92"/>
      <c r="PY11" s="92"/>
      <c r="PZ11" s="92"/>
      <c r="QA11" s="92"/>
      <c r="QB11" s="92"/>
      <c r="QC11" s="92"/>
      <c r="QD11" s="92"/>
      <c r="QE11" s="92"/>
      <c r="QF11" s="92"/>
      <c r="QG11" s="92"/>
      <c r="QH11" s="92"/>
      <c r="QI11" s="92"/>
      <c r="QJ11" s="92"/>
      <c r="QK11" s="92"/>
      <c r="QL11" s="92"/>
      <c r="QM11" s="92"/>
      <c r="QN11" s="92"/>
      <c r="QO11" s="92"/>
      <c r="QP11" s="92"/>
      <c r="QQ11" s="92"/>
      <c r="QR11" s="92"/>
      <c r="QS11" s="92"/>
      <c r="QT11" s="92"/>
      <c r="QU11" s="92"/>
      <c r="QV11" s="92"/>
      <c r="QW11" s="92"/>
      <c r="QX11" s="92"/>
      <c r="QY11" s="92"/>
      <c r="QZ11" s="92"/>
      <c r="RA11" s="92"/>
      <c r="RB11" s="92"/>
      <c r="RC11" s="92"/>
      <c r="RD11" s="92"/>
      <c r="RE11" s="92"/>
      <c r="RF11" s="92"/>
      <c r="RG11" s="92"/>
      <c r="RH11" s="92"/>
      <c r="RI11" s="92"/>
      <c r="RJ11" s="92"/>
      <c r="RK11" s="92"/>
      <c r="RL11" s="92"/>
      <c r="RM11" s="92"/>
      <c r="RN11" s="92"/>
      <c r="RO11" s="92"/>
      <c r="RP11" s="92"/>
      <c r="RQ11" s="92"/>
      <c r="RR11" s="92"/>
      <c r="RS11" s="92"/>
      <c r="RT11" s="92"/>
      <c r="RU11" s="92"/>
      <c r="RV11" s="92"/>
      <c r="RW11" s="92"/>
      <c r="RX11" s="92"/>
      <c r="RY11" s="92"/>
      <c r="RZ11" s="92"/>
      <c r="SA11" s="92"/>
      <c r="SB11" s="92"/>
      <c r="SC11" s="92"/>
      <c r="SD11" s="92"/>
      <c r="SE11" s="92"/>
      <c r="SF11" s="92"/>
      <c r="SG11" s="92"/>
      <c r="SH11" s="92"/>
      <c r="SI11" s="92"/>
      <c r="SJ11" s="92"/>
      <c r="SK11" s="92"/>
      <c r="SL11" s="92"/>
      <c r="SM11" s="92"/>
      <c r="SN11" s="92"/>
      <c r="SO11" s="92"/>
      <c r="SP11" s="92"/>
      <c r="SQ11" s="92"/>
      <c r="SR11" s="92"/>
      <c r="SS11" s="92"/>
      <c r="ST11" s="92"/>
      <c r="SU11" s="92"/>
      <c r="SV11" s="92"/>
      <c r="SW11" s="92"/>
      <c r="SX11" s="92"/>
      <c r="SY11" s="92"/>
      <c r="SZ11" s="92"/>
      <c r="TA11" s="92"/>
      <c r="TB11" s="92"/>
      <c r="TC11" s="92"/>
      <c r="TD11" s="92"/>
      <c r="TE11" s="92"/>
      <c r="TF11" s="92"/>
      <c r="TG11" s="92"/>
      <c r="TH11" s="92"/>
      <c r="TI11" s="92"/>
      <c r="TJ11" s="92"/>
      <c r="TK11" s="92"/>
      <c r="TL11" s="92"/>
      <c r="TM11" s="92"/>
      <c r="TN11" s="92"/>
      <c r="TO11" s="92"/>
      <c r="TP11" s="92"/>
      <c r="TQ11" s="92"/>
      <c r="TR11" s="92"/>
      <c r="TS11" s="92"/>
      <c r="TT11" s="92"/>
      <c r="TU11" s="92"/>
      <c r="TV11" s="92"/>
      <c r="TW11" s="92"/>
      <c r="TX11" s="92"/>
      <c r="TY11" s="92"/>
      <c r="TZ11" s="92"/>
      <c r="UA11" s="92"/>
      <c r="UB11" s="92"/>
      <c r="UC11" s="92"/>
      <c r="UD11" s="92"/>
      <c r="UE11" s="92"/>
      <c r="UF11" s="92"/>
      <c r="UG11" s="92"/>
      <c r="UH11" s="92"/>
      <c r="UI11" s="92"/>
      <c r="UJ11" s="92"/>
      <c r="UK11" s="92"/>
      <c r="UL11" s="92"/>
      <c r="UM11" s="92"/>
      <c r="UN11" s="92"/>
      <c r="UO11" s="92"/>
      <c r="UP11" s="92"/>
      <c r="UQ11" s="92"/>
      <c r="UR11" s="92"/>
      <c r="US11" s="92"/>
      <c r="UT11" s="92"/>
      <c r="UU11" s="92"/>
      <c r="UV11" s="92"/>
      <c r="UW11" s="92"/>
      <c r="UX11" s="92"/>
      <c r="UY11" s="92"/>
      <c r="UZ11" s="92"/>
      <c r="VA11" s="92"/>
      <c r="VB11" s="92"/>
      <c r="VC11" s="92"/>
      <c r="VD11" s="92"/>
      <c r="VE11" s="92"/>
      <c r="VF11" s="92"/>
      <c r="VG11" s="92"/>
      <c r="VH11" s="92"/>
      <c r="VI11" s="92"/>
      <c r="VJ11" s="92"/>
      <c r="VK11" s="92"/>
      <c r="VL11" s="92"/>
      <c r="VM11" s="92"/>
      <c r="VN11" s="92"/>
      <c r="VO11" s="92"/>
      <c r="VP11" s="92"/>
      <c r="VQ11" s="92"/>
      <c r="VR11" s="92"/>
      <c r="VS11" s="92"/>
      <c r="VT11" s="92"/>
      <c r="VU11" s="92"/>
      <c r="VV11" s="92"/>
      <c r="VW11" s="92"/>
      <c r="VX11" s="92"/>
      <c r="VY11" s="92"/>
      <c r="VZ11" s="92"/>
      <c r="WA11" s="92"/>
      <c r="WB11" s="92"/>
      <c r="WC11" s="92"/>
      <c r="WD11" s="92"/>
      <c r="WE11" s="92"/>
      <c r="WF11" s="92"/>
      <c r="WG11" s="92"/>
      <c r="WH11" s="92"/>
      <c r="WI11" s="92"/>
      <c r="WJ11" s="92"/>
      <c r="WK11" s="92"/>
      <c r="WL11" s="92"/>
      <c r="WM11" s="92"/>
      <c r="WN11" s="92"/>
      <c r="WO11" s="92"/>
      <c r="WP11" s="92"/>
      <c r="WQ11" s="92"/>
      <c r="WR11" s="92"/>
      <c r="WS11" s="92"/>
      <c r="WT11" s="92"/>
      <c r="WU11" s="92"/>
      <c r="WV11" s="92"/>
      <c r="WW11" s="92"/>
      <c r="WX11" s="92"/>
      <c r="WY11" s="92"/>
      <c r="WZ11" s="92"/>
      <c r="XA11" s="92"/>
      <c r="XB11" s="92"/>
      <c r="XC11" s="92"/>
      <c r="XD11" s="92"/>
      <c r="XE11" s="92"/>
      <c r="XF11" s="92"/>
      <c r="XG11" s="92"/>
      <c r="XH11" s="92"/>
      <c r="XI11" s="92"/>
      <c r="XJ11" s="92"/>
      <c r="XK11" s="92"/>
      <c r="XL11" s="92"/>
      <c r="XM11" s="92"/>
      <c r="XN11" s="92"/>
      <c r="XO11" s="92"/>
      <c r="XP11" s="92"/>
      <c r="XQ11" s="92"/>
      <c r="XR11" s="92"/>
      <c r="XS11" s="92"/>
      <c r="XT11" s="92"/>
      <c r="XU11" s="92"/>
      <c r="XV11" s="92"/>
      <c r="XW11" s="92"/>
      <c r="XX11" s="92"/>
      <c r="XY11" s="92"/>
      <c r="XZ11" s="92"/>
      <c r="YA11" s="92"/>
      <c r="YB11" s="92"/>
      <c r="YC11" s="92"/>
      <c r="YD11" s="92"/>
      <c r="YE11" s="92"/>
      <c r="YF11" s="92"/>
      <c r="YG11" s="92"/>
      <c r="YH11" s="92"/>
      <c r="YI11" s="92"/>
      <c r="YJ11" s="92"/>
      <c r="YK11" s="92"/>
      <c r="YL11" s="92"/>
      <c r="YM11" s="92"/>
      <c r="YN11" s="92"/>
      <c r="YO11" s="92"/>
      <c r="YP11" s="92"/>
      <c r="YQ11" s="92"/>
      <c r="YR11" s="92"/>
      <c r="YS11" s="92"/>
      <c r="YT11" s="92"/>
      <c r="YU11" s="92"/>
      <c r="YV11" s="92"/>
      <c r="YW11" s="92"/>
      <c r="YX11" s="92"/>
      <c r="YY11" s="92"/>
      <c r="YZ11" s="92"/>
      <c r="ZA11" s="92"/>
      <c r="ZB11" s="92"/>
      <c r="ZC11" s="92"/>
      <c r="ZD11" s="92"/>
      <c r="ZE11" s="92"/>
      <c r="ZF11" s="92"/>
      <c r="ZG11" s="92"/>
      <c r="ZH11" s="92"/>
      <c r="ZI11" s="92"/>
      <c r="ZJ11" s="92"/>
      <c r="ZK11" s="92"/>
      <c r="ZL11" s="92"/>
      <c r="ZM11" s="92"/>
      <c r="ZN11" s="92"/>
      <c r="ZO11" s="92"/>
      <c r="ZP11" s="92"/>
      <c r="ZQ11" s="92"/>
      <c r="ZR11" s="92"/>
      <c r="ZS11" s="92"/>
      <c r="ZT11" s="92"/>
      <c r="ZU11" s="92"/>
      <c r="ZV11" s="92"/>
      <c r="ZW11" s="92"/>
      <c r="ZX11" s="92"/>
      <c r="ZY11" s="92"/>
      <c r="ZZ11" s="92"/>
      <c r="AAA11" s="92"/>
      <c r="AAB11" s="92"/>
      <c r="AAC11" s="92"/>
      <c r="AAD11" s="92"/>
      <c r="AAE11" s="92"/>
      <c r="AAF11" s="92"/>
      <c r="AAG11" s="92"/>
      <c r="AAH11" s="92"/>
      <c r="AAI11" s="92"/>
      <c r="AAJ11" s="92"/>
      <c r="AAK11" s="92"/>
      <c r="AAL11" s="92"/>
      <c r="AAM11" s="92"/>
      <c r="AAN11" s="92"/>
      <c r="AAO11" s="92"/>
      <c r="AAP11" s="92"/>
      <c r="AAQ11" s="92"/>
      <c r="AAR11" s="92"/>
      <c r="AAS11" s="92"/>
      <c r="AAT11" s="92"/>
      <c r="AAU11" s="92"/>
      <c r="AAV11" s="92"/>
      <c r="AAW11" s="92"/>
      <c r="AAX11" s="92"/>
      <c r="AAY11" s="92"/>
      <c r="AAZ11" s="92"/>
      <c r="ABA11" s="92"/>
      <c r="ABB11" s="92"/>
      <c r="ABC11" s="92"/>
      <c r="ABD11" s="92"/>
      <c r="ABE11" s="92"/>
      <c r="ABF11" s="92"/>
      <c r="ABG11" s="92"/>
      <c r="ABH11" s="92"/>
      <c r="ABI11" s="92"/>
      <c r="ABJ11" s="92"/>
      <c r="ABK11" s="92"/>
      <c r="ABL11" s="92"/>
      <c r="ABM11" s="92"/>
      <c r="ABN11" s="92"/>
      <c r="ABO11" s="92"/>
      <c r="ABP11" s="92"/>
      <c r="ABQ11" s="92"/>
      <c r="ABR11" s="92"/>
      <c r="ABS11" s="92"/>
      <c r="ABT11" s="92"/>
      <c r="ABU11" s="92"/>
      <c r="ABV11" s="92"/>
      <c r="ABW11" s="92"/>
      <c r="ABX11" s="92"/>
      <c r="ABY11" s="92"/>
      <c r="ABZ11" s="92"/>
      <c r="ACA11" s="92"/>
      <c r="ACB11" s="92"/>
      <c r="ACC11" s="92"/>
      <c r="ACD11" s="92"/>
      <c r="ACE11" s="92"/>
      <c r="ACF11" s="92"/>
      <c r="ACG11" s="92"/>
      <c r="ACH11" s="92"/>
      <c r="ACI11" s="92"/>
      <c r="ACJ11" s="92"/>
      <c r="ACK11" s="92"/>
      <c r="ACL11" s="92"/>
      <c r="ACM11" s="92"/>
      <c r="ACN11" s="92"/>
      <c r="ACO11" s="92"/>
      <c r="ACP11" s="92"/>
      <c r="ACQ11" s="92"/>
      <c r="ACR11" s="92"/>
      <c r="ACS11" s="92"/>
      <c r="ACT11" s="92"/>
      <c r="ACU11" s="92"/>
      <c r="ACV11" s="92"/>
      <c r="ACW11" s="92"/>
      <c r="ACX11" s="92"/>
      <c r="ACY11" s="92"/>
      <c r="ACZ11" s="92"/>
      <c r="ADA11" s="92"/>
      <c r="ADB11" s="92"/>
      <c r="ADC11" s="92"/>
      <c r="ADD11" s="92"/>
      <c r="ADE11" s="92"/>
      <c r="ADF11" s="92"/>
      <c r="ADG11" s="92"/>
      <c r="ADH11" s="92"/>
      <c r="ADI11" s="92"/>
      <c r="ADJ11" s="92"/>
      <c r="ADK11" s="92"/>
      <c r="ADL11" s="92"/>
      <c r="ADM11" s="92"/>
      <c r="ADN11" s="92"/>
      <c r="ADO11" s="92"/>
      <c r="ADP11" s="92"/>
      <c r="ADQ11" s="92"/>
      <c r="ADR11" s="92"/>
      <c r="ADS11" s="92"/>
      <c r="ADT11" s="92"/>
      <c r="ADU11" s="92"/>
      <c r="ADV11" s="92"/>
      <c r="ADW11" s="92"/>
      <c r="ADX11" s="92"/>
      <c r="ADY11" s="92"/>
      <c r="ADZ11" s="92"/>
      <c r="AEA11" s="92"/>
      <c r="AEB11" s="92"/>
      <c r="AEC11" s="92"/>
      <c r="AED11" s="92"/>
      <c r="AEE11" s="92"/>
      <c r="AEF11" s="92"/>
      <c r="AEG11" s="92"/>
      <c r="AEH11" s="92"/>
      <c r="AEI11" s="92"/>
      <c r="AEJ11" s="92"/>
      <c r="AEK11" s="92"/>
      <c r="AEL11" s="92"/>
      <c r="AEM11" s="92"/>
      <c r="AEN11" s="92"/>
      <c r="AEO11" s="92"/>
      <c r="AEP11" s="92"/>
      <c r="AEQ11" s="92"/>
      <c r="AER11" s="92"/>
      <c r="AES11" s="92"/>
      <c r="AET11" s="92"/>
      <c r="AEU11" s="92"/>
      <c r="AEV11" s="92"/>
      <c r="AEW11" s="92"/>
      <c r="AEX11" s="92"/>
      <c r="AEY11" s="92"/>
      <c r="AEZ11" s="92"/>
      <c r="AFA11" s="92"/>
      <c r="AFB11" s="92"/>
      <c r="AFC11" s="92"/>
      <c r="AFD11" s="92"/>
      <c r="AFE11" s="92"/>
      <c r="AFF11" s="92"/>
      <c r="AFG11" s="92"/>
      <c r="AFH11" s="92"/>
      <c r="AFI11" s="92"/>
      <c r="AFJ11" s="92"/>
      <c r="AFK11" s="92"/>
      <c r="AFL11" s="92"/>
      <c r="AFM11" s="92"/>
      <c r="AFN11" s="92"/>
      <c r="AFO11" s="92"/>
      <c r="AFP11" s="92"/>
      <c r="AFQ11" s="92"/>
      <c r="AFR11" s="92"/>
      <c r="AFS11" s="92"/>
      <c r="AFT11" s="92"/>
      <c r="AFU11" s="92"/>
      <c r="AFV11" s="92"/>
      <c r="AFW11" s="92"/>
      <c r="AFX11" s="92"/>
      <c r="AFY11" s="92"/>
      <c r="AFZ11" s="92"/>
      <c r="AGA11" s="92"/>
      <c r="AGB11" s="92"/>
      <c r="AGC11" s="92"/>
      <c r="AGD11" s="92"/>
      <c r="AGE11" s="92"/>
      <c r="AGF11" s="92"/>
      <c r="AGG11" s="92"/>
      <c r="AGH11" s="92"/>
      <c r="AGI11" s="92"/>
      <c r="AGJ11" s="92"/>
      <c r="AGK11" s="92"/>
      <c r="AGL11" s="92"/>
      <c r="AGM11" s="92"/>
      <c r="AGN11" s="92"/>
      <c r="AGO11" s="92"/>
      <c r="AGP11" s="92"/>
      <c r="AGQ11" s="92"/>
      <c r="AGR11" s="92"/>
      <c r="AGS11" s="92"/>
      <c r="AGT11" s="92"/>
      <c r="AGU11" s="92"/>
      <c r="AGV11" s="92"/>
      <c r="AGW11" s="92"/>
      <c r="AGX11" s="92"/>
      <c r="AGY11" s="92"/>
      <c r="AGZ11" s="92"/>
      <c r="AHA11" s="92"/>
      <c r="AHB11" s="92"/>
      <c r="AHC11" s="92"/>
      <c r="AHD11" s="92"/>
      <c r="AHE11" s="92"/>
      <c r="AHF11" s="92"/>
      <c r="AHG11" s="92"/>
      <c r="AHH11" s="92"/>
      <c r="AHI11" s="92"/>
      <c r="AHJ11" s="92"/>
      <c r="AHK11" s="92"/>
      <c r="AHL11" s="92"/>
      <c r="AHM11" s="92"/>
      <c r="AHN11" s="92"/>
      <c r="AHO11" s="92"/>
      <c r="AHP11" s="92"/>
      <c r="AHQ11" s="92"/>
      <c r="AHR11" s="92"/>
      <c r="AHS11" s="92"/>
      <c r="AHT11" s="92"/>
      <c r="AHU11" s="92"/>
      <c r="AHV11" s="92"/>
      <c r="AHW11" s="92"/>
      <c r="AHX11" s="92"/>
      <c r="AHY11" s="92"/>
      <c r="AHZ11" s="92"/>
      <c r="AIA11" s="92"/>
      <c r="AIB11" s="92"/>
      <c r="AIC11" s="92"/>
      <c r="AID11" s="92"/>
      <c r="AIE11" s="92"/>
      <c r="AIF11" s="92"/>
      <c r="AIG11" s="92"/>
      <c r="AIH11" s="92"/>
      <c r="AII11" s="92"/>
      <c r="AIJ11" s="92"/>
      <c r="AIK11" s="92"/>
      <c r="AIL11" s="92"/>
      <c r="AIM11" s="92"/>
      <c r="AIN11" s="92"/>
      <c r="AIO11" s="92"/>
      <c r="AIP11" s="92"/>
      <c r="AIQ11" s="92"/>
      <c r="AIR11" s="92"/>
      <c r="AIS11" s="92"/>
      <c r="AIT11" s="92"/>
      <c r="AIU11" s="92"/>
      <c r="AIV11" s="92"/>
      <c r="AIW11" s="92"/>
      <c r="AIX11" s="92"/>
      <c r="AIY11" s="92"/>
      <c r="AIZ11" s="92"/>
      <c r="AJA11" s="92"/>
      <c r="AJB11" s="92"/>
      <c r="AJC11" s="92"/>
      <c r="AJD11" s="92"/>
      <c r="AJE11" s="92"/>
      <c r="AJF11" s="92"/>
      <c r="AJG11" s="92"/>
      <c r="AJH11" s="92"/>
      <c r="AJI11" s="92"/>
      <c r="AJJ11" s="92"/>
      <c r="AJK11" s="92"/>
      <c r="AJL11" s="92"/>
      <c r="AJM11" s="92"/>
      <c r="AJN11" s="92"/>
      <c r="AJO11" s="92"/>
      <c r="AJP11" s="92"/>
      <c r="AJQ11" s="92"/>
      <c r="AJR11" s="92"/>
      <c r="AJS11" s="92"/>
      <c r="AJT11" s="92"/>
      <c r="AJU11" s="92"/>
      <c r="AJV11" s="92"/>
      <c r="AJW11" s="92"/>
      <c r="AJX11" s="92"/>
      <c r="AJY11" s="92"/>
      <c r="AJZ11" s="92"/>
      <c r="AKA11" s="92"/>
      <c r="AKB11" s="92"/>
      <c r="AKC11" s="92"/>
      <c r="AKD11" s="92"/>
      <c r="AKE11" s="92"/>
      <c r="AKF11" s="92"/>
      <c r="AKG11" s="92"/>
      <c r="AKH11" s="92"/>
      <c r="AKI11" s="92"/>
      <c r="AKJ11" s="92"/>
      <c r="AKK11" s="92"/>
      <c r="AKL11" s="92"/>
      <c r="AKM11" s="92"/>
      <c r="AKN11" s="92"/>
      <c r="AKO11" s="92"/>
      <c r="AKP11" s="92"/>
      <c r="AKQ11" s="92"/>
      <c r="AKR11" s="92"/>
      <c r="AKS11" s="92"/>
      <c r="AKT11" s="92"/>
      <c r="AKU11" s="92"/>
      <c r="AKV11" s="92"/>
      <c r="AKW11" s="92"/>
      <c r="AKX11" s="92"/>
      <c r="AKY11" s="92"/>
      <c r="AKZ11" s="92"/>
      <c r="ALA11" s="92"/>
      <c r="ALB11" s="92"/>
      <c r="ALC11" s="92"/>
      <c r="ALD11" s="92"/>
      <c r="ALE11" s="92"/>
      <c r="ALF11" s="92"/>
      <c r="ALG11" s="92"/>
      <c r="ALH11" s="92"/>
      <c r="ALI11" s="92"/>
      <c r="ALJ11" s="92"/>
      <c r="ALK11" s="92"/>
      <c r="ALL11" s="92"/>
      <c r="ALM11" s="92"/>
      <c r="ALN11" s="92"/>
      <c r="ALO11" s="92"/>
      <c r="ALP11" s="92"/>
      <c r="ALQ11" s="92"/>
      <c r="ALR11" s="92"/>
      <c r="ALS11" s="92"/>
      <c r="ALT11" s="92"/>
      <c r="ALU11" s="92"/>
      <c r="ALV11" s="92"/>
      <c r="ALW11" s="92"/>
      <c r="ALX11" s="92"/>
      <c r="ALY11" s="92"/>
      <c r="ALZ11" s="92"/>
      <c r="AMA11" s="92"/>
      <c r="AMB11" s="92"/>
      <c r="AMC11" s="92"/>
      <c r="AMD11" s="92"/>
      <c r="AME11" s="92"/>
      <c r="AMF11" s="92"/>
      <c r="AMG11" s="92"/>
      <c r="AMH11" s="92"/>
    </row>
    <row r="14" spans="1:1022">
      <c r="B14" s="100"/>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S4"/>
  <sheetViews>
    <sheetView workbookViewId="0">
      <pane xSplit="2" ySplit="1" topLeftCell="C2" activePane="bottomRight" state="frozen"/>
      <selection activeCell="B13" sqref="B13:D13"/>
      <selection pane="topRight" activeCell="B13" sqref="B13:D13"/>
      <selection pane="bottomLeft" activeCell="B13" sqref="B13:D13"/>
      <selection pane="bottomRight" activeCell="B13" sqref="B13:D13"/>
    </sheetView>
  </sheetViews>
  <sheetFormatPr baseColWidth="10" defaultColWidth="9.109375" defaultRowHeight="14.4"/>
  <cols>
    <col min="1" max="1" width="43.33203125" bestFit="1" customWidth="1"/>
    <col min="2" max="2" width="37.109375" bestFit="1" customWidth="1"/>
    <col min="3" max="3" width="11" bestFit="1" customWidth="1"/>
    <col min="4" max="4" width="12.88671875" style="1" bestFit="1" customWidth="1"/>
    <col min="5" max="5" width="9" style="7" bestFit="1" customWidth="1"/>
    <col min="6" max="6" width="14.44140625" style="7" customWidth="1"/>
    <col min="7" max="7" width="9.33203125" customWidth="1"/>
    <col min="8" max="8" width="11" bestFit="1" customWidth="1"/>
    <col min="9" max="9" width="12.33203125" customWidth="1"/>
    <col min="10" max="10" width="12.5546875" customWidth="1"/>
    <col min="11" max="11" width="12" bestFit="1" customWidth="1"/>
    <col min="12" max="12" width="17.44140625" customWidth="1"/>
    <col min="13" max="13" width="11.77734375" customWidth="1"/>
    <col min="14" max="14" width="12.88671875" customWidth="1"/>
    <col min="15" max="17" width="11.109375" customWidth="1"/>
    <col min="18" max="18" width="13" customWidth="1"/>
    <col min="19" max="19" width="20.6640625" bestFit="1" customWidth="1"/>
  </cols>
  <sheetData>
    <row r="1" spans="1:19" ht="38.4" customHeight="1" thickBot="1">
      <c r="A1" s="2" t="s">
        <v>277</v>
      </c>
      <c r="B1" s="3" t="s">
        <v>278</v>
      </c>
      <c r="C1" s="3" t="s">
        <v>279</v>
      </c>
      <c r="D1" s="3" t="s">
        <v>280</v>
      </c>
      <c r="E1" s="4" t="str">
        <f>Etiquettes!$A$7</f>
        <v>Année</v>
      </c>
      <c r="F1" s="4" t="str">
        <f>Etiquettes!$A$4</f>
        <v>Type de matière - viande</v>
      </c>
      <c r="G1" s="4" t="str">
        <f>Etiquettes!$A$6</f>
        <v>Territoire</v>
      </c>
      <c r="H1" s="4" t="str">
        <f>Etiquettes!$A$5</f>
        <v>Filière</v>
      </c>
      <c r="I1" s="4" t="str">
        <f>Etiquettes!$A$12</f>
        <v>Type de donnée collectée</v>
      </c>
      <c r="J1" s="4" t="str">
        <f>Etiquettes!$A$10</f>
        <v>Source</v>
      </c>
      <c r="K1" s="4" t="str">
        <f>Etiquettes!$A$9</f>
        <v>Information collectée</v>
      </c>
      <c r="L1" s="4" t="str">
        <f>Etiquettes!$A$13</f>
        <v>Traduction</v>
      </c>
      <c r="M1" s="4" t="str">
        <f>Etiquettes!$A$11</f>
        <v>Hypothèse</v>
      </c>
      <c r="N1" s="4" t="str">
        <f>Etiquettes!$A$8</f>
        <v>Unité</v>
      </c>
      <c r="O1" s="4" t="str">
        <f>Etiquettes!$A$15</f>
        <v>Incohérence données collectées</v>
      </c>
      <c r="P1" s="4" t="str">
        <f>Etiquettes!$A$16</f>
        <v>Fiabilité des données</v>
      </c>
      <c r="Q1" s="4" t="str">
        <f>Etiquettes!$A$17</f>
        <v>Méthode</v>
      </c>
      <c r="R1" s="3" t="s">
        <v>426</v>
      </c>
      <c r="S1" s="5" t="s">
        <v>427</v>
      </c>
    </row>
    <row r="2" spans="1:19">
      <c r="A2" t="str">
        <f>Secteurs!$B$31</f>
        <v>Importations</v>
      </c>
      <c r="B2" t="str">
        <f>Produits!$B$2</f>
        <v>Equins</v>
      </c>
      <c r="C2" s="19">
        <f>'Comext - AGRESTE'!E16/'Anatomie - Blézat'!$D$69/10^3</f>
        <v>0.35</v>
      </c>
      <c r="E2" s="6" t="str">
        <f>Etiquettes!$C$7</f>
        <v>2015:2019:2023</v>
      </c>
      <c r="F2" s="7" t="str">
        <f>Etiquettes!$C$4</f>
        <v>Equins finis:Viandes:Autres produits:Coproduits bruts:Coproduits transformés:Eau</v>
      </c>
      <c r="G2" s="6">
        <f>Etiquettes!$H$6</f>
        <v>0</v>
      </c>
      <c r="H2" t="str">
        <f>Etiquettes!$C$5</f>
        <v>Viande chevaline</v>
      </c>
      <c r="I2" t="s">
        <v>332</v>
      </c>
      <c r="K2" t="s">
        <v>283</v>
      </c>
      <c r="L2" t="e">
        <f t="array" aca="1" ref="L2" ca="1">[1]!NOM_FEUILLE('Comext - AGRESTE'!$A$1)</f>
        <v>#NAME?</v>
      </c>
      <c r="M2">
        <f>Etiquettes!$H$11</f>
        <v>0</v>
      </c>
      <c r="N2" s="66" t="str">
        <f>_xlfn.CONCAT(I2,IF(OR(ISBLANK(C2),ISERROR(C2)),"",_xlfn.CONCAT(" = ",MROUND(C2,1)," ",E2," (",K2,")")))</f>
        <v>Importations d'équins = 0 2015:2019:2023 (Agreste - Statistique Agricole Annuelle - SSP)</v>
      </c>
      <c r="O2" s="6">
        <f>Etiquettes!$H$15</f>
        <v>0</v>
      </c>
      <c r="P2" s="48">
        <f>Etiquettes!$H$16</f>
        <v>0</v>
      </c>
      <c r="Q2" s="48">
        <f>Etiquettes!$H$17</f>
        <v>0</v>
      </c>
      <c r="R2" t="s">
        <v>428</v>
      </c>
      <c r="S2" s="158" t="s">
        <v>429</v>
      </c>
    </row>
    <row r="3" spans="1:19">
      <c r="A3" t="str">
        <f>Secteurs!$B$31</f>
        <v>Importations</v>
      </c>
      <c r="B3" t="str">
        <f>Produits!$B$2</f>
        <v>Equins</v>
      </c>
      <c r="C3" s="19">
        <f>'Comext - AGRESTE'!G16/'Anatomie - Blézat'!$D$69/10^3</f>
        <v>0</v>
      </c>
      <c r="E3" s="6" t="str">
        <f>Etiquettes!$C$7</f>
        <v>2015:2019:2023</v>
      </c>
      <c r="F3" s="7" t="str">
        <f>Etiquettes!$C$4</f>
        <v>Equins finis:Viandes:Autres produits:Coproduits bruts:Coproduits transformés:Eau</v>
      </c>
      <c r="G3" s="6">
        <f>Etiquettes!$I$6</f>
        <v>0</v>
      </c>
      <c r="H3" t="str">
        <f>Etiquettes!$C$5</f>
        <v>Viande chevaline</v>
      </c>
      <c r="I3" t="s">
        <v>332</v>
      </c>
      <c r="K3" t="s">
        <v>283</v>
      </c>
      <c r="L3" t="e">
        <f t="array" aca="1" ref="L3" ca="1">[1]!NOM_FEUILLE('Comext - AGRESTE'!$A$1)</f>
        <v>#NAME?</v>
      </c>
      <c r="M3">
        <f>Etiquettes!$H$11</f>
        <v>0</v>
      </c>
      <c r="N3" s="66" t="str">
        <f>_xlfn.CONCAT(I3,IF(OR(ISBLANK(C3),ISERROR(C3)),"",_xlfn.CONCAT(" = ",MROUND(C3,1)," ",E3," (",K3,")")))</f>
        <v>Importations d'équins = 0 2015:2019:2023 (Agreste - Statistique Agricole Annuelle - SSP)</v>
      </c>
      <c r="O3" s="6">
        <f>Etiquettes!$H$15</f>
        <v>0</v>
      </c>
      <c r="P3" s="48">
        <f>Etiquettes!$H$16</f>
        <v>0</v>
      </c>
      <c r="Q3" s="48">
        <f>Etiquettes!$H$17</f>
        <v>0</v>
      </c>
      <c r="R3" t="s">
        <v>428</v>
      </c>
      <c r="S3" s="159"/>
    </row>
    <row r="4" spans="1:19">
      <c r="A4" t="str">
        <f>Secteurs!$B$31</f>
        <v>Importations</v>
      </c>
      <c r="B4" t="str">
        <f>Produits!$B$2</f>
        <v>Equins</v>
      </c>
      <c r="C4" s="19">
        <f>'Comext - AGRESTE'!I16/'Anatomie - Blézat'!$D$69/10^3</f>
        <v>0.45166666666666666</v>
      </c>
      <c r="E4" s="6" t="str">
        <f>Etiquettes!$C$7</f>
        <v>2015:2019:2023</v>
      </c>
      <c r="F4" s="7" t="str">
        <f>Etiquettes!$C$4</f>
        <v>Equins finis:Viandes:Autres produits:Coproduits bruts:Coproduits transformés:Eau</v>
      </c>
      <c r="G4" s="6">
        <f>Etiquettes!$J$6</f>
        <v>0</v>
      </c>
      <c r="H4" t="str">
        <f>Etiquettes!$C$5</f>
        <v>Viande chevaline</v>
      </c>
      <c r="I4" t="s">
        <v>332</v>
      </c>
      <c r="K4" t="s">
        <v>283</v>
      </c>
      <c r="L4" t="e">
        <f t="array" aca="1" ref="L4" ca="1">[1]!NOM_FEUILLE('Comext - AGRESTE'!$A$1)</f>
        <v>#NAME?</v>
      </c>
      <c r="M4">
        <f>Etiquettes!$H$11</f>
        <v>0</v>
      </c>
      <c r="N4" s="66" t="str">
        <f>_xlfn.CONCAT(I4,IF(OR(ISBLANK(C4),ISERROR(C4)),"",_xlfn.CONCAT(" = ",MROUND(C4,1)," ",E4," (",K4,")")))</f>
        <v>Importations d'équins = 0 2015:2019:2023 (Agreste - Statistique Agricole Annuelle - SSP)</v>
      </c>
      <c r="O4" s="6">
        <f>Etiquettes!$H$15</f>
        <v>0</v>
      </c>
      <c r="P4" s="48">
        <f>Etiquettes!$H$16</f>
        <v>0</v>
      </c>
      <c r="Q4" s="48">
        <f>Etiquettes!$H$17</f>
        <v>0</v>
      </c>
      <c r="R4" t="s">
        <v>428</v>
      </c>
      <c r="S4" s="159"/>
    </row>
  </sheetData>
  <mergeCells count="1">
    <mergeCell ref="S2:S4"/>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A1:L16"/>
  <sheetViews>
    <sheetView workbookViewId="0">
      <selection activeCell="B13" sqref="B13:D13"/>
    </sheetView>
  </sheetViews>
  <sheetFormatPr baseColWidth="10" defaultRowHeight="14.4"/>
  <sheetData>
    <row r="1" spans="1:12" ht="15" customHeight="1" thickBot="1">
      <c r="A1" s="12"/>
      <c r="B1" s="12"/>
      <c r="C1" s="12"/>
      <c r="D1" s="12"/>
      <c r="E1" s="160">
        <v>2015</v>
      </c>
      <c r="F1" s="161"/>
      <c r="G1" s="160">
        <v>2019</v>
      </c>
      <c r="H1" s="161"/>
      <c r="I1" s="160">
        <v>2023</v>
      </c>
      <c r="J1" s="161"/>
    </row>
    <row r="2" spans="1:12" ht="46.2" customHeight="1" thickBot="1">
      <c r="A2" s="13" t="s">
        <v>373</v>
      </c>
      <c r="B2" s="13" t="s">
        <v>374</v>
      </c>
      <c r="C2" s="13" t="s">
        <v>375</v>
      </c>
      <c r="D2" s="13" t="s">
        <v>376</v>
      </c>
      <c r="E2" s="14" t="s">
        <v>430</v>
      </c>
      <c r="F2" s="14" t="s">
        <v>431</v>
      </c>
      <c r="G2" s="14" t="s">
        <v>430</v>
      </c>
      <c r="H2" s="14" t="s">
        <v>431</v>
      </c>
      <c r="I2" s="14" t="s">
        <v>430</v>
      </c>
      <c r="J2" s="14" t="s">
        <v>431</v>
      </c>
    </row>
    <row r="3" spans="1:12" ht="15" customHeight="1" thickBot="1">
      <c r="A3" s="162" t="s">
        <v>382</v>
      </c>
      <c r="B3" s="163"/>
      <c r="C3" s="163"/>
      <c r="D3" s="164"/>
      <c r="E3" s="20">
        <v>4492</v>
      </c>
      <c r="F3" s="20">
        <v>15112</v>
      </c>
      <c r="G3" s="20">
        <v>7948</v>
      </c>
      <c r="H3" s="20">
        <v>11974</v>
      </c>
      <c r="I3" s="20">
        <v>5061</v>
      </c>
      <c r="J3" s="20">
        <v>7189</v>
      </c>
      <c r="L3" s="21"/>
    </row>
    <row r="4" spans="1:12" ht="15" customHeight="1" thickBot="1">
      <c r="A4" s="16"/>
      <c r="B4" s="162" t="s">
        <v>385</v>
      </c>
      <c r="C4" s="163"/>
      <c r="D4" s="164"/>
      <c r="E4" s="20">
        <v>4492</v>
      </c>
      <c r="F4" s="20">
        <v>15112</v>
      </c>
      <c r="G4" s="20">
        <v>7948</v>
      </c>
      <c r="H4" s="20">
        <v>11974</v>
      </c>
      <c r="I4" s="20">
        <v>5061</v>
      </c>
      <c r="J4" s="20">
        <v>7189</v>
      </c>
    </row>
    <row r="5" spans="1:12" ht="15" customHeight="1" thickBot="1">
      <c r="A5" s="16"/>
      <c r="B5" s="16"/>
      <c r="C5" s="162" t="s">
        <v>388</v>
      </c>
      <c r="D5" s="164"/>
      <c r="E5" s="20">
        <v>1761</v>
      </c>
      <c r="F5" s="20">
        <v>1678</v>
      </c>
      <c r="G5" s="20">
        <v>7372</v>
      </c>
      <c r="H5" s="20">
        <v>1889</v>
      </c>
      <c r="I5" s="36">
        <v>4643</v>
      </c>
      <c r="J5" s="36">
        <v>1350</v>
      </c>
    </row>
    <row r="6" spans="1:12" ht="15" customHeight="1" thickBot="1">
      <c r="A6" s="16"/>
      <c r="B6" s="16"/>
      <c r="C6" s="16"/>
      <c r="D6" s="15" t="s">
        <v>389</v>
      </c>
      <c r="E6" s="20">
        <v>1761</v>
      </c>
      <c r="F6" s="20">
        <v>1678</v>
      </c>
      <c r="G6" s="20">
        <v>7372</v>
      </c>
      <c r="H6" s="20">
        <v>1889</v>
      </c>
      <c r="I6" s="20">
        <v>4643</v>
      </c>
      <c r="J6" s="20">
        <v>1350</v>
      </c>
    </row>
    <row r="7" spans="1:12" ht="15" customHeight="1" thickBot="1">
      <c r="A7" s="16"/>
      <c r="B7" s="16"/>
      <c r="C7" s="16"/>
      <c r="D7" s="15" t="s">
        <v>391</v>
      </c>
      <c r="E7" s="20"/>
      <c r="F7" s="20"/>
      <c r="G7" s="20"/>
      <c r="H7" s="20"/>
      <c r="I7" s="20"/>
      <c r="J7" s="20"/>
    </row>
    <row r="8" spans="1:12" ht="15" customHeight="1" thickBot="1">
      <c r="A8" s="16"/>
      <c r="B8" s="16"/>
      <c r="C8" s="162" t="s">
        <v>394</v>
      </c>
      <c r="D8" s="164"/>
      <c r="E8" s="20">
        <v>2731</v>
      </c>
      <c r="F8" s="20">
        <v>13434</v>
      </c>
      <c r="G8" s="20">
        <v>576</v>
      </c>
      <c r="H8" s="20">
        <v>10085</v>
      </c>
      <c r="I8" s="36">
        <v>418</v>
      </c>
      <c r="J8" s="36">
        <v>5839</v>
      </c>
    </row>
    <row r="9" spans="1:12" ht="15" customHeight="1" thickBot="1">
      <c r="A9" s="16"/>
      <c r="B9" s="16"/>
      <c r="C9" s="16"/>
      <c r="D9" s="15" t="s">
        <v>395</v>
      </c>
      <c r="E9" s="20">
        <v>4</v>
      </c>
      <c r="F9" s="20">
        <v>949</v>
      </c>
      <c r="G9" s="20"/>
      <c r="H9" s="20">
        <v>1413</v>
      </c>
      <c r="I9" s="20"/>
      <c r="J9" s="20">
        <v>868</v>
      </c>
    </row>
    <row r="10" spans="1:12" ht="15" customHeight="1" thickBot="1">
      <c r="A10" s="16"/>
      <c r="B10" s="16"/>
      <c r="C10" s="16"/>
      <c r="D10" s="15" t="s">
        <v>398</v>
      </c>
      <c r="E10" s="20">
        <v>769</v>
      </c>
      <c r="F10" s="20">
        <v>1205</v>
      </c>
      <c r="G10" s="20">
        <v>454</v>
      </c>
      <c r="H10" s="20">
        <v>1888</v>
      </c>
      <c r="I10" s="20">
        <v>301</v>
      </c>
      <c r="J10" s="20">
        <v>770</v>
      </c>
    </row>
    <row r="11" spans="1:12" ht="15" customHeight="1" thickBot="1">
      <c r="A11" s="16"/>
      <c r="B11" s="16"/>
      <c r="C11" s="16"/>
      <c r="D11" s="15" t="s">
        <v>401</v>
      </c>
      <c r="E11" s="20">
        <v>1958</v>
      </c>
      <c r="F11" s="20">
        <v>11280</v>
      </c>
      <c r="G11" s="20">
        <v>122</v>
      </c>
      <c r="H11" s="20">
        <v>6784</v>
      </c>
      <c r="I11" s="20">
        <v>117</v>
      </c>
      <c r="J11" s="20">
        <v>4201</v>
      </c>
    </row>
    <row r="12" spans="1:12" ht="15" customHeight="1" thickBot="1">
      <c r="A12" s="162" t="s">
        <v>411</v>
      </c>
      <c r="B12" s="163"/>
      <c r="C12" s="163"/>
      <c r="D12" s="164"/>
      <c r="E12" s="20">
        <v>38</v>
      </c>
      <c r="F12" s="20">
        <v>56269</v>
      </c>
      <c r="G12" s="20">
        <v>18</v>
      </c>
      <c r="H12" s="20">
        <v>60298</v>
      </c>
      <c r="I12" s="20">
        <v>18</v>
      </c>
      <c r="J12" s="20">
        <v>25956</v>
      </c>
    </row>
    <row r="13" spans="1:12" ht="15" customHeight="1" thickBot="1">
      <c r="A13" s="16"/>
      <c r="B13" s="165" t="s">
        <v>412</v>
      </c>
      <c r="C13" s="161"/>
      <c r="D13" s="166"/>
      <c r="E13" s="20">
        <v>38</v>
      </c>
      <c r="F13" s="20">
        <v>56269</v>
      </c>
      <c r="G13" s="20">
        <v>18</v>
      </c>
      <c r="H13" s="20">
        <v>60298</v>
      </c>
      <c r="I13" s="20">
        <v>18</v>
      </c>
      <c r="J13" s="20">
        <v>25956</v>
      </c>
    </row>
    <row r="14" spans="1:12" ht="15" customHeight="1" thickBot="1">
      <c r="A14" s="165" t="s">
        <v>418</v>
      </c>
      <c r="B14" s="161"/>
      <c r="C14" s="161"/>
      <c r="D14" s="166"/>
      <c r="E14" s="20"/>
      <c r="F14" s="20"/>
      <c r="G14" s="20"/>
      <c r="H14" s="20"/>
      <c r="I14" s="20"/>
      <c r="J14" s="20"/>
    </row>
    <row r="15" spans="1:12" ht="15" customHeight="1" thickBot="1">
      <c r="A15" s="165" t="s">
        <v>421</v>
      </c>
      <c r="B15" s="161"/>
      <c r="C15" s="161"/>
      <c r="D15" s="166"/>
      <c r="E15" s="20"/>
      <c r="F15" s="20"/>
      <c r="G15" s="20"/>
      <c r="H15" s="20"/>
      <c r="I15" s="20"/>
      <c r="J15" s="20"/>
    </row>
    <row r="16" spans="1:12" ht="15" customHeight="1" thickBot="1">
      <c r="A16" s="165" t="s">
        <v>424</v>
      </c>
      <c r="B16" s="161"/>
      <c r="C16" s="161"/>
      <c r="D16" s="166"/>
      <c r="E16" s="37">
        <v>210</v>
      </c>
      <c r="F16" s="80">
        <v>1551</v>
      </c>
      <c r="G16" s="37"/>
      <c r="H16" s="80">
        <v>1835</v>
      </c>
      <c r="I16" s="37">
        <v>271</v>
      </c>
      <c r="J16" s="80">
        <v>1769</v>
      </c>
    </row>
  </sheetData>
  <mergeCells count="12">
    <mergeCell ref="A15:D15"/>
    <mergeCell ref="B13:D13"/>
    <mergeCell ref="A16:D16"/>
    <mergeCell ref="C8:D8"/>
    <mergeCell ref="A14:D14"/>
    <mergeCell ref="I1:J1"/>
    <mergeCell ref="A12:D12"/>
    <mergeCell ref="G1:H1"/>
    <mergeCell ref="E1:F1"/>
    <mergeCell ref="A3:D3"/>
    <mergeCell ref="B4:D4"/>
    <mergeCell ref="C5:D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S4"/>
  <sheetViews>
    <sheetView workbookViewId="0">
      <pane xSplit="2" ySplit="1" topLeftCell="C2" activePane="bottomRight" state="frozen"/>
      <selection activeCell="B13" sqref="B13:D13"/>
      <selection pane="topRight" activeCell="B13" sqref="B13:D13"/>
      <selection pane="bottomLeft" activeCell="B13" sqref="B13:D13"/>
      <selection pane="bottomRight" activeCell="B13" sqref="B13:D13"/>
    </sheetView>
  </sheetViews>
  <sheetFormatPr baseColWidth="10" defaultColWidth="9.109375" defaultRowHeight="14.4"/>
  <cols>
    <col min="1" max="1" width="43.33203125" bestFit="1" customWidth="1"/>
    <col min="2" max="2" width="37.109375" bestFit="1" customWidth="1"/>
    <col min="3" max="3" width="11" bestFit="1" customWidth="1"/>
    <col min="4" max="4" width="12.88671875" style="1" bestFit="1" customWidth="1"/>
    <col min="5" max="5" width="9" style="7" bestFit="1" customWidth="1"/>
    <col min="6" max="6" width="14.44140625" style="7" customWidth="1"/>
    <col min="7" max="7" width="9.33203125" customWidth="1"/>
    <col min="8" max="8" width="11" bestFit="1" customWidth="1"/>
    <col min="9" max="9" width="12.33203125" customWidth="1"/>
    <col min="10" max="10" width="12.5546875" customWidth="1"/>
    <col min="11" max="11" width="12" bestFit="1" customWidth="1"/>
    <col min="12" max="12" width="17.44140625" customWidth="1"/>
    <col min="13" max="13" width="11.77734375" customWidth="1"/>
    <col min="14" max="14" width="12.88671875" customWidth="1"/>
    <col min="15" max="17" width="11.109375" customWidth="1"/>
    <col min="18" max="18" width="13" customWidth="1"/>
    <col min="19" max="19" width="20.6640625" bestFit="1" customWidth="1"/>
  </cols>
  <sheetData>
    <row r="1" spans="1:19" ht="38.4" customHeight="1" thickBot="1">
      <c r="A1" s="2" t="s">
        <v>277</v>
      </c>
      <c r="B1" s="3" t="s">
        <v>278</v>
      </c>
      <c r="C1" s="3" t="s">
        <v>279</v>
      </c>
      <c r="D1" s="3" t="s">
        <v>280</v>
      </c>
      <c r="E1" s="4" t="str">
        <f>Etiquettes!$A$7</f>
        <v>Année</v>
      </c>
      <c r="F1" s="4" t="str">
        <f>Etiquettes!$A$4</f>
        <v>Type de matière - viande</v>
      </c>
      <c r="G1" s="4" t="str">
        <f>Etiquettes!$A$6</f>
        <v>Territoire</v>
      </c>
      <c r="H1" s="4" t="str">
        <f>Etiquettes!$A$5</f>
        <v>Filière</v>
      </c>
      <c r="I1" s="4" t="str">
        <f>Etiquettes!$A$12</f>
        <v>Type de donnée collectée</v>
      </c>
      <c r="J1" s="4" t="str">
        <f>Etiquettes!$A$10</f>
        <v>Source</v>
      </c>
      <c r="K1" s="4" t="str">
        <f>Etiquettes!$A$9</f>
        <v>Information collectée</v>
      </c>
      <c r="L1" s="4" t="str">
        <f>Etiquettes!$A$13</f>
        <v>Traduction</v>
      </c>
      <c r="M1" s="4" t="str">
        <f>Etiquettes!$A$11</f>
        <v>Hypothèse</v>
      </c>
      <c r="N1" s="4" t="str">
        <f>Etiquettes!$A$8</f>
        <v>Unité</v>
      </c>
      <c r="O1" s="4" t="str">
        <f>Etiquettes!$A$15</f>
        <v>Incohérence données collectées</v>
      </c>
      <c r="P1" s="4" t="str">
        <f>Etiquettes!$A$16</f>
        <v>Fiabilité des données</v>
      </c>
      <c r="Q1" s="4" t="str">
        <f>Etiquettes!$A$17</f>
        <v>Méthode</v>
      </c>
      <c r="R1" s="3" t="s">
        <v>426</v>
      </c>
      <c r="S1" s="5" t="s">
        <v>427</v>
      </c>
    </row>
    <row r="2" spans="1:19">
      <c r="A2" t="str">
        <f>Produits!$B$2</f>
        <v>Equins</v>
      </c>
      <c r="B2" t="str">
        <f>Secteurs!$B$32</f>
        <v>Exportations</v>
      </c>
      <c r="C2" s="19">
        <f>'Comext - TRACES'!C5</f>
        <v>4.95</v>
      </c>
      <c r="E2" s="6" t="str">
        <f>Etiquettes!$C$7</f>
        <v>2015:2019:2023</v>
      </c>
      <c r="F2" s="7" t="str">
        <f>Etiquettes!$C$4</f>
        <v>Equins finis:Viandes:Autres produits:Coproduits bruts:Coproduits transformés:Eau</v>
      </c>
      <c r="G2" s="6">
        <f>Etiquettes!$H$6</f>
        <v>0</v>
      </c>
      <c r="H2" t="str">
        <f>Etiquettes!$C$5</f>
        <v>Viande chevaline</v>
      </c>
      <c r="I2" t="s">
        <v>291</v>
      </c>
      <c r="K2" t="s">
        <v>290</v>
      </c>
      <c r="L2" t="e">
        <f t="array" aca="1" ref="L2" ca="1">[1]!NOM_FEUILLE('Comext - TRACES'!$A$1)</f>
        <v>#NAME?</v>
      </c>
      <c r="M2">
        <f>Etiquettes!$H$11</f>
        <v>0</v>
      </c>
      <c r="N2" s="66" t="str">
        <f>_xlfn.CONCAT(I2,IF(OR(ISBLANK(C2),ISERROR(C2)),"",_xlfn.CONCAT(" = ",MROUND(C2,1)," ",E2," (",K2,")")))</f>
        <v>Exportations d'équins à destination bouchère = 5 2015:2019:2023 (Ifce d'après TRACES, dounaes)</v>
      </c>
      <c r="O2" s="6">
        <f>Etiquettes!$I$15</f>
        <v>0</v>
      </c>
      <c r="P2" s="48">
        <f>Etiquettes!$H$16</f>
        <v>0</v>
      </c>
      <c r="Q2" s="48">
        <f>Etiquettes!$H$17</f>
        <v>0</v>
      </c>
      <c r="R2" t="s">
        <v>432</v>
      </c>
      <c r="S2" s="167" t="s">
        <v>433</v>
      </c>
    </row>
    <row r="3" spans="1:19">
      <c r="A3" t="str">
        <f>Produits!$B$2</f>
        <v>Equins</v>
      </c>
      <c r="B3" t="str">
        <f>Secteurs!$B$32</f>
        <v>Exportations</v>
      </c>
      <c r="C3" s="19">
        <f>'Comext - TRACES'!C6</f>
        <v>4.45</v>
      </c>
      <c r="E3" s="6" t="str">
        <f>Etiquettes!$C$7</f>
        <v>2015:2019:2023</v>
      </c>
      <c r="F3" s="7" t="str">
        <f>Etiquettes!$C$4</f>
        <v>Equins finis:Viandes:Autres produits:Coproduits bruts:Coproduits transformés:Eau</v>
      </c>
      <c r="G3" s="6">
        <f>Etiquettes!$I$6</f>
        <v>0</v>
      </c>
      <c r="H3" t="str">
        <f>Etiquettes!$C$5</f>
        <v>Viande chevaline</v>
      </c>
      <c r="I3" t="s">
        <v>291</v>
      </c>
      <c r="K3" t="s">
        <v>290</v>
      </c>
      <c r="L3" t="e">
        <f t="array" aca="1" ref="L3" ca="1">[1]!NOM_FEUILLE('Comext - TRACES'!$A$1)</f>
        <v>#NAME?</v>
      </c>
      <c r="M3">
        <f>Etiquettes!$H$11</f>
        <v>0</v>
      </c>
      <c r="N3" s="66" t="str">
        <f>_xlfn.CONCAT(I3,IF(OR(ISBLANK(C3),ISERROR(C3)),"",_xlfn.CONCAT(" = ",MROUND(C3,1)," ",E3," (",K3,")")))</f>
        <v>Exportations d'équins à destination bouchère = 4 2015:2019:2023 (Ifce d'après TRACES, dounaes)</v>
      </c>
      <c r="O3" s="6">
        <f>Etiquettes!$H$15</f>
        <v>0</v>
      </c>
      <c r="P3" s="48">
        <f>Etiquettes!$H$16</f>
        <v>0</v>
      </c>
      <c r="Q3" s="48">
        <f>Etiquettes!$H$17</f>
        <v>0</v>
      </c>
      <c r="R3" t="s">
        <v>434</v>
      </c>
      <c r="S3" s="159"/>
    </row>
    <row r="4" spans="1:19">
      <c r="A4" t="str">
        <f>Produits!$B$2</f>
        <v>Equins</v>
      </c>
      <c r="B4" t="str">
        <f>Secteurs!$B$32</f>
        <v>Exportations</v>
      </c>
      <c r="C4" s="19">
        <f>'Comext - TRACES'!C7</f>
        <v>3.3</v>
      </c>
      <c r="E4" s="6" t="str">
        <f>Etiquettes!$C$7</f>
        <v>2015:2019:2023</v>
      </c>
      <c r="F4" s="7" t="str">
        <f>Etiquettes!$C$4</f>
        <v>Equins finis:Viandes:Autres produits:Coproduits bruts:Coproduits transformés:Eau</v>
      </c>
      <c r="G4" s="6">
        <f>Etiquettes!$J$6</f>
        <v>0</v>
      </c>
      <c r="H4" t="str">
        <f>Etiquettes!$C$5</f>
        <v>Viande chevaline</v>
      </c>
      <c r="I4" t="s">
        <v>291</v>
      </c>
      <c r="K4" t="s">
        <v>290</v>
      </c>
      <c r="L4" t="e">
        <f t="array" aca="1" ref="L4" ca="1">[1]!NOM_FEUILLE('Comext - TRACES'!$A$1)</f>
        <v>#NAME?</v>
      </c>
      <c r="M4">
        <f>Etiquettes!$H$11</f>
        <v>0</v>
      </c>
      <c r="N4" s="66" t="str">
        <f>_xlfn.CONCAT(I4,IF(OR(ISBLANK(C4),ISERROR(C4)),"",_xlfn.CONCAT(" = ",MROUND(C4,1)," ",E4," (",K4,")")))</f>
        <v>Exportations d'équins à destination bouchère = 3 2015:2019:2023 (Ifce d'après TRACES, dounaes)</v>
      </c>
      <c r="O4" s="6">
        <f>Etiquettes!$H$15</f>
        <v>0</v>
      </c>
      <c r="P4" s="48">
        <f>Etiquettes!$H$16</f>
        <v>0</v>
      </c>
      <c r="Q4" s="48">
        <f>Etiquettes!$H$17</f>
        <v>0</v>
      </c>
      <c r="R4" t="s">
        <v>434</v>
      </c>
      <c r="S4" s="159"/>
    </row>
  </sheetData>
  <mergeCells count="1">
    <mergeCell ref="S2:S4"/>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sheetPr>
  <dimension ref="B2:C9"/>
  <sheetViews>
    <sheetView workbookViewId="0">
      <selection activeCell="B13" sqref="B13:D13"/>
    </sheetView>
  </sheetViews>
  <sheetFormatPr baseColWidth="10" defaultRowHeight="14.4"/>
  <sheetData>
    <row r="2" spans="2:3">
      <c r="B2" t="s">
        <v>185</v>
      </c>
      <c r="C2" t="s">
        <v>435</v>
      </c>
    </row>
    <row r="4" spans="2:3">
      <c r="C4" t="s">
        <v>436</v>
      </c>
    </row>
    <row r="5" spans="2:3">
      <c r="B5">
        <v>2015</v>
      </c>
      <c r="C5">
        <v>4.95</v>
      </c>
    </row>
    <row r="6" spans="2:3">
      <c r="B6">
        <v>2019</v>
      </c>
      <c r="C6">
        <v>4.45</v>
      </c>
    </row>
    <row r="7" spans="2:3">
      <c r="B7">
        <v>2023</v>
      </c>
      <c r="C7">
        <v>3.3</v>
      </c>
    </row>
    <row r="9" spans="2:3">
      <c r="B9" t="s">
        <v>437</v>
      </c>
      <c r="C9" t="s">
        <v>432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35"/>
  <sheetViews>
    <sheetView workbookViewId="0">
      <selection activeCell="B13" sqref="B13:D13"/>
    </sheetView>
  </sheetViews>
  <sheetFormatPr baseColWidth="10" defaultColWidth="8.88671875" defaultRowHeight="11.4" customHeight="1"/>
  <cols>
    <col min="1" max="1" width="14.88671875" style="17" customWidth="1"/>
    <col min="2" max="2" width="96.33203125" style="17" customWidth="1"/>
    <col min="3" max="5" width="10" style="17" customWidth="1"/>
    <col min="6" max="6" width="8.88671875" style="17" customWidth="1"/>
    <col min="7" max="7" width="10.6640625" style="17" bestFit="1" customWidth="1"/>
    <col min="8" max="8" width="8.88671875" style="17" customWidth="1"/>
    <col min="9" max="16384" width="8.88671875" style="17"/>
  </cols>
  <sheetData>
    <row r="1" spans="1:6" ht="14.4" customHeight="1">
      <c r="A1" s="25" t="s">
        <v>438</v>
      </c>
    </row>
    <row r="2" spans="1:6" ht="14.4" customHeight="1">
      <c r="A2" s="25" t="s">
        <v>439</v>
      </c>
      <c r="B2" s="26" t="s">
        <v>440</v>
      </c>
    </row>
    <row r="3" spans="1:6" ht="14.4" customHeight="1">
      <c r="A3" s="25" t="s">
        <v>441</v>
      </c>
      <c r="B3" s="25" t="s">
        <v>442</v>
      </c>
    </row>
    <row r="4" spans="1:6" ht="14.4" customHeight="1"/>
    <row r="5" spans="1:6" ht="14.4" customHeight="1">
      <c r="A5" s="26" t="s">
        <v>443</v>
      </c>
      <c r="C5" s="25" t="s">
        <v>444</v>
      </c>
    </row>
    <row r="6" spans="1:6" ht="14.4" customHeight="1">
      <c r="A6" s="26" t="s">
        <v>445</v>
      </c>
      <c r="C6" s="25" t="s">
        <v>446</v>
      </c>
    </row>
    <row r="7" spans="1:6" ht="14.4" customHeight="1">
      <c r="A7" s="26" t="s">
        <v>447</v>
      </c>
      <c r="C7" s="25" t="s">
        <v>448</v>
      </c>
    </row>
    <row r="8" spans="1:6" ht="14.4" customHeight="1"/>
    <row r="9" spans="1:6" ht="14.4" customHeight="1">
      <c r="A9" s="168" t="s">
        <v>449</v>
      </c>
      <c r="B9" s="169"/>
      <c r="C9" s="27" t="s">
        <v>281</v>
      </c>
      <c r="D9" s="27" t="s">
        <v>342</v>
      </c>
      <c r="E9" s="27" t="s">
        <v>366</v>
      </c>
    </row>
    <row r="10" spans="1:6" ht="14.4" customHeight="1">
      <c r="A10" s="28" t="s">
        <v>450</v>
      </c>
      <c r="B10" s="28" t="s">
        <v>451</v>
      </c>
      <c r="C10" s="29"/>
      <c r="D10" s="29"/>
      <c r="E10" s="29"/>
    </row>
    <row r="11" spans="1:6" ht="14.4" customHeight="1">
      <c r="A11" s="30" t="s">
        <v>452</v>
      </c>
      <c r="B11" s="30" t="s">
        <v>453</v>
      </c>
      <c r="C11" s="31">
        <v>1463448</v>
      </c>
      <c r="D11" s="31">
        <v>951000</v>
      </c>
      <c r="E11" s="31">
        <v>23074</v>
      </c>
    </row>
    <row r="12" spans="1:6" ht="14.4" customHeight="1">
      <c r="A12" s="30" t="s">
        <v>454</v>
      </c>
      <c r="B12" s="30" t="s">
        <v>455</v>
      </c>
      <c r="C12" s="32">
        <v>184870706</v>
      </c>
      <c r="D12" s="32">
        <v>156799000</v>
      </c>
      <c r="E12" s="32">
        <v>150711205</v>
      </c>
    </row>
    <row r="13" spans="1:6" ht="14.4" customHeight="1">
      <c r="A13" s="30" t="s">
        <v>456</v>
      </c>
      <c r="B13" s="30" t="s">
        <v>457</v>
      </c>
      <c r="C13" s="31" t="s">
        <v>458</v>
      </c>
      <c r="D13" s="31">
        <v>0</v>
      </c>
      <c r="E13" s="31">
        <v>0</v>
      </c>
    </row>
    <row r="14" spans="1:6" ht="14.4" customHeight="1">
      <c r="A14" s="30" t="s">
        <v>459</v>
      </c>
      <c r="B14" s="30" t="s">
        <v>460</v>
      </c>
      <c r="C14" s="32">
        <v>58037269</v>
      </c>
      <c r="D14" s="32">
        <v>64780000</v>
      </c>
      <c r="E14" s="32">
        <v>88664631</v>
      </c>
    </row>
    <row r="15" spans="1:6" ht="14.4" customHeight="1">
      <c r="A15" s="30" t="s">
        <v>461</v>
      </c>
      <c r="B15" s="30" t="s">
        <v>462</v>
      </c>
      <c r="C15" s="31">
        <v>4508467</v>
      </c>
      <c r="D15" s="31">
        <v>3751970</v>
      </c>
      <c r="E15" s="31">
        <v>3696418</v>
      </c>
      <c r="F15" s="17" t="s">
        <v>463</v>
      </c>
    </row>
    <row r="16" spans="1:6" ht="14.4" customHeight="1">
      <c r="A16" s="30" t="s">
        <v>464</v>
      </c>
      <c r="B16" s="30" t="s">
        <v>465</v>
      </c>
      <c r="C16" s="32">
        <v>489835</v>
      </c>
      <c r="D16" s="32" t="s">
        <v>458</v>
      </c>
      <c r="E16" s="32" t="s">
        <v>458</v>
      </c>
      <c r="F16" s="17" t="s">
        <v>463</v>
      </c>
    </row>
    <row r="17" spans="1:12" ht="14.4" customHeight="1">
      <c r="A17" s="30" t="s">
        <v>466</v>
      </c>
      <c r="B17" s="30" t="s">
        <v>467</v>
      </c>
      <c r="C17" s="31">
        <v>76302659</v>
      </c>
      <c r="D17" s="31">
        <v>91106000</v>
      </c>
      <c r="E17" s="31" t="s">
        <v>458</v>
      </c>
      <c r="L17" s="22"/>
    </row>
    <row r="18" spans="1:12" ht="14.4" customHeight="1">
      <c r="A18" s="30" t="s">
        <v>468</v>
      </c>
      <c r="B18" s="30" t="s">
        <v>469</v>
      </c>
      <c r="C18" s="32">
        <v>1074189976</v>
      </c>
      <c r="D18" s="32">
        <v>1015189000</v>
      </c>
      <c r="E18" s="32">
        <v>918645173</v>
      </c>
    </row>
    <row r="19" spans="1:12" ht="14.4" customHeight="1">
      <c r="A19" s="30" t="s">
        <v>470</v>
      </c>
      <c r="B19" s="30" t="s">
        <v>471</v>
      </c>
      <c r="C19" s="31">
        <v>8068701</v>
      </c>
      <c r="D19" s="31">
        <v>8970000</v>
      </c>
      <c r="E19" s="31" t="s">
        <v>458</v>
      </c>
    </row>
    <row r="20" spans="1:12" ht="14.4" customHeight="1">
      <c r="A20" s="30" t="s">
        <v>472</v>
      </c>
      <c r="B20" s="30" t="s">
        <v>473</v>
      </c>
      <c r="C20" s="32" t="s">
        <v>458</v>
      </c>
      <c r="D20" s="32" t="s">
        <v>458</v>
      </c>
      <c r="E20" s="32">
        <v>7584470</v>
      </c>
    </row>
    <row r="21" spans="1:12" ht="14.4" customHeight="1">
      <c r="A21" s="30" t="s">
        <v>474</v>
      </c>
      <c r="B21" s="30" t="s">
        <v>475</v>
      </c>
      <c r="C21" s="31">
        <v>1043000</v>
      </c>
      <c r="D21" s="31">
        <v>1112000</v>
      </c>
      <c r="E21" s="31">
        <v>2699662</v>
      </c>
    </row>
    <row r="22" spans="1:12" ht="14.4" customHeight="1">
      <c r="A22" s="30" t="s">
        <v>476</v>
      </c>
      <c r="B22" s="30" t="s">
        <v>477</v>
      </c>
      <c r="C22" s="32">
        <v>441630415</v>
      </c>
      <c r="D22" s="32">
        <v>437850000</v>
      </c>
      <c r="E22" s="32" t="s">
        <v>458</v>
      </c>
    </row>
    <row r="23" spans="1:12" ht="14.4" customHeight="1">
      <c r="A23" s="30" t="s">
        <v>478</v>
      </c>
      <c r="B23" s="30" t="s">
        <v>479</v>
      </c>
      <c r="C23" s="31">
        <v>15080758</v>
      </c>
      <c r="D23" s="31">
        <v>11290000</v>
      </c>
      <c r="E23" s="31">
        <v>9300046</v>
      </c>
    </row>
    <row r="24" spans="1:12" ht="14.4" customHeight="1">
      <c r="A24" s="30" t="s">
        <v>480</v>
      </c>
      <c r="B24" s="30" t="s">
        <v>481</v>
      </c>
      <c r="C24" s="32">
        <v>7836072</v>
      </c>
      <c r="D24" s="32">
        <v>8474000</v>
      </c>
      <c r="E24" s="32" t="s">
        <v>458</v>
      </c>
    </row>
    <row r="25" spans="1:12" ht="14.4" customHeight="1">
      <c r="A25" s="30" t="s">
        <v>482</v>
      </c>
      <c r="B25" s="30" t="s">
        <v>483</v>
      </c>
      <c r="C25" s="31" t="s">
        <v>458</v>
      </c>
      <c r="D25" s="31" t="s">
        <v>458</v>
      </c>
      <c r="E25" s="31">
        <v>9123852</v>
      </c>
      <c r="G25" s="22"/>
    </row>
    <row r="26" spans="1:12" ht="14.4" customHeight="1">
      <c r="A26" s="30" t="s">
        <v>484</v>
      </c>
      <c r="B26" s="30" t="s">
        <v>485</v>
      </c>
      <c r="C26" s="32">
        <v>627937609</v>
      </c>
      <c r="D26" s="32">
        <v>566119000</v>
      </c>
      <c r="E26" s="32">
        <v>462542981</v>
      </c>
    </row>
    <row r="27" spans="1:12" ht="14.4" customHeight="1">
      <c r="A27" s="30" t="s">
        <v>486</v>
      </c>
      <c r="B27" s="30" t="s">
        <v>487</v>
      </c>
      <c r="C27" s="31">
        <v>0</v>
      </c>
      <c r="D27" s="31">
        <v>0</v>
      </c>
      <c r="E27" s="31">
        <v>0</v>
      </c>
    </row>
    <row r="28" spans="1:12" ht="14.4" customHeight="1">
      <c r="A28" s="30" t="s">
        <v>488</v>
      </c>
      <c r="B28" s="30" t="s">
        <v>489</v>
      </c>
      <c r="C28" s="32">
        <v>196676430</v>
      </c>
      <c r="D28" s="32" t="s">
        <v>458</v>
      </c>
      <c r="E28" s="32">
        <v>137906527</v>
      </c>
    </row>
    <row r="29" spans="1:12" ht="14.4" customHeight="1">
      <c r="A29" s="30" t="s">
        <v>490</v>
      </c>
      <c r="B29" s="30" t="s">
        <v>491</v>
      </c>
      <c r="C29" s="31">
        <v>0</v>
      </c>
      <c r="D29" s="31">
        <v>0</v>
      </c>
      <c r="E29" s="31" t="s">
        <v>458</v>
      </c>
    </row>
    <row r="30" spans="1:12" ht="14.4" customHeight="1">
      <c r="A30" s="30" t="s">
        <v>492</v>
      </c>
      <c r="B30" s="30" t="s">
        <v>493</v>
      </c>
      <c r="C30" s="32">
        <v>0</v>
      </c>
      <c r="D30" s="32">
        <v>0</v>
      </c>
      <c r="E30" s="32">
        <v>0</v>
      </c>
    </row>
    <row r="31" spans="1:12" ht="14.4" customHeight="1">
      <c r="A31" s="30" t="s">
        <v>494</v>
      </c>
      <c r="B31" s="30" t="s">
        <v>495</v>
      </c>
      <c r="C31" s="31">
        <v>463484857</v>
      </c>
      <c r="D31" s="31">
        <v>560031000</v>
      </c>
      <c r="E31" s="31" t="s">
        <v>458</v>
      </c>
    </row>
    <row r="32" spans="1:12" ht="14.4" customHeight="1">
      <c r="A32" s="30" t="s">
        <v>496</v>
      </c>
      <c r="B32" s="30" t="s">
        <v>497</v>
      </c>
      <c r="C32" s="32">
        <v>0</v>
      </c>
      <c r="D32" s="32">
        <v>0</v>
      </c>
      <c r="E32" s="32" t="s">
        <v>458</v>
      </c>
    </row>
    <row r="34" spans="1:2" ht="14.4" customHeight="1">
      <c r="A34" s="26" t="s">
        <v>498</v>
      </c>
    </row>
    <row r="35" spans="1:2" ht="14.4" customHeight="1">
      <c r="A35" s="26" t="s">
        <v>458</v>
      </c>
      <c r="B35" s="25" t="s">
        <v>499</v>
      </c>
    </row>
  </sheetData>
  <mergeCells count="1">
    <mergeCell ref="A9:B9"/>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Z19"/>
  <sheetViews>
    <sheetView workbookViewId="0">
      <pane xSplit="2" ySplit="1" topLeftCell="C2" activePane="bottomRight" state="frozen"/>
      <selection activeCell="B13" sqref="B13:D13"/>
      <selection pane="topRight" activeCell="B13" sqref="B13:D13"/>
      <selection pane="bottomLeft" activeCell="B13" sqref="B13:D13"/>
      <selection pane="bottomRight" activeCell="B13" sqref="B13:D13"/>
    </sheetView>
  </sheetViews>
  <sheetFormatPr baseColWidth="10" defaultColWidth="9.109375" defaultRowHeight="14.4"/>
  <cols>
    <col min="1" max="1" width="43.33203125" bestFit="1" customWidth="1"/>
    <col min="2" max="2" width="37.109375" bestFit="1" customWidth="1"/>
    <col min="3" max="3" width="11" bestFit="1" customWidth="1"/>
    <col min="4" max="4" width="12.88671875" style="1" bestFit="1" customWidth="1"/>
    <col min="5" max="5" width="9" style="7" bestFit="1" customWidth="1"/>
    <col min="6" max="6" width="14.44140625" style="7" customWidth="1"/>
    <col min="7" max="7" width="9.33203125" customWidth="1"/>
    <col min="8" max="8" width="11" bestFit="1" customWidth="1"/>
    <col min="9" max="9" width="12.33203125" customWidth="1"/>
    <col min="10" max="10" width="12.5546875" customWidth="1"/>
    <col min="11" max="11" width="12" bestFit="1" customWidth="1"/>
    <col min="12" max="12" width="17.44140625" customWidth="1"/>
    <col min="13" max="13" width="11.77734375" customWidth="1"/>
    <col min="14" max="14" width="11.88671875" customWidth="1"/>
    <col min="15" max="17" width="11.109375" customWidth="1"/>
    <col min="18" max="18" width="13" customWidth="1"/>
    <col min="19" max="19" width="20.6640625" bestFit="1" customWidth="1"/>
  </cols>
  <sheetData>
    <row r="1" spans="1:26" ht="38.4" customHeight="1" thickBot="1">
      <c r="A1" s="2" t="s">
        <v>277</v>
      </c>
      <c r="B1" s="3" t="s">
        <v>278</v>
      </c>
      <c r="C1" s="3" t="s">
        <v>279</v>
      </c>
      <c r="D1" s="3" t="s">
        <v>280</v>
      </c>
      <c r="E1" s="4" t="str">
        <f>Etiquettes!$A$7</f>
        <v>Année</v>
      </c>
      <c r="F1" s="4" t="str">
        <f>Etiquettes!$A$4</f>
        <v>Type de matière - viande</v>
      </c>
      <c r="G1" s="4" t="str">
        <f>Etiquettes!$A$6</f>
        <v>Territoire</v>
      </c>
      <c r="H1" s="4" t="str">
        <f>Etiquettes!$A$5</f>
        <v>Filière</v>
      </c>
      <c r="I1" s="4" t="str">
        <f>Etiquettes!$A$12</f>
        <v>Type de donnée collectée</v>
      </c>
      <c r="J1" s="4" t="str">
        <f>Etiquettes!$A$10</f>
        <v>Source</v>
      </c>
      <c r="K1" s="4" t="str">
        <f>Etiquettes!$A$9</f>
        <v>Information collectée</v>
      </c>
      <c r="L1" s="4" t="str">
        <f>Etiquettes!$A$13</f>
        <v>Traduction</v>
      </c>
      <c r="M1" s="4" t="str">
        <f>Etiquettes!$A$11</f>
        <v>Hypothèse</v>
      </c>
      <c r="N1" s="4" t="str">
        <f>Etiquettes!$A$8</f>
        <v>Unité</v>
      </c>
      <c r="O1" s="4" t="str">
        <f>Etiquettes!$A$15</f>
        <v>Incohérence données collectées</v>
      </c>
      <c r="P1" s="4" t="str">
        <f>Etiquettes!$A$16</f>
        <v>Fiabilité des données</v>
      </c>
      <c r="Q1" s="4" t="str">
        <f>Etiquettes!$A$17</f>
        <v>Méthode</v>
      </c>
      <c r="R1" s="3" t="s">
        <v>426</v>
      </c>
      <c r="S1" s="5" t="s">
        <v>427</v>
      </c>
    </row>
    <row r="2" spans="1:26">
      <c r="A2" t="str">
        <f>Secteurs!$B$31</f>
        <v>Importations</v>
      </c>
      <c r="B2" t="str">
        <f>Produits!$B$5</f>
        <v>Viande, fraîche</v>
      </c>
      <c r="C2" s="19" t="e">
        <f>('Comext - EUROSTAT'!C32/10^4)-Z8</f>
        <v>#VALUE!</v>
      </c>
      <c r="E2" s="6" t="str">
        <f>Etiquettes!$C$7</f>
        <v>2015:2019:2023</v>
      </c>
      <c r="F2" s="7" t="str">
        <f>Etiquettes!$C$4</f>
        <v>Equins finis:Viandes:Autres produits:Coproduits bruts:Coproduits transformés:Eau</v>
      </c>
      <c r="G2" s="6">
        <f>Etiquettes!$H$6</f>
        <v>0</v>
      </c>
      <c r="H2" t="str">
        <f>Etiquettes!$C$5</f>
        <v>Viande chevaline</v>
      </c>
      <c r="I2" t="s">
        <v>335</v>
      </c>
      <c r="J2" t="s">
        <v>334</v>
      </c>
      <c r="K2" t="s">
        <v>294</v>
      </c>
      <c r="L2" t="e">
        <f t="array" aca="1" ref="L2" ca="1">[1]!NOM_FEUILLE('Comext - EUROSTAT'!$A$1)</f>
        <v>#NAME?</v>
      </c>
      <c r="M2">
        <f>Etiquettes!$H$11</f>
        <v>0</v>
      </c>
      <c r="N2" s="66" t="str">
        <f t="shared" ref="N2:N19" si="0">_xlfn.CONCAT(I2,IF(OR(ISBLANK(C2),ISERROR(C2)),"",_xlfn.CONCAT(" = ",MROUND(C2,1)," ",E2," (",K2,")")))</f>
        <v>Importations de viande fraîche</v>
      </c>
      <c r="O2" s="6">
        <f>Etiquettes!$J$15</f>
        <v>0</v>
      </c>
      <c r="P2" s="48">
        <f>Etiquettes!$H$16</f>
        <v>0</v>
      </c>
      <c r="Q2" s="48">
        <f>Etiquettes!$H$17</f>
        <v>0</v>
      </c>
      <c r="S2" s="170" t="s">
        <v>500</v>
      </c>
    </row>
    <row r="3" spans="1:26">
      <c r="A3" t="str">
        <f>Secteurs!$B$31</f>
        <v>Importations</v>
      </c>
      <c r="B3" t="str">
        <f>Produits!$B$6</f>
        <v>Viande, congelée</v>
      </c>
      <c r="C3" s="19" t="e">
        <f>('Comext - EUROSTAT'!C33/10^4)+Z8</f>
        <v>#VALUE!</v>
      </c>
      <c r="E3" s="6" t="str">
        <f>Etiquettes!$C$7</f>
        <v>2015:2019:2023</v>
      </c>
      <c r="F3" s="7" t="str">
        <f>Etiquettes!$C$4</f>
        <v>Equins finis:Viandes:Autres produits:Coproduits bruts:Coproduits transformés:Eau</v>
      </c>
      <c r="G3" s="6">
        <f>Etiquettes!$H$6</f>
        <v>0</v>
      </c>
      <c r="H3" t="str">
        <f>Etiquettes!$C$5</f>
        <v>Viande chevaline</v>
      </c>
      <c r="I3" t="s">
        <v>339</v>
      </c>
      <c r="J3" t="s">
        <v>338</v>
      </c>
      <c r="K3" t="s">
        <v>294</v>
      </c>
      <c r="L3" t="e">
        <f t="array" aca="1" ref="L3" ca="1">[1]!NOM_FEUILLE('Comext - EUROSTAT'!$A$1)</f>
        <v>#NAME?</v>
      </c>
      <c r="M3">
        <f>Etiquettes!$H$11</f>
        <v>0</v>
      </c>
      <c r="N3" s="66" t="str">
        <f t="shared" si="0"/>
        <v>Importations de viande congelée</v>
      </c>
      <c r="O3" s="6">
        <f>Etiquettes!$J$15</f>
        <v>0</v>
      </c>
      <c r="P3" s="48">
        <f>Etiquettes!$H$16</f>
        <v>0</v>
      </c>
      <c r="Q3" s="48">
        <f>Etiquettes!$H$17</f>
        <v>0</v>
      </c>
      <c r="S3" s="159"/>
    </row>
    <row r="4" spans="1:26">
      <c r="A4" t="str">
        <f>Secteurs!$B$31</f>
        <v>Importations</v>
      </c>
      <c r="B4" t="str">
        <f>Produits!$B$7</f>
        <v>Abats</v>
      </c>
      <c r="C4" s="19">
        <f>((('Comext - EUROSTAT'!C35)*'Allocation équins'!$C$5)+'Comext - EUROSTAT'!C36+'Comext - EUROSTAT'!C38)/10^4</f>
        <v>0.4482261820738897</v>
      </c>
      <c r="E4" s="6" t="str">
        <f>Etiquettes!$C$7</f>
        <v>2015:2019:2023</v>
      </c>
      <c r="F4" s="7" t="str">
        <f>Etiquettes!$C$4</f>
        <v>Equins finis:Viandes:Autres produits:Coproduits bruts:Coproduits transformés:Eau</v>
      </c>
      <c r="G4" s="6">
        <f>Etiquettes!$H$6</f>
        <v>0</v>
      </c>
      <c r="H4" t="str">
        <f>Etiquettes!$C$5</f>
        <v>Viande chevaline</v>
      </c>
      <c r="I4" t="s">
        <v>341</v>
      </c>
      <c r="J4" t="s">
        <v>307</v>
      </c>
      <c r="K4" t="s">
        <v>294</v>
      </c>
      <c r="L4" t="e">
        <f t="array" aca="1" ref="L4" ca="1">[1]!NOM_FEUILLE('Comext - EUROSTAT'!$A$1)</f>
        <v>#NAME?</v>
      </c>
      <c r="M4">
        <f>Etiquettes!$H$11</f>
        <v>0</v>
      </c>
      <c r="N4" s="66" t="str">
        <f t="shared" si="0"/>
        <v>Importations d'abats = 0 2015:2019:2023 (Douanes - Eurostat)</v>
      </c>
      <c r="O4" s="6">
        <f>Etiquettes!$I$15</f>
        <v>0</v>
      </c>
      <c r="P4" s="48">
        <f>Etiquettes!$H$16</f>
        <v>0</v>
      </c>
      <c r="Q4" s="48">
        <f>Etiquettes!$H$17</f>
        <v>0</v>
      </c>
      <c r="S4" s="159"/>
    </row>
    <row r="5" spans="1:26">
      <c r="A5" t="str">
        <f>Produits!$B$5</f>
        <v>Viande, fraîche</v>
      </c>
      <c r="B5" t="str">
        <f>Secteurs!$B$32</f>
        <v>Exportations</v>
      </c>
      <c r="C5" s="19">
        <f>'Comext - EUROSTAT'!D32/10^4</f>
        <v>3.1860979999999999</v>
      </c>
      <c r="E5" s="6" t="str">
        <f>Etiquettes!$C$7</f>
        <v>2015:2019:2023</v>
      </c>
      <c r="F5" s="7" t="str">
        <f>Etiquettes!$C$4</f>
        <v>Equins finis:Viandes:Autres produits:Coproduits bruts:Coproduits transformés:Eau</v>
      </c>
      <c r="G5" s="6">
        <f>Etiquettes!$H$6</f>
        <v>0</v>
      </c>
      <c r="H5" t="str">
        <f>Etiquettes!$C$5</f>
        <v>Viande chevaline</v>
      </c>
      <c r="I5" t="s">
        <v>295</v>
      </c>
      <c r="K5" t="s">
        <v>294</v>
      </c>
      <c r="L5" t="e">
        <f t="array" aca="1" ref="L5" ca="1">[1]!NOM_FEUILLE('Comext - EUROSTAT'!$A$1)</f>
        <v>#NAME?</v>
      </c>
      <c r="M5">
        <f>Etiquettes!$H$11</f>
        <v>0</v>
      </c>
      <c r="N5" s="66" t="str">
        <f t="shared" si="0"/>
        <v>Exportations de viande fraîche = 3 2015:2019:2023 (Douanes - Eurostat)</v>
      </c>
      <c r="O5" s="6">
        <f>Etiquettes!$H$15</f>
        <v>0</v>
      </c>
      <c r="P5" s="48">
        <f>Etiquettes!$H$16</f>
        <v>0</v>
      </c>
      <c r="Q5" s="48">
        <f>Etiquettes!$H$17</f>
        <v>0</v>
      </c>
      <c r="S5" s="159"/>
    </row>
    <row r="6" spans="1:26">
      <c r="A6" t="str">
        <f>Produits!$B$6</f>
        <v>Viande, congelée</v>
      </c>
      <c r="B6" t="str">
        <f>Secteurs!$B$32</f>
        <v>Exportations</v>
      </c>
      <c r="C6" s="19">
        <f>'Comext - EUROSTAT'!D33/10^4</f>
        <v>1.173584</v>
      </c>
      <c r="E6" s="6" t="str">
        <f>Etiquettes!$C$7</f>
        <v>2015:2019:2023</v>
      </c>
      <c r="F6" s="7" t="str">
        <f>Etiquettes!$C$4</f>
        <v>Equins finis:Viandes:Autres produits:Coproduits bruts:Coproduits transformés:Eau</v>
      </c>
      <c r="G6" s="6">
        <f>Etiquettes!$H$6</f>
        <v>0</v>
      </c>
      <c r="H6" t="str">
        <f>Etiquettes!$C$5</f>
        <v>Viande chevaline</v>
      </c>
      <c r="I6" t="s">
        <v>297</v>
      </c>
      <c r="K6" t="s">
        <v>294</v>
      </c>
      <c r="L6" t="e">
        <f t="array" aca="1" ref="L6" ca="1">[1]!NOM_FEUILLE('Comext - EUROSTAT'!$A$1)</f>
        <v>#NAME?</v>
      </c>
      <c r="M6">
        <f>Etiquettes!$H$11</f>
        <v>0</v>
      </c>
      <c r="N6" s="66" t="str">
        <f t="shared" si="0"/>
        <v>Exportations de viande congelée = 1 2015:2019:2023 (Douanes - Eurostat)</v>
      </c>
      <c r="O6" s="6">
        <f>Etiquettes!$H$15</f>
        <v>0</v>
      </c>
      <c r="P6" s="48">
        <f>Etiquettes!$H$16</f>
        <v>0</v>
      </c>
      <c r="Q6" s="48">
        <f>Etiquettes!$H$17</f>
        <v>0</v>
      </c>
      <c r="S6" s="159"/>
    </row>
    <row r="7" spans="1:26">
      <c r="A7" t="str">
        <f>Produits!$B$7</f>
        <v>Abats</v>
      </c>
      <c r="B7" t="str">
        <f>Secteurs!$B$32</f>
        <v>Exportations</v>
      </c>
      <c r="C7" s="19">
        <f>((('Comext - EUROSTAT'!D35+'Comext - EUROSTAT'!D37)*'Allocation équins'!$C$5)+'Comext - EUROSTAT'!D36+'Comext - EUROSTAT'!D38)/10^4</f>
        <v>0.16334994428661204</v>
      </c>
      <c r="E7" s="6" t="str">
        <f>Etiquettes!$C$7</f>
        <v>2015:2019:2023</v>
      </c>
      <c r="F7" s="7" t="str">
        <f>Etiquettes!$C$4</f>
        <v>Equins finis:Viandes:Autres produits:Coproduits bruts:Coproduits transformés:Eau</v>
      </c>
      <c r="G7" s="6">
        <f>Etiquettes!$H$6</f>
        <v>0</v>
      </c>
      <c r="H7" t="str">
        <f>Etiquettes!$C$5</f>
        <v>Viande chevaline</v>
      </c>
      <c r="I7" t="s">
        <v>308</v>
      </c>
      <c r="J7" t="s">
        <v>307</v>
      </c>
      <c r="K7" t="s">
        <v>294</v>
      </c>
      <c r="L7" t="e">
        <f t="array" aca="1" ref="L7" ca="1">[1]!NOM_FEUILLE('Comext - EUROSTAT'!$A$1)</f>
        <v>#NAME?</v>
      </c>
      <c r="M7">
        <f>Etiquettes!$H$11</f>
        <v>0</v>
      </c>
      <c r="N7" s="66" t="str">
        <f t="shared" si="0"/>
        <v>Exportations d'abats = 0 2015:2019:2023 (Douanes - Eurostat)</v>
      </c>
      <c r="O7" s="6">
        <f>Etiquettes!$I$15</f>
        <v>0</v>
      </c>
      <c r="P7" s="48">
        <f>Etiquettes!$H$16</f>
        <v>0</v>
      </c>
      <c r="Q7" s="48">
        <f>Etiquettes!$H$17</f>
        <v>0</v>
      </c>
      <c r="S7" s="159"/>
      <c r="V7" t="s">
        <v>501</v>
      </c>
      <c r="W7" t="s">
        <v>502</v>
      </c>
      <c r="X7" t="s">
        <v>503</v>
      </c>
      <c r="Y7" t="s">
        <v>504</v>
      </c>
      <c r="Z7" t="s">
        <v>505</v>
      </c>
    </row>
    <row r="8" spans="1:26">
      <c r="A8" t="str">
        <f>Secteurs!$B$31</f>
        <v>Importations</v>
      </c>
      <c r="B8" t="str">
        <f>Produits!$B$5</f>
        <v>Viande, fraîche</v>
      </c>
      <c r="C8" s="19">
        <f>'Comext - EUROSTAT'!E32/10^4</f>
        <v>8.7572539999999996</v>
      </c>
      <c r="E8" s="6" t="str">
        <f>Etiquettes!$C$7</f>
        <v>2015:2019:2023</v>
      </c>
      <c r="F8" s="7" t="str">
        <f>Etiquettes!$C$4</f>
        <v>Equins finis:Viandes:Autres produits:Coproduits bruts:Coproduits transformés:Eau</v>
      </c>
      <c r="G8" s="6">
        <f>Etiquettes!$I$6</f>
        <v>0</v>
      </c>
      <c r="H8" t="str">
        <f>Etiquettes!$C$5</f>
        <v>Viande chevaline</v>
      </c>
      <c r="I8" t="s">
        <v>335</v>
      </c>
      <c r="J8" t="s">
        <v>334</v>
      </c>
      <c r="K8" t="s">
        <v>294</v>
      </c>
      <c r="L8" t="e">
        <f t="array" aca="1" ref="L8" ca="1">[1]!NOM_FEUILLE('Comext - EUROSTAT'!$A$1)</f>
        <v>#NAME?</v>
      </c>
      <c r="M8">
        <f>Etiquettes!$H$11</f>
        <v>0</v>
      </c>
      <c r="N8" s="66" t="str">
        <f t="shared" si="0"/>
        <v>Importations de viande fraîche = 9 2015:2019:2023 (Douanes - Eurostat)</v>
      </c>
      <c r="O8" s="6">
        <f>Etiquettes!$J$15</f>
        <v>0</v>
      </c>
      <c r="P8" s="48">
        <f>Etiquettes!$H$16</f>
        <v>0</v>
      </c>
      <c r="Q8" s="48">
        <f>Etiquettes!$H$17</f>
        <v>0</v>
      </c>
      <c r="S8" s="159"/>
      <c r="U8">
        <v>2015</v>
      </c>
      <c r="V8" t="e">
        <f>Données!C2*Contraintes!$D$2*'Contraintes  '!$D$10</f>
        <v>#VALUE!</v>
      </c>
      <c r="W8" s="84">
        <f>'Comext - EUROSTAT'!C33/10^4</f>
        <v>0.67256000000000005</v>
      </c>
      <c r="X8" s="82">
        <f>C6</f>
        <v>1.173584</v>
      </c>
      <c r="Y8">
        <f>' Données '!$C$2</f>
        <v>0.01</v>
      </c>
      <c r="Z8" s="83" t="e">
        <f>X8+Y8-V8-W8</f>
        <v>#VALUE!</v>
      </c>
    </row>
    <row r="9" spans="1:26">
      <c r="A9" t="str">
        <f>Secteurs!$B$31</f>
        <v>Importations</v>
      </c>
      <c r="B9" t="str">
        <f>Produits!$B$6</f>
        <v>Viande, congelée</v>
      </c>
      <c r="C9" s="19" t="e">
        <f>('Comext - EUROSTAT'!E33/10^4)+Z9</f>
        <v>#VALUE!</v>
      </c>
      <c r="E9" s="6" t="str">
        <f>Etiquettes!$C$7</f>
        <v>2015:2019:2023</v>
      </c>
      <c r="F9" s="7" t="str">
        <f>Etiquettes!$C$4</f>
        <v>Equins finis:Viandes:Autres produits:Coproduits bruts:Coproduits transformés:Eau</v>
      </c>
      <c r="G9" s="6">
        <f>Etiquettes!$I$6</f>
        <v>0</v>
      </c>
      <c r="H9" t="str">
        <f>Etiquettes!$C$5</f>
        <v>Viande chevaline</v>
      </c>
      <c r="I9" t="s">
        <v>339</v>
      </c>
      <c r="J9" t="s">
        <v>338</v>
      </c>
      <c r="K9" t="s">
        <v>294</v>
      </c>
      <c r="L9" t="e">
        <f t="array" aca="1" ref="L9" ca="1">[1]!NOM_FEUILLE('Comext - EUROSTAT'!$A$1)</f>
        <v>#NAME?</v>
      </c>
      <c r="M9">
        <f>Etiquettes!$H$11</f>
        <v>0</v>
      </c>
      <c r="N9" s="66" t="str">
        <f t="shared" si="0"/>
        <v>Importations de viande congelée</v>
      </c>
      <c r="O9" s="6">
        <f>Etiquettes!$J$15</f>
        <v>0</v>
      </c>
      <c r="P9" s="48">
        <f>Etiquettes!$H$16</f>
        <v>0</v>
      </c>
      <c r="Q9" s="48">
        <f>Etiquettes!$H$17</f>
        <v>0</v>
      </c>
      <c r="S9" s="159"/>
      <c r="U9">
        <v>2019</v>
      </c>
      <c r="V9" t="e">
        <f>Données!C3*Contraintes!$D$2*'Contraintes  '!$D$10</f>
        <v>#VALUE!</v>
      </c>
      <c r="W9" s="82">
        <f>'Comext - EUROSTAT'!E33/10^4</f>
        <v>0.26325700000000002</v>
      </c>
      <c r="X9" s="82">
        <f>C12</f>
        <v>1.4533309999999999</v>
      </c>
      <c r="Y9">
        <f>' Données '!$C$2</f>
        <v>0.01</v>
      </c>
      <c r="Z9" s="83" t="e">
        <f>X9+Y9-V9-W9</f>
        <v>#VALUE!</v>
      </c>
    </row>
    <row r="10" spans="1:26">
      <c r="A10" t="str">
        <f>Secteurs!$B$31</f>
        <v>Importations</v>
      </c>
      <c r="B10" t="str">
        <f>Produits!$B$7</f>
        <v>Abats</v>
      </c>
      <c r="C10" s="19">
        <f>((('Comext - EUROSTAT'!E35+'Comext - EUROSTAT'!E37)*'Allocation équins'!$C$5)+'Comext - EUROSTAT'!E36+'Comext - EUROSTAT'!E38)/10^4</f>
        <v>1.8433952594223644</v>
      </c>
      <c r="E10" s="6" t="str">
        <f>Etiquettes!$C$7</f>
        <v>2015:2019:2023</v>
      </c>
      <c r="F10" s="7" t="str">
        <f>Etiquettes!$C$4</f>
        <v>Equins finis:Viandes:Autres produits:Coproduits bruts:Coproduits transformés:Eau</v>
      </c>
      <c r="G10" s="6">
        <f>Etiquettes!$I$6</f>
        <v>0</v>
      </c>
      <c r="H10" t="str">
        <f>Etiquettes!$C$5</f>
        <v>Viande chevaline</v>
      </c>
      <c r="I10" t="s">
        <v>341</v>
      </c>
      <c r="J10" t="s">
        <v>307</v>
      </c>
      <c r="K10" t="s">
        <v>294</v>
      </c>
      <c r="L10" t="e">
        <f t="array" aca="1" ref="L10" ca="1">[1]!NOM_FEUILLE('Comext - EUROSTAT'!$A$1)</f>
        <v>#NAME?</v>
      </c>
      <c r="M10">
        <f>Etiquettes!$H$11</f>
        <v>0</v>
      </c>
      <c r="N10" s="66" t="str">
        <f t="shared" si="0"/>
        <v>Importations d'abats = 2 2015:2019:2023 (Douanes - Eurostat)</v>
      </c>
      <c r="O10" s="6">
        <f>Etiquettes!$I$15</f>
        <v>0</v>
      </c>
      <c r="P10" s="48">
        <f>Etiquettes!$H$16</f>
        <v>0</v>
      </c>
      <c r="Q10" s="48">
        <f>Etiquettes!$H$17</f>
        <v>0</v>
      </c>
      <c r="S10" s="159"/>
      <c r="U10">
        <v>2023</v>
      </c>
      <c r="V10" t="e">
        <f>Données!C4*Contraintes!$D$2*'Contraintes  '!$D$10</f>
        <v>#VALUE!</v>
      </c>
      <c r="W10" s="82">
        <f>'Comext - EUROSTAT'!G33/10^4</f>
        <v>3.7634000000000001E-2</v>
      </c>
      <c r="X10" s="82">
        <f>C18</f>
        <v>0.40587299999999998</v>
      </c>
      <c r="Y10">
        <f>' Données '!$C$2</f>
        <v>0.01</v>
      </c>
      <c r="Z10" s="83" t="e">
        <f>X10+Y10-V10-W10</f>
        <v>#VALUE!</v>
      </c>
    </row>
    <row r="11" spans="1:26">
      <c r="A11" t="str">
        <f>Produits!$B$5</f>
        <v>Viande, fraîche</v>
      </c>
      <c r="B11" t="str">
        <f>Secteurs!$B$32</f>
        <v>Exportations</v>
      </c>
      <c r="C11" s="19" t="e">
        <f>('Comext - EUROSTAT'!F32/10^4)-Z9</f>
        <v>#VALUE!</v>
      </c>
      <c r="E11" s="6" t="str">
        <f>Etiquettes!$C$7</f>
        <v>2015:2019:2023</v>
      </c>
      <c r="F11" s="7" t="str">
        <f>Etiquettes!$C$4</f>
        <v>Equins finis:Viandes:Autres produits:Coproduits bruts:Coproduits transformés:Eau</v>
      </c>
      <c r="G11" s="6">
        <f>Etiquettes!$I$6</f>
        <v>0</v>
      </c>
      <c r="H11" t="str">
        <f>Etiquettes!$C$5</f>
        <v>Viande chevaline</v>
      </c>
      <c r="I11" t="s">
        <v>295</v>
      </c>
      <c r="K11" t="s">
        <v>294</v>
      </c>
      <c r="L11" t="e">
        <f t="array" aca="1" ref="L11" ca="1">[1]!NOM_FEUILLE('Comext - EUROSTAT'!$A$1)</f>
        <v>#NAME?</v>
      </c>
      <c r="M11">
        <f>Etiquettes!$H$11</f>
        <v>0</v>
      </c>
      <c r="N11" s="66" t="str">
        <f t="shared" si="0"/>
        <v>Exportations de viande fraîche</v>
      </c>
      <c r="O11" s="6">
        <f>Etiquettes!$H$15</f>
        <v>0</v>
      </c>
      <c r="P11" s="48">
        <f>Etiquettes!$H$16</f>
        <v>0</v>
      </c>
      <c r="Q11" s="48">
        <f>Etiquettes!$H$17</f>
        <v>0</v>
      </c>
      <c r="S11" s="159"/>
    </row>
    <row r="12" spans="1:26">
      <c r="A12" t="str">
        <f>Produits!$B$6</f>
        <v>Viande, congelée</v>
      </c>
      <c r="B12" t="str">
        <f>Secteurs!$B$32</f>
        <v>Exportations</v>
      </c>
      <c r="C12" s="19">
        <f>'Comext - EUROSTAT'!F33/10^4</f>
        <v>1.4533309999999999</v>
      </c>
      <c r="E12" s="6" t="str">
        <f>Etiquettes!$C$7</f>
        <v>2015:2019:2023</v>
      </c>
      <c r="F12" s="7" t="str">
        <f>Etiquettes!$C$4</f>
        <v>Equins finis:Viandes:Autres produits:Coproduits bruts:Coproduits transformés:Eau</v>
      </c>
      <c r="G12" s="6">
        <f>Etiquettes!$I$6</f>
        <v>0</v>
      </c>
      <c r="H12" t="str">
        <f>Etiquettes!$C$5</f>
        <v>Viande chevaline</v>
      </c>
      <c r="I12" t="s">
        <v>297</v>
      </c>
      <c r="K12" t="s">
        <v>294</v>
      </c>
      <c r="L12" t="e">
        <f t="array" aca="1" ref="L12" ca="1">[1]!NOM_FEUILLE('Comext - EUROSTAT'!$A$1)</f>
        <v>#NAME?</v>
      </c>
      <c r="M12">
        <f>Etiquettes!$H$11</f>
        <v>0</v>
      </c>
      <c r="N12" s="66" t="str">
        <f t="shared" si="0"/>
        <v>Exportations de viande congelée = 1 2015:2019:2023 (Douanes - Eurostat)</v>
      </c>
      <c r="O12" s="6">
        <f>Etiquettes!$H$15</f>
        <v>0</v>
      </c>
      <c r="P12" s="48">
        <f>Etiquettes!$H$16</f>
        <v>0</v>
      </c>
      <c r="Q12" s="48">
        <f>Etiquettes!$H$17</f>
        <v>0</v>
      </c>
      <c r="S12" s="159"/>
    </row>
    <row r="13" spans="1:26">
      <c r="A13" t="str">
        <f>Produits!$B$7</f>
        <v>Abats</v>
      </c>
      <c r="B13" t="str">
        <f>Secteurs!$B$32</f>
        <v>Exportations</v>
      </c>
      <c r="C13" s="19">
        <f>((('Comext - EUROSTAT'!F35+'Comext - EUROSTAT'!F37)*'Allocation équins'!$C$5)+'Comext - EUROSTAT'!F36+'Comext - EUROSTAT'!F38)/10^4</f>
        <v>5.383148051614331E-2</v>
      </c>
      <c r="E13" s="6" t="str">
        <f>Etiquettes!$C$7</f>
        <v>2015:2019:2023</v>
      </c>
      <c r="F13" s="7" t="str">
        <f>Etiquettes!$C$4</f>
        <v>Equins finis:Viandes:Autres produits:Coproduits bruts:Coproduits transformés:Eau</v>
      </c>
      <c r="G13" s="6">
        <f>Etiquettes!$I$6</f>
        <v>0</v>
      </c>
      <c r="H13" t="str">
        <f>Etiquettes!$C$5</f>
        <v>Viande chevaline</v>
      </c>
      <c r="I13" t="s">
        <v>308</v>
      </c>
      <c r="J13" t="s">
        <v>307</v>
      </c>
      <c r="K13" t="s">
        <v>294</v>
      </c>
      <c r="L13" t="e">
        <f t="array" aca="1" ref="L13" ca="1">[1]!NOM_FEUILLE('Comext - EUROSTAT'!$A$1)</f>
        <v>#NAME?</v>
      </c>
      <c r="M13">
        <f>Etiquettes!$H$11</f>
        <v>0</v>
      </c>
      <c r="N13" s="66" t="str">
        <f t="shared" si="0"/>
        <v>Exportations d'abats = 0 2015:2019:2023 (Douanes - Eurostat)</v>
      </c>
      <c r="O13" s="6">
        <f>Etiquettes!$I$15</f>
        <v>0</v>
      </c>
      <c r="P13" s="48">
        <f>Etiquettes!$H$16</f>
        <v>0</v>
      </c>
      <c r="Q13" s="48">
        <f>Etiquettes!$H$17</f>
        <v>0</v>
      </c>
      <c r="S13" s="159"/>
    </row>
    <row r="14" spans="1:26">
      <c r="A14" t="str">
        <f>Secteurs!$B$31</f>
        <v>Importations</v>
      </c>
      <c r="B14" t="str">
        <f>Produits!$B$5</f>
        <v>Viande, fraîche</v>
      </c>
      <c r="C14" s="19">
        <f>'Comext - EUROSTAT'!G32/10^4</f>
        <v>6.6698309999999994</v>
      </c>
      <c r="E14" s="6" t="str">
        <f>Etiquettes!$C$7</f>
        <v>2015:2019:2023</v>
      </c>
      <c r="F14" s="7" t="str">
        <f>Etiquettes!$C$4</f>
        <v>Equins finis:Viandes:Autres produits:Coproduits bruts:Coproduits transformés:Eau</v>
      </c>
      <c r="G14" s="6">
        <f>Etiquettes!$J$6</f>
        <v>0</v>
      </c>
      <c r="H14" t="str">
        <f>Etiquettes!$C$5</f>
        <v>Viande chevaline</v>
      </c>
      <c r="I14" t="s">
        <v>335</v>
      </c>
      <c r="J14" t="s">
        <v>334</v>
      </c>
      <c r="K14" t="s">
        <v>294</v>
      </c>
      <c r="L14" t="e">
        <f t="array" aca="1" ref="L14" ca="1">[1]!NOM_FEUILLE('Comext - EUROSTAT'!$A$1)</f>
        <v>#NAME?</v>
      </c>
      <c r="M14">
        <f>Etiquettes!$H$11</f>
        <v>0</v>
      </c>
      <c r="N14" s="66" t="str">
        <f t="shared" si="0"/>
        <v>Importations de viande fraîche = 7 2015:2019:2023 (Douanes - Eurostat)</v>
      </c>
      <c r="O14" s="6">
        <f>Etiquettes!$J$15</f>
        <v>0</v>
      </c>
      <c r="P14" s="48">
        <f>Etiquettes!$H$16</f>
        <v>0</v>
      </c>
      <c r="Q14" s="48">
        <f>Etiquettes!$H$17</f>
        <v>0</v>
      </c>
      <c r="S14" s="159"/>
    </row>
    <row r="15" spans="1:26">
      <c r="A15" t="str">
        <f>Secteurs!$B$31</f>
        <v>Importations</v>
      </c>
      <c r="B15" t="str">
        <f>Produits!$B$6</f>
        <v>Viande, congelée</v>
      </c>
      <c r="C15" s="19" t="e">
        <f>('Comext - EUROSTAT'!G33/10^4)+Z10</f>
        <v>#VALUE!</v>
      </c>
      <c r="E15" s="6" t="str">
        <f>Etiquettes!$C$7</f>
        <v>2015:2019:2023</v>
      </c>
      <c r="F15" s="7" t="str">
        <f>Etiquettes!$C$4</f>
        <v>Equins finis:Viandes:Autres produits:Coproduits bruts:Coproduits transformés:Eau</v>
      </c>
      <c r="G15" s="6">
        <f>Etiquettes!$J$6</f>
        <v>0</v>
      </c>
      <c r="H15" t="str">
        <f>Etiquettes!$C$5</f>
        <v>Viande chevaline</v>
      </c>
      <c r="I15" t="s">
        <v>339</v>
      </c>
      <c r="J15" t="s">
        <v>338</v>
      </c>
      <c r="K15" t="s">
        <v>294</v>
      </c>
      <c r="L15" t="e">
        <f t="array" aca="1" ref="L15" ca="1">[1]!NOM_FEUILLE('Comext - EUROSTAT'!$A$1)</f>
        <v>#NAME?</v>
      </c>
      <c r="M15">
        <f>Etiquettes!$H$11</f>
        <v>0</v>
      </c>
      <c r="N15" s="66" t="str">
        <f t="shared" si="0"/>
        <v>Importations de viande congelée</v>
      </c>
      <c r="O15" s="6">
        <f>Etiquettes!$J$15</f>
        <v>0</v>
      </c>
      <c r="P15" s="48">
        <f>Etiquettes!$H$16</f>
        <v>0</v>
      </c>
      <c r="Q15" s="48">
        <f>Etiquettes!$H$17</f>
        <v>0</v>
      </c>
      <c r="S15" s="159"/>
    </row>
    <row r="16" spans="1:26">
      <c r="A16" t="str">
        <f>Secteurs!$B$31</f>
        <v>Importations</v>
      </c>
      <c r="B16" t="str">
        <f>Produits!$B$7</f>
        <v>Abats</v>
      </c>
      <c r="C16" s="19">
        <f>((('Comext - EUROSTAT'!G35+'Comext - EUROSTAT'!G37)*'Allocation équins'!C5)+'Comext - EUROSTAT'!G36+'Comext - EUROSTAT'!G38)/10^4</f>
        <v>0.14500607017156308</v>
      </c>
      <c r="E16" s="6" t="str">
        <f>Etiquettes!$C$7</f>
        <v>2015:2019:2023</v>
      </c>
      <c r="F16" s="7" t="str">
        <f>Etiquettes!$C$4</f>
        <v>Equins finis:Viandes:Autres produits:Coproduits bruts:Coproduits transformés:Eau</v>
      </c>
      <c r="G16" s="6">
        <f>Etiquettes!$J$6</f>
        <v>0</v>
      </c>
      <c r="H16" t="str">
        <f>Etiquettes!$C$5</f>
        <v>Viande chevaline</v>
      </c>
      <c r="I16" t="s">
        <v>341</v>
      </c>
      <c r="J16" t="s">
        <v>307</v>
      </c>
      <c r="K16" t="s">
        <v>294</v>
      </c>
      <c r="L16" t="e">
        <f t="array" aca="1" ref="L16" ca="1">[1]!NOM_FEUILLE('Comext - EUROSTAT'!$A$1)</f>
        <v>#NAME?</v>
      </c>
      <c r="M16">
        <f>Etiquettes!$H$11</f>
        <v>0</v>
      </c>
      <c r="N16" s="66" t="str">
        <f t="shared" si="0"/>
        <v>Importations d'abats = 0 2015:2019:2023 (Douanes - Eurostat)</v>
      </c>
      <c r="O16" s="6">
        <f>Etiquettes!$I$15</f>
        <v>0</v>
      </c>
      <c r="P16" s="48">
        <f>Etiquettes!$H$16</f>
        <v>0</v>
      </c>
      <c r="Q16" s="48">
        <f>Etiquettes!$H$17</f>
        <v>0</v>
      </c>
      <c r="S16" s="159"/>
    </row>
    <row r="17" spans="1:19">
      <c r="A17" t="str">
        <f>Produits!$B$5</f>
        <v>Viande, fraîche</v>
      </c>
      <c r="B17" t="str">
        <f>Secteurs!$B$32</f>
        <v>Exportations</v>
      </c>
      <c r="C17" s="19" t="e">
        <f>('Comext - EUROSTAT'!H32/10^4)-Z10</f>
        <v>#VALUE!</v>
      </c>
      <c r="E17" s="6" t="str">
        <f>Etiquettes!$C$7</f>
        <v>2015:2019:2023</v>
      </c>
      <c r="F17" s="7" t="str">
        <f>Etiquettes!$C$4</f>
        <v>Equins finis:Viandes:Autres produits:Coproduits bruts:Coproduits transformés:Eau</v>
      </c>
      <c r="G17" s="6">
        <f>Etiquettes!$J$6</f>
        <v>0</v>
      </c>
      <c r="H17" t="str">
        <f>Etiquettes!$C$5</f>
        <v>Viande chevaline</v>
      </c>
      <c r="I17" t="s">
        <v>295</v>
      </c>
      <c r="K17" t="s">
        <v>294</v>
      </c>
      <c r="L17" t="e">
        <f t="array" aca="1" ref="L17" ca="1">[1]!NOM_FEUILLE('Comext - EUROSTAT'!$A$1)</f>
        <v>#NAME?</v>
      </c>
      <c r="M17">
        <f>Etiquettes!$H$11</f>
        <v>0</v>
      </c>
      <c r="N17" s="66" t="str">
        <f t="shared" si="0"/>
        <v>Exportations de viande fraîche</v>
      </c>
      <c r="O17" s="6">
        <f>Etiquettes!$H$15</f>
        <v>0</v>
      </c>
      <c r="P17" s="48">
        <f>Etiquettes!$H$16</f>
        <v>0</v>
      </c>
      <c r="Q17" s="48">
        <f>Etiquettes!$H$17</f>
        <v>0</v>
      </c>
      <c r="S17" s="159"/>
    </row>
    <row r="18" spans="1:19">
      <c r="A18" t="str">
        <f>Produits!$B$6</f>
        <v>Viande, congelée</v>
      </c>
      <c r="B18" t="str">
        <f>Secteurs!$B$32</f>
        <v>Exportations</v>
      </c>
      <c r="C18" s="19">
        <f>'Comext - EUROSTAT'!H33/10^4</f>
        <v>0.40587299999999998</v>
      </c>
      <c r="E18" s="6" t="str">
        <f>Etiquettes!$C$7</f>
        <v>2015:2019:2023</v>
      </c>
      <c r="F18" s="7" t="str">
        <f>Etiquettes!$C$4</f>
        <v>Equins finis:Viandes:Autres produits:Coproduits bruts:Coproduits transformés:Eau</v>
      </c>
      <c r="G18" s="6">
        <f>Etiquettes!$J$6</f>
        <v>0</v>
      </c>
      <c r="H18" t="str">
        <f>Etiquettes!$C$5</f>
        <v>Viande chevaline</v>
      </c>
      <c r="I18" t="s">
        <v>297</v>
      </c>
      <c r="K18" t="s">
        <v>294</v>
      </c>
      <c r="L18" t="e">
        <f t="array" aca="1" ref="L18" ca="1">[1]!NOM_FEUILLE('Comext - EUROSTAT'!$A$1)</f>
        <v>#NAME?</v>
      </c>
      <c r="M18">
        <f>Etiquettes!$H$11</f>
        <v>0</v>
      </c>
      <c r="N18" s="66" t="str">
        <f t="shared" si="0"/>
        <v>Exportations de viande congelée = 0 2015:2019:2023 (Douanes - Eurostat)</v>
      </c>
      <c r="O18" s="6">
        <f>Etiquettes!$H$15</f>
        <v>0</v>
      </c>
      <c r="P18" s="48">
        <f>Etiquettes!$H$16</f>
        <v>0</v>
      </c>
      <c r="Q18" s="48">
        <f>Etiquettes!$H$17</f>
        <v>0</v>
      </c>
      <c r="S18" s="159"/>
    </row>
    <row r="19" spans="1:19">
      <c r="A19" t="str">
        <f>Produits!$B$7</f>
        <v>Abats</v>
      </c>
      <c r="B19" t="str">
        <f>Secteurs!$B$32</f>
        <v>Exportations</v>
      </c>
      <c r="C19" s="19">
        <f>((('Comext - EUROSTAT'!H35+'Comext - EUROSTAT'!H37)*'Allocation équins'!C5)+'Comext - EUROSTAT'!H36+'Comext - EUROSTAT'!H38)/10^4</f>
        <v>0.17645292961512296</v>
      </c>
      <c r="E19" s="6" t="str">
        <f>Etiquettes!$C$7</f>
        <v>2015:2019:2023</v>
      </c>
      <c r="F19" s="7" t="str">
        <f>Etiquettes!$C$4</f>
        <v>Equins finis:Viandes:Autres produits:Coproduits bruts:Coproduits transformés:Eau</v>
      </c>
      <c r="G19" s="6">
        <f>Etiquettes!$J$6</f>
        <v>0</v>
      </c>
      <c r="H19" t="str">
        <f>Etiquettes!$C$5</f>
        <v>Viande chevaline</v>
      </c>
      <c r="I19" t="s">
        <v>308</v>
      </c>
      <c r="J19" t="s">
        <v>307</v>
      </c>
      <c r="K19" t="s">
        <v>294</v>
      </c>
      <c r="L19" t="e">
        <f t="array" aca="1" ref="L19" ca="1">[1]!NOM_FEUILLE('Comext - EUROSTAT'!$A$1)</f>
        <v>#NAME?</v>
      </c>
      <c r="M19">
        <f>Etiquettes!$H$11</f>
        <v>0</v>
      </c>
      <c r="N19" s="66" t="str">
        <f t="shared" si="0"/>
        <v>Exportations d'abats = 0 2015:2019:2023 (Douanes - Eurostat)</v>
      </c>
      <c r="O19" s="6">
        <f>Etiquettes!$I$15</f>
        <v>0</v>
      </c>
      <c r="P19" s="48">
        <f>Etiquettes!$H$16</f>
        <v>0</v>
      </c>
      <c r="Q19" s="48">
        <f>Etiquettes!$H$17</f>
        <v>0</v>
      </c>
      <c r="S19" s="159"/>
    </row>
  </sheetData>
  <mergeCells count="1">
    <mergeCell ref="S2:S19"/>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000"/>
  </sheetPr>
  <dimension ref="A1:H71"/>
  <sheetViews>
    <sheetView workbookViewId="0">
      <selection activeCell="B13" sqref="B13:D13"/>
    </sheetView>
  </sheetViews>
  <sheetFormatPr baseColWidth="10" defaultColWidth="8.88671875" defaultRowHeight="11.4" customHeight="1"/>
  <cols>
    <col min="1" max="1" width="14.88671875" style="17" customWidth="1"/>
    <col min="2" max="2" width="114.77734375" style="17" customWidth="1"/>
    <col min="3" max="8" width="11" style="17" customWidth="1"/>
    <col min="9" max="9" width="8.88671875" style="17" customWidth="1"/>
    <col min="10" max="16384" width="8.88671875" style="17"/>
  </cols>
  <sheetData>
    <row r="1" spans="1:8">
      <c r="A1" s="25" t="s">
        <v>506</v>
      </c>
    </row>
    <row r="2" spans="1:8">
      <c r="A2" s="25" t="s">
        <v>439</v>
      </c>
      <c r="B2" s="26" t="s">
        <v>507</v>
      </c>
    </row>
    <row r="3" spans="1:8">
      <c r="A3" s="25" t="s">
        <v>441</v>
      </c>
      <c r="B3" s="25" t="s">
        <v>508</v>
      </c>
    </row>
    <row r="4" spans="1:8"/>
    <row r="5" spans="1:8">
      <c r="A5" s="26" t="s">
        <v>443</v>
      </c>
      <c r="C5" s="25" t="s">
        <v>444</v>
      </c>
    </row>
    <row r="6" spans="1:8">
      <c r="A6" s="26" t="s">
        <v>509</v>
      </c>
      <c r="C6" s="25" t="s">
        <v>510</v>
      </c>
    </row>
    <row r="7" spans="1:8">
      <c r="A7" s="26" t="s">
        <v>511</v>
      </c>
      <c r="C7" s="25" t="s">
        <v>512</v>
      </c>
    </row>
    <row r="8" spans="1:8">
      <c r="A8" s="26" t="s">
        <v>447</v>
      </c>
      <c r="C8" s="25" t="s">
        <v>513</v>
      </c>
    </row>
    <row r="9" spans="1:8"/>
    <row r="10" spans="1:8">
      <c r="A10" s="168" t="s">
        <v>449</v>
      </c>
      <c r="B10" s="169"/>
      <c r="C10" s="171" t="s">
        <v>281</v>
      </c>
      <c r="D10" s="169"/>
      <c r="E10" s="171" t="s">
        <v>342</v>
      </c>
      <c r="F10" s="169"/>
      <c r="G10" s="171" t="s">
        <v>366</v>
      </c>
      <c r="H10" s="169"/>
    </row>
    <row r="11" spans="1:8">
      <c r="A11" s="168" t="s">
        <v>514</v>
      </c>
      <c r="B11" s="169"/>
      <c r="C11" s="27" t="s">
        <v>515</v>
      </c>
      <c r="D11" s="27" t="s">
        <v>516</v>
      </c>
      <c r="E11" s="27" t="s">
        <v>515</v>
      </c>
      <c r="F11" s="27" t="s">
        <v>516</v>
      </c>
      <c r="G11" s="27" t="s">
        <v>515</v>
      </c>
      <c r="H11" s="27" t="s">
        <v>516</v>
      </c>
    </row>
    <row r="12" spans="1:8">
      <c r="A12" s="28" t="s">
        <v>517</v>
      </c>
      <c r="B12" s="28" t="s">
        <v>518</v>
      </c>
      <c r="C12" s="29"/>
      <c r="D12" s="29"/>
      <c r="E12" s="29"/>
      <c r="F12" s="29"/>
      <c r="G12" s="29"/>
      <c r="H12" s="29"/>
    </row>
    <row r="13" spans="1:8">
      <c r="A13" s="30" t="s">
        <v>519</v>
      </c>
      <c r="B13" s="30" t="s">
        <v>520</v>
      </c>
      <c r="C13" s="31" t="s">
        <v>458</v>
      </c>
      <c r="D13" s="31" t="s">
        <v>458</v>
      </c>
      <c r="E13" s="31" t="s">
        <v>458</v>
      </c>
      <c r="F13" s="31" t="s">
        <v>458</v>
      </c>
      <c r="G13" s="31" t="s">
        <v>458</v>
      </c>
      <c r="H13" s="31" t="s">
        <v>458</v>
      </c>
    </row>
    <row r="14" spans="1:8">
      <c r="A14" s="30" t="s">
        <v>521</v>
      </c>
      <c r="B14" s="30" t="s">
        <v>522</v>
      </c>
      <c r="C14" s="32" t="s">
        <v>458</v>
      </c>
      <c r="D14" s="32" t="s">
        <v>458</v>
      </c>
      <c r="E14" s="32" t="s">
        <v>458</v>
      </c>
      <c r="F14" s="32" t="s">
        <v>458</v>
      </c>
      <c r="G14" s="32" t="s">
        <v>458</v>
      </c>
      <c r="H14" s="32" t="s">
        <v>458</v>
      </c>
    </row>
    <row r="15" spans="1:8">
      <c r="A15" s="30" t="s">
        <v>523</v>
      </c>
      <c r="B15" s="30" t="s">
        <v>520</v>
      </c>
      <c r="C15" s="31" t="s">
        <v>458</v>
      </c>
      <c r="D15" s="31" t="s">
        <v>458</v>
      </c>
      <c r="E15" s="31" t="s">
        <v>458</v>
      </c>
      <c r="F15" s="31" t="s">
        <v>458</v>
      </c>
      <c r="G15" s="31" t="s">
        <v>458</v>
      </c>
      <c r="H15" s="31" t="s">
        <v>458</v>
      </c>
    </row>
    <row r="16" spans="1:8">
      <c r="A16" s="30" t="s">
        <v>524</v>
      </c>
      <c r="B16" s="30" t="s">
        <v>525</v>
      </c>
      <c r="C16" s="32" t="s">
        <v>458</v>
      </c>
      <c r="D16" s="32" t="s">
        <v>458</v>
      </c>
      <c r="E16" s="32" t="s">
        <v>458</v>
      </c>
      <c r="F16" s="32" t="s">
        <v>458</v>
      </c>
      <c r="G16" s="32" t="s">
        <v>458</v>
      </c>
      <c r="H16" s="32" t="s">
        <v>458</v>
      </c>
    </row>
    <row r="17" spans="1:8">
      <c r="A17" s="30" t="s">
        <v>526</v>
      </c>
      <c r="B17" s="30" t="s">
        <v>527</v>
      </c>
      <c r="C17" s="31" t="s">
        <v>458</v>
      </c>
      <c r="D17" s="31" t="s">
        <v>458</v>
      </c>
      <c r="E17" s="31" t="s">
        <v>458</v>
      </c>
      <c r="F17" s="31" t="s">
        <v>458</v>
      </c>
      <c r="G17" s="31" t="s">
        <v>458</v>
      </c>
      <c r="H17" s="31" t="s">
        <v>458</v>
      </c>
    </row>
    <row r="18" spans="1:8">
      <c r="A18" s="30" t="s">
        <v>528</v>
      </c>
      <c r="B18" s="30" t="s">
        <v>529</v>
      </c>
      <c r="C18" s="32" t="s">
        <v>458</v>
      </c>
      <c r="D18" s="32" t="s">
        <v>458</v>
      </c>
      <c r="E18" s="32" t="s">
        <v>458</v>
      </c>
      <c r="F18" s="32" t="s">
        <v>458</v>
      </c>
      <c r="G18" s="32" t="s">
        <v>458</v>
      </c>
      <c r="H18" s="32" t="s">
        <v>458</v>
      </c>
    </row>
    <row r="19" spans="1:8">
      <c r="A19" s="30" t="s">
        <v>530</v>
      </c>
      <c r="B19" s="30" t="s">
        <v>531</v>
      </c>
      <c r="C19" s="31" t="s">
        <v>458</v>
      </c>
      <c r="D19" s="31" t="s">
        <v>458</v>
      </c>
      <c r="E19" s="31" t="s">
        <v>458</v>
      </c>
      <c r="F19" s="31" t="s">
        <v>458</v>
      </c>
      <c r="G19" s="31" t="s">
        <v>458</v>
      </c>
      <c r="H19" s="31" t="s">
        <v>458</v>
      </c>
    </row>
    <row r="20" spans="1:8">
      <c r="A20" s="30" t="s">
        <v>532</v>
      </c>
      <c r="B20" s="30" t="s">
        <v>520</v>
      </c>
      <c r="C20" s="38">
        <v>5058.79</v>
      </c>
      <c r="D20" s="38">
        <v>10518.47</v>
      </c>
      <c r="E20" s="38">
        <v>5685.24</v>
      </c>
      <c r="F20" s="38">
        <v>9662.7199999999993</v>
      </c>
      <c r="G20" s="38">
        <v>9777.1299999999992</v>
      </c>
      <c r="H20" s="38">
        <v>13717.94</v>
      </c>
    </row>
    <row r="21" spans="1:8">
      <c r="A21" s="30" t="s">
        <v>533</v>
      </c>
      <c r="B21" s="30" t="s">
        <v>525</v>
      </c>
      <c r="C21" s="39">
        <v>3617.25</v>
      </c>
      <c r="D21" s="39">
        <v>26722.01</v>
      </c>
      <c r="E21" s="31" t="s">
        <v>458</v>
      </c>
      <c r="F21" s="39">
        <v>31627.81</v>
      </c>
      <c r="G21" s="39">
        <v>4674.38</v>
      </c>
      <c r="H21" s="39">
        <v>30506.05</v>
      </c>
    </row>
    <row r="22" spans="1:8">
      <c r="A22" s="30" t="s">
        <v>534</v>
      </c>
      <c r="B22" s="30" t="s">
        <v>535</v>
      </c>
      <c r="C22" s="38">
        <v>2080.29</v>
      </c>
      <c r="D22" s="38">
        <v>24024.12</v>
      </c>
      <c r="E22" s="38">
        <v>2403.16</v>
      </c>
      <c r="F22" s="38">
        <v>24895.119999999999</v>
      </c>
      <c r="G22" s="38">
        <v>8204.14</v>
      </c>
      <c r="H22" s="38">
        <v>23707.99</v>
      </c>
    </row>
    <row r="23" spans="1:8">
      <c r="A23" s="30" t="s">
        <v>536</v>
      </c>
      <c r="B23" s="30" t="s">
        <v>529</v>
      </c>
      <c r="C23" s="40">
        <v>8.6999999999999993</v>
      </c>
      <c r="D23" s="39">
        <v>56.89</v>
      </c>
      <c r="E23" s="39">
        <v>28.68</v>
      </c>
      <c r="F23" s="39">
        <v>60.15</v>
      </c>
      <c r="G23" s="39">
        <v>98.86</v>
      </c>
      <c r="H23" s="39">
        <v>9.33</v>
      </c>
    </row>
    <row r="24" spans="1:8">
      <c r="A24" s="30" t="s">
        <v>537</v>
      </c>
      <c r="B24" s="30" t="s">
        <v>531</v>
      </c>
      <c r="C24" s="41">
        <v>11.5</v>
      </c>
      <c r="D24" s="38">
        <v>758.47</v>
      </c>
      <c r="E24" s="38">
        <v>156.07</v>
      </c>
      <c r="F24" s="38">
        <v>183.85</v>
      </c>
      <c r="G24" s="38">
        <v>0.37</v>
      </c>
      <c r="H24" s="38">
        <v>131.03</v>
      </c>
    </row>
    <row r="25" spans="1:8">
      <c r="A25" s="30" t="s">
        <v>538</v>
      </c>
      <c r="B25" s="30" t="s">
        <v>525</v>
      </c>
      <c r="C25" s="31" t="s">
        <v>458</v>
      </c>
      <c r="D25" s="31" t="s">
        <v>458</v>
      </c>
      <c r="E25" s="31" t="s">
        <v>458</v>
      </c>
      <c r="F25" s="31" t="s">
        <v>458</v>
      </c>
      <c r="G25" s="31" t="s">
        <v>458</v>
      </c>
      <c r="H25" s="31" t="s">
        <v>458</v>
      </c>
    </row>
    <row r="26" spans="1:8">
      <c r="A26" s="30" t="s">
        <v>539</v>
      </c>
      <c r="B26" s="30" t="s">
        <v>540</v>
      </c>
      <c r="C26" s="32" t="s">
        <v>458</v>
      </c>
      <c r="D26" s="32" t="s">
        <v>458</v>
      </c>
      <c r="E26" s="32" t="s">
        <v>458</v>
      </c>
      <c r="F26" s="32" t="s">
        <v>458</v>
      </c>
      <c r="G26" s="32" t="s">
        <v>458</v>
      </c>
      <c r="H26" s="32" t="s">
        <v>458</v>
      </c>
    </row>
    <row r="27" spans="1:8">
      <c r="A27" s="30" t="s">
        <v>541</v>
      </c>
      <c r="B27" s="30" t="s">
        <v>542</v>
      </c>
      <c r="C27" s="31" t="s">
        <v>458</v>
      </c>
      <c r="D27" s="31" t="s">
        <v>458</v>
      </c>
      <c r="E27" s="31" t="s">
        <v>458</v>
      </c>
      <c r="F27" s="31" t="s">
        <v>458</v>
      </c>
      <c r="G27" s="31" t="s">
        <v>458</v>
      </c>
      <c r="H27" s="31" t="s">
        <v>458</v>
      </c>
    </row>
    <row r="28" spans="1:8">
      <c r="A28" s="30" t="s">
        <v>543</v>
      </c>
      <c r="B28" s="30" t="s">
        <v>531</v>
      </c>
      <c r="C28" s="32" t="s">
        <v>458</v>
      </c>
      <c r="D28" s="32" t="s">
        <v>458</v>
      </c>
      <c r="E28" s="32" t="s">
        <v>458</v>
      </c>
      <c r="F28" s="32" t="s">
        <v>458</v>
      </c>
      <c r="G28" s="32" t="s">
        <v>458</v>
      </c>
      <c r="H28" s="32" t="s">
        <v>458</v>
      </c>
    </row>
    <row r="29" spans="1:8">
      <c r="A29" s="30" t="s">
        <v>544</v>
      </c>
      <c r="B29" s="30" t="s">
        <v>545</v>
      </c>
      <c r="C29" s="31" t="s">
        <v>458</v>
      </c>
      <c r="D29" s="31" t="s">
        <v>458</v>
      </c>
      <c r="E29" s="31" t="s">
        <v>458</v>
      </c>
      <c r="F29" s="31" t="s">
        <v>458</v>
      </c>
      <c r="G29" s="31" t="s">
        <v>458</v>
      </c>
      <c r="H29" s="31" t="s">
        <v>458</v>
      </c>
    </row>
    <row r="30" spans="1:8">
      <c r="A30" s="30" t="s">
        <v>546</v>
      </c>
      <c r="B30" s="30" t="s">
        <v>547</v>
      </c>
      <c r="C30" s="32" t="s">
        <v>458</v>
      </c>
      <c r="D30" s="32" t="s">
        <v>458</v>
      </c>
      <c r="E30" s="32" t="s">
        <v>458</v>
      </c>
      <c r="F30" s="32" t="s">
        <v>458</v>
      </c>
      <c r="G30" s="32" t="s">
        <v>458</v>
      </c>
      <c r="H30" s="32" t="s">
        <v>458</v>
      </c>
    </row>
    <row r="31" spans="1:8">
      <c r="A31" s="30" t="s">
        <v>548</v>
      </c>
      <c r="B31" s="30" t="s">
        <v>549</v>
      </c>
      <c r="C31" s="31" t="s">
        <v>458</v>
      </c>
      <c r="D31" s="31" t="s">
        <v>458</v>
      </c>
      <c r="E31" s="31" t="s">
        <v>458</v>
      </c>
      <c r="F31" s="31" t="s">
        <v>458</v>
      </c>
      <c r="G31" s="31" t="s">
        <v>458</v>
      </c>
      <c r="H31" s="31" t="s">
        <v>458</v>
      </c>
    </row>
    <row r="32" spans="1:8">
      <c r="A32" s="30" t="s">
        <v>550</v>
      </c>
      <c r="B32" s="30" t="s">
        <v>551</v>
      </c>
      <c r="C32" s="42">
        <v>122298.97</v>
      </c>
      <c r="D32" s="42">
        <v>31860.98</v>
      </c>
      <c r="E32" s="42">
        <v>87572.54</v>
      </c>
      <c r="F32" s="42">
        <v>20315.990000000002</v>
      </c>
      <c r="G32" s="42">
        <v>66698.31</v>
      </c>
      <c r="H32" s="42">
        <v>20996.75</v>
      </c>
    </row>
    <row r="33" spans="1:8">
      <c r="A33" s="30" t="s">
        <v>552</v>
      </c>
      <c r="B33" s="30" t="s">
        <v>553</v>
      </c>
      <c r="C33" s="45">
        <v>6725.6</v>
      </c>
      <c r="D33" s="43">
        <v>11735.84</v>
      </c>
      <c r="E33" s="43">
        <v>2632.57</v>
      </c>
      <c r="F33" s="43">
        <v>14533.31</v>
      </c>
      <c r="G33" s="43">
        <v>376.34</v>
      </c>
      <c r="H33" s="43">
        <v>4058.73</v>
      </c>
    </row>
    <row r="34" spans="1:8">
      <c r="A34" s="30" t="s">
        <v>554</v>
      </c>
      <c r="B34" s="30" t="s">
        <v>555</v>
      </c>
      <c r="C34" s="32" t="s">
        <v>458</v>
      </c>
      <c r="D34" s="32" t="s">
        <v>458</v>
      </c>
      <c r="E34" s="32" t="s">
        <v>458</v>
      </c>
      <c r="F34" s="32" t="s">
        <v>458</v>
      </c>
      <c r="G34" s="32" t="s">
        <v>458</v>
      </c>
      <c r="H34" s="32" t="s">
        <v>458</v>
      </c>
    </row>
    <row r="35" spans="1:8">
      <c r="A35" s="30" t="s">
        <v>556</v>
      </c>
      <c r="B35" s="30" t="s">
        <v>557</v>
      </c>
      <c r="C35" s="43">
        <v>297.33999999999997</v>
      </c>
      <c r="D35" s="43">
        <v>7.65</v>
      </c>
      <c r="E35" s="43">
        <v>216.95</v>
      </c>
      <c r="F35" s="43">
        <v>130.19</v>
      </c>
      <c r="G35" s="43">
        <v>93.59</v>
      </c>
      <c r="H35" s="43">
        <v>248.42</v>
      </c>
    </row>
    <row r="36" spans="1:8">
      <c r="A36" s="30" t="s">
        <v>558</v>
      </c>
      <c r="B36" s="30" t="s">
        <v>559</v>
      </c>
      <c r="C36" s="42">
        <v>3056.32</v>
      </c>
      <c r="D36" s="42">
        <v>1214.0899999999999</v>
      </c>
      <c r="E36" s="42">
        <v>1074.53</v>
      </c>
      <c r="F36" s="42">
        <v>521.11</v>
      </c>
      <c r="G36" s="44">
        <v>762.6</v>
      </c>
      <c r="H36" s="42">
        <v>830.93</v>
      </c>
    </row>
    <row r="37" spans="1:8">
      <c r="A37" s="30" t="s">
        <v>560</v>
      </c>
      <c r="B37" s="30" t="s">
        <v>561</v>
      </c>
      <c r="C37" s="33" t="s">
        <v>458</v>
      </c>
      <c r="D37" s="45">
        <v>897.5</v>
      </c>
      <c r="E37" s="43">
        <v>1.02</v>
      </c>
      <c r="F37" s="43">
        <v>269.19</v>
      </c>
      <c r="G37" s="45">
        <v>7</v>
      </c>
      <c r="H37" s="43">
        <v>117.54</v>
      </c>
    </row>
    <row r="38" spans="1:8">
      <c r="A38" s="30" t="s">
        <v>562</v>
      </c>
      <c r="B38" s="30" t="s">
        <v>563</v>
      </c>
      <c r="C38" s="42">
        <v>1413.17</v>
      </c>
      <c r="D38" s="42">
        <v>380.53</v>
      </c>
      <c r="E38" s="42">
        <v>17350.060000000001</v>
      </c>
      <c r="F38" s="42">
        <v>0.05</v>
      </c>
      <c r="G38" s="42">
        <v>683.14</v>
      </c>
      <c r="H38" s="42">
        <v>917.88</v>
      </c>
    </row>
    <row r="39" spans="1:8">
      <c r="A39" s="30" t="s">
        <v>564</v>
      </c>
      <c r="B39" s="30" t="s">
        <v>565</v>
      </c>
      <c r="C39" s="39">
        <v>3.29</v>
      </c>
      <c r="D39" s="39">
        <v>8.86</v>
      </c>
      <c r="E39" s="39">
        <v>61.58</v>
      </c>
      <c r="F39" s="39">
        <v>1026.24</v>
      </c>
      <c r="G39" s="39">
        <v>524.83000000000004</v>
      </c>
      <c r="H39" s="31" t="s">
        <v>458</v>
      </c>
    </row>
    <row r="40" spans="1:8">
      <c r="A40" s="30" t="s">
        <v>566</v>
      </c>
      <c r="B40" s="30" t="s">
        <v>567</v>
      </c>
      <c r="C40" s="32" t="s">
        <v>458</v>
      </c>
      <c r="D40" s="32" t="s">
        <v>458</v>
      </c>
      <c r="E40" s="32" t="s">
        <v>458</v>
      </c>
      <c r="F40" s="32" t="s">
        <v>458</v>
      </c>
      <c r="G40" s="32" t="s">
        <v>458</v>
      </c>
      <c r="H40" s="32" t="s">
        <v>458</v>
      </c>
    </row>
    <row r="41" spans="1:8">
      <c r="A41" s="30" t="s">
        <v>568</v>
      </c>
      <c r="B41" s="30" t="s">
        <v>569</v>
      </c>
      <c r="C41" s="39">
        <v>124.18</v>
      </c>
      <c r="D41" s="39">
        <v>240.49</v>
      </c>
      <c r="E41" s="39">
        <v>260.07</v>
      </c>
      <c r="F41" s="39">
        <v>313.25</v>
      </c>
      <c r="G41" s="39">
        <v>158.51</v>
      </c>
      <c r="H41" s="39">
        <v>13.39</v>
      </c>
    </row>
    <row r="42" spans="1:8">
      <c r="A42" s="30" t="s">
        <v>570</v>
      </c>
      <c r="B42" s="30" t="s">
        <v>571</v>
      </c>
      <c r="C42" s="38">
        <v>337158.72</v>
      </c>
      <c r="D42" s="38">
        <v>270517.03999999998</v>
      </c>
      <c r="E42" s="38">
        <v>299519.09000000003</v>
      </c>
      <c r="F42" s="38">
        <v>138970.35999999999</v>
      </c>
      <c r="G42" s="38">
        <v>1395.16</v>
      </c>
      <c r="H42" s="41">
        <v>110648.8</v>
      </c>
    </row>
    <row r="43" spans="1:8">
      <c r="A43" s="30" t="s">
        <v>572</v>
      </c>
      <c r="B43" s="30" t="s">
        <v>573</v>
      </c>
      <c r="C43" s="39">
        <v>245.15</v>
      </c>
      <c r="D43" s="40">
        <v>10.8</v>
      </c>
      <c r="E43" s="40">
        <v>110.6</v>
      </c>
      <c r="F43" s="39">
        <v>69.27</v>
      </c>
      <c r="G43" s="39">
        <v>289.41000000000003</v>
      </c>
      <c r="H43" s="40">
        <v>9.5</v>
      </c>
    </row>
    <row r="44" spans="1:8">
      <c r="A44" s="30" t="s">
        <v>574</v>
      </c>
      <c r="B44" s="30" t="s">
        <v>575</v>
      </c>
      <c r="C44" s="32" t="s">
        <v>458</v>
      </c>
      <c r="D44" s="38">
        <v>0.05</v>
      </c>
      <c r="E44" s="41">
        <v>0.3</v>
      </c>
      <c r="F44" s="38">
        <v>10.66</v>
      </c>
      <c r="G44" s="38">
        <v>0.52</v>
      </c>
      <c r="H44" s="38">
        <v>14.33</v>
      </c>
    </row>
    <row r="45" spans="1:8">
      <c r="A45" s="30" t="s">
        <v>576</v>
      </c>
      <c r="B45" s="30" t="s">
        <v>577</v>
      </c>
      <c r="C45" s="39">
        <v>0.54</v>
      </c>
      <c r="D45" s="39">
        <v>28.77</v>
      </c>
      <c r="E45" s="39">
        <v>0.38</v>
      </c>
      <c r="F45" s="39">
        <v>3.79</v>
      </c>
      <c r="G45" s="39">
        <v>243.82</v>
      </c>
      <c r="H45" s="39">
        <v>1.49</v>
      </c>
    </row>
    <row r="46" spans="1:8">
      <c r="A46" s="30" t="s">
        <v>578</v>
      </c>
      <c r="B46" s="30" t="s">
        <v>579</v>
      </c>
      <c r="C46" s="41">
        <v>496.8</v>
      </c>
      <c r="D46" s="38">
        <v>37291.870000000003</v>
      </c>
      <c r="E46" s="38">
        <v>1132.48</v>
      </c>
      <c r="F46" s="38">
        <v>38290.54</v>
      </c>
      <c r="G46" s="38">
        <v>139.16999999999999</v>
      </c>
      <c r="H46" s="41">
        <v>10992.3</v>
      </c>
    </row>
    <row r="47" spans="1:8">
      <c r="A47" s="30" t="s">
        <v>580</v>
      </c>
      <c r="B47" s="30" t="s">
        <v>581</v>
      </c>
      <c r="C47" s="39">
        <v>35475.360000000001</v>
      </c>
      <c r="D47" s="40">
        <v>1101600</v>
      </c>
      <c r="E47" s="39">
        <v>149598.22</v>
      </c>
      <c r="F47" s="40">
        <v>750769.6</v>
      </c>
      <c r="G47" s="39">
        <v>1165457.83</v>
      </c>
      <c r="H47" s="39">
        <v>571901.06999999995</v>
      </c>
    </row>
    <row r="48" spans="1:8">
      <c r="A48" s="30" t="s">
        <v>582</v>
      </c>
      <c r="B48" s="30" t="s">
        <v>583</v>
      </c>
      <c r="C48" s="41">
        <v>297.2</v>
      </c>
      <c r="D48" s="38">
        <v>475.71</v>
      </c>
      <c r="E48" s="38">
        <v>9643.6299999999992</v>
      </c>
      <c r="F48" s="38">
        <v>1431.33</v>
      </c>
      <c r="G48" s="38">
        <v>472.34</v>
      </c>
      <c r="H48" s="38">
        <v>2136.33</v>
      </c>
    </row>
    <row r="49" spans="1:8">
      <c r="A49" s="30" t="s">
        <v>584</v>
      </c>
      <c r="B49" s="30" t="s">
        <v>585</v>
      </c>
      <c r="C49" s="39">
        <v>5533.47</v>
      </c>
      <c r="D49" s="39">
        <v>3830.38</v>
      </c>
      <c r="E49" s="39">
        <v>6244.88</v>
      </c>
      <c r="F49" s="39">
        <v>8809.49</v>
      </c>
      <c r="G49" s="39">
        <v>8928.91</v>
      </c>
      <c r="H49" s="40">
        <v>5147.8999999999996</v>
      </c>
    </row>
    <row r="50" spans="1:8">
      <c r="A50" s="30" t="s">
        <v>586</v>
      </c>
      <c r="B50" s="30" t="s">
        <v>587</v>
      </c>
      <c r="C50" s="38">
        <v>116.01</v>
      </c>
      <c r="D50" s="38">
        <v>1.06</v>
      </c>
      <c r="E50" s="38">
        <v>107317.41</v>
      </c>
      <c r="F50" s="38">
        <v>52.29</v>
      </c>
      <c r="G50" s="38">
        <v>145.02000000000001</v>
      </c>
      <c r="H50" s="38">
        <v>27.88</v>
      </c>
    </row>
    <row r="51" spans="1:8">
      <c r="A51" s="30" t="s">
        <v>588</v>
      </c>
      <c r="B51" s="30" t="s">
        <v>589</v>
      </c>
      <c r="C51" s="39">
        <v>22747.46</v>
      </c>
      <c r="D51" s="39">
        <v>1598.61</v>
      </c>
      <c r="E51" s="39">
        <v>268.33</v>
      </c>
      <c r="F51" s="39">
        <v>106.54</v>
      </c>
      <c r="G51" s="39">
        <v>859637.27</v>
      </c>
      <c r="H51" s="39">
        <v>24734.880000000001</v>
      </c>
    </row>
    <row r="52" spans="1:8">
      <c r="A52" s="30" t="s">
        <v>590</v>
      </c>
      <c r="B52" s="30" t="s">
        <v>591</v>
      </c>
      <c r="C52" s="38">
        <v>51707.78</v>
      </c>
      <c r="D52" s="38">
        <v>7773.84</v>
      </c>
      <c r="E52" s="38">
        <v>48912.69</v>
      </c>
      <c r="F52" s="38">
        <v>1273.71</v>
      </c>
      <c r="G52" s="41">
        <v>24140.7</v>
      </c>
      <c r="H52" s="38">
        <v>7718.27</v>
      </c>
    </row>
    <row r="53" spans="1:8">
      <c r="A53" s="30" t="s">
        <v>592</v>
      </c>
      <c r="B53" s="30" t="s">
        <v>593</v>
      </c>
      <c r="C53" s="31" t="s">
        <v>458</v>
      </c>
      <c r="D53" s="31" t="s">
        <v>458</v>
      </c>
      <c r="E53" s="31" t="s">
        <v>458</v>
      </c>
      <c r="F53" s="31" t="s">
        <v>458</v>
      </c>
      <c r="G53" s="31" t="s">
        <v>458</v>
      </c>
      <c r="H53" s="31" t="s">
        <v>458</v>
      </c>
    </row>
    <row r="54" spans="1:8">
      <c r="A54" s="30" t="s">
        <v>594</v>
      </c>
      <c r="B54" s="30" t="s">
        <v>595</v>
      </c>
      <c r="C54" s="38">
        <v>127083.78</v>
      </c>
      <c r="D54" s="38">
        <v>116451.99</v>
      </c>
      <c r="E54" s="38">
        <v>176041.76</v>
      </c>
      <c r="F54" s="38">
        <v>66467.240000000005</v>
      </c>
      <c r="G54" s="38">
        <v>133139.04</v>
      </c>
      <c r="H54" s="38">
        <v>13996.54</v>
      </c>
    </row>
    <row r="55" spans="1:8">
      <c r="A55" s="30" t="s">
        <v>596</v>
      </c>
      <c r="B55" s="30" t="s">
        <v>597</v>
      </c>
      <c r="C55" s="39">
        <v>73250.080000000002</v>
      </c>
      <c r="D55" s="39">
        <v>485834.14</v>
      </c>
      <c r="E55" s="39">
        <v>93201.32</v>
      </c>
      <c r="F55" s="39">
        <v>320628.86</v>
      </c>
      <c r="G55" s="40">
        <v>844252.3</v>
      </c>
      <c r="H55" s="39">
        <v>339227.79</v>
      </c>
    </row>
    <row r="56" spans="1:8">
      <c r="A56" s="30" t="s">
        <v>598</v>
      </c>
      <c r="B56" s="30" t="s">
        <v>599</v>
      </c>
      <c r="C56" s="38">
        <v>4558.2700000000004</v>
      </c>
      <c r="D56" s="41">
        <v>5082.1000000000004</v>
      </c>
      <c r="E56" s="38">
        <v>4171.04</v>
      </c>
      <c r="F56" s="38">
        <v>14430.66</v>
      </c>
      <c r="G56" s="38">
        <v>210448.71</v>
      </c>
      <c r="H56" s="38">
        <v>15224.34</v>
      </c>
    </row>
    <row r="57" spans="1:8">
      <c r="A57" s="30" t="s">
        <v>600</v>
      </c>
      <c r="B57" s="30" t="s">
        <v>601</v>
      </c>
      <c r="C57" s="39">
        <v>18252.11</v>
      </c>
      <c r="D57" s="39">
        <v>2233.0500000000002</v>
      </c>
      <c r="E57" s="39">
        <v>42700.97</v>
      </c>
      <c r="F57" s="39">
        <v>3345.15</v>
      </c>
      <c r="G57" s="39">
        <v>34809.03</v>
      </c>
      <c r="H57" s="39">
        <v>3035.83</v>
      </c>
    </row>
    <row r="58" spans="1:8">
      <c r="A58" s="30" t="s">
        <v>602</v>
      </c>
      <c r="B58" s="30" t="s">
        <v>603</v>
      </c>
      <c r="C58" s="38">
        <v>210435.55</v>
      </c>
      <c r="D58" s="38">
        <v>142595.82999999999</v>
      </c>
      <c r="E58" s="38">
        <v>309868.02</v>
      </c>
      <c r="F58" s="38">
        <v>171705.48</v>
      </c>
      <c r="G58" s="38">
        <v>359369.06</v>
      </c>
      <c r="H58" s="38">
        <v>178412.47</v>
      </c>
    </row>
    <row r="59" spans="1:8">
      <c r="A59" s="30" t="s">
        <v>604</v>
      </c>
      <c r="B59" s="30" t="s">
        <v>605</v>
      </c>
      <c r="C59" s="39">
        <v>331241.71999999997</v>
      </c>
      <c r="D59" s="39">
        <v>300222.46999999997</v>
      </c>
      <c r="E59" s="40">
        <v>351198.2</v>
      </c>
      <c r="F59" s="39">
        <v>267112.74</v>
      </c>
      <c r="G59" s="39">
        <v>419230.81</v>
      </c>
      <c r="H59" s="39">
        <v>272100.40999999997</v>
      </c>
    </row>
    <row r="60" spans="1:8">
      <c r="A60" s="30" t="s">
        <v>606</v>
      </c>
      <c r="B60" s="30" t="s">
        <v>607</v>
      </c>
      <c r="C60" s="38">
        <v>2975.47</v>
      </c>
      <c r="D60" s="38">
        <v>23290.19</v>
      </c>
      <c r="E60" s="41">
        <v>6760.1</v>
      </c>
      <c r="F60" s="38">
        <v>22521.63</v>
      </c>
      <c r="G60" s="38">
        <v>9506.65</v>
      </c>
      <c r="H60" s="38">
        <v>3314.34</v>
      </c>
    </row>
    <row r="61" spans="1:8">
      <c r="A61" s="30" t="s">
        <v>608</v>
      </c>
      <c r="B61" s="30" t="s">
        <v>609</v>
      </c>
      <c r="C61" s="39">
        <v>746.47</v>
      </c>
      <c r="D61" s="39">
        <v>698.76</v>
      </c>
      <c r="E61" s="40">
        <v>222.7</v>
      </c>
      <c r="F61" s="39">
        <v>499.28</v>
      </c>
      <c r="G61" s="39">
        <v>821.95</v>
      </c>
      <c r="H61" s="39">
        <v>127.12</v>
      </c>
    </row>
    <row r="62" spans="1:8">
      <c r="A62" s="30" t="s">
        <v>610</v>
      </c>
      <c r="B62" s="30" t="s">
        <v>611</v>
      </c>
      <c r="C62" s="32" t="s">
        <v>458</v>
      </c>
      <c r="D62" s="32" t="s">
        <v>458</v>
      </c>
      <c r="E62" s="32" t="s">
        <v>458</v>
      </c>
      <c r="F62" s="32" t="s">
        <v>458</v>
      </c>
      <c r="G62" s="32" t="s">
        <v>458</v>
      </c>
      <c r="H62" s="32" t="s">
        <v>458</v>
      </c>
    </row>
    <row r="63" spans="1:8">
      <c r="A63" s="30" t="s">
        <v>612</v>
      </c>
      <c r="B63" s="30" t="s">
        <v>613</v>
      </c>
      <c r="C63" s="39">
        <v>22920.52</v>
      </c>
      <c r="D63" s="39">
        <v>25793.38</v>
      </c>
      <c r="E63" s="39">
        <v>24340.26</v>
      </c>
      <c r="F63" s="39">
        <v>22469.06</v>
      </c>
      <c r="G63" s="39">
        <v>21770.02</v>
      </c>
      <c r="H63" s="39">
        <v>11049.88</v>
      </c>
    </row>
    <row r="64" spans="1:8">
      <c r="A64" s="30" t="s">
        <v>614</v>
      </c>
      <c r="B64" s="30" t="s">
        <v>615</v>
      </c>
      <c r="C64" s="38">
        <v>20798.03</v>
      </c>
      <c r="D64" s="38">
        <v>1595.24</v>
      </c>
      <c r="E64" s="38">
        <v>22200.54</v>
      </c>
      <c r="F64" s="38">
        <v>1574.82</v>
      </c>
      <c r="G64" s="38">
        <v>2309.92</v>
      </c>
      <c r="H64" s="38">
        <v>1669.37</v>
      </c>
    </row>
    <row r="65" spans="1:8">
      <c r="A65" s="30" t="s">
        <v>616</v>
      </c>
      <c r="B65" s="30" t="s">
        <v>617</v>
      </c>
      <c r="C65" s="31" t="s">
        <v>458</v>
      </c>
      <c r="D65" s="31" t="s">
        <v>458</v>
      </c>
      <c r="E65" s="31" t="s">
        <v>458</v>
      </c>
      <c r="F65" s="31" t="s">
        <v>458</v>
      </c>
      <c r="G65" s="31" t="s">
        <v>458</v>
      </c>
      <c r="H65" s="31" t="s">
        <v>458</v>
      </c>
    </row>
    <row r="66" spans="1:8">
      <c r="A66" s="30" t="s">
        <v>618</v>
      </c>
      <c r="B66" s="30" t="s">
        <v>619</v>
      </c>
      <c r="C66" s="41">
        <v>5353.5</v>
      </c>
      <c r="D66" s="38">
        <v>33100.17</v>
      </c>
      <c r="E66" s="38">
        <v>4525.93</v>
      </c>
      <c r="F66" s="38">
        <v>34574.089999999997</v>
      </c>
      <c r="G66" s="38">
        <v>5105.75</v>
      </c>
      <c r="H66" s="38">
        <v>34275.620000000003</v>
      </c>
    </row>
    <row r="67" spans="1:8">
      <c r="A67" s="30" t="s">
        <v>620</v>
      </c>
      <c r="B67" s="30" t="s">
        <v>621</v>
      </c>
      <c r="C67" s="31" t="s">
        <v>458</v>
      </c>
      <c r="D67" s="31" t="s">
        <v>458</v>
      </c>
      <c r="E67" s="31" t="s">
        <v>458</v>
      </c>
      <c r="F67" s="31" t="s">
        <v>458</v>
      </c>
      <c r="G67" s="31" t="s">
        <v>458</v>
      </c>
      <c r="H67" s="31" t="s">
        <v>458</v>
      </c>
    </row>
    <row r="68" spans="1:8">
      <c r="A68" s="30" t="s">
        <v>622</v>
      </c>
      <c r="B68" s="30" t="s">
        <v>623</v>
      </c>
      <c r="C68" s="38">
        <v>788128.65</v>
      </c>
      <c r="D68" s="38">
        <v>2669043.0299999998</v>
      </c>
      <c r="E68" s="38">
        <v>1198354.71</v>
      </c>
      <c r="F68" s="38">
        <v>2720058.25</v>
      </c>
      <c r="G68" s="38">
        <v>1723179.33</v>
      </c>
      <c r="H68" s="38">
        <v>2695107.46</v>
      </c>
    </row>
    <row r="69" spans="1:8"/>
    <row r="70" spans="1:8">
      <c r="A70" s="26" t="s">
        <v>498</v>
      </c>
    </row>
    <row r="71" spans="1:8">
      <c r="A71" s="26" t="s">
        <v>458</v>
      </c>
      <c r="B71" s="25" t="s">
        <v>499</v>
      </c>
    </row>
  </sheetData>
  <mergeCells count="5">
    <mergeCell ref="C10:D10"/>
    <mergeCell ref="E10:F10"/>
    <mergeCell ref="A11:B11"/>
    <mergeCell ref="G10:H10"/>
    <mergeCell ref="A10:B10"/>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sheetPr>
  <dimension ref="B2:E6"/>
  <sheetViews>
    <sheetView workbookViewId="0">
      <selection activeCell="B13" sqref="B13:D13"/>
    </sheetView>
  </sheetViews>
  <sheetFormatPr baseColWidth="10" defaultRowHeight="14.4"/>
  <cols>
    <col min="2" max="2" width="19" customWidth="1"/>
  </cols>
  <sheetData>
    <row r="2" spans="2:5">
      <c r="B2" s="34" t="s">
        <v>624</v>
      </c>
    </row>
    <row r="3" spans="2:5">
      <c r="B3" t="s">
        <v>625</v>
      </c>
    </row>
    <row r="4" spans="2:5">
      <c r="B4" t="s">
        <v>626</v>
      </c>
      <c r="C4">
        <v>2015</v>
      </c>
      <c r="D4">
        <v>2019</v>
      </c>
      <c r="E4">
        <v>2023</v>
      </c>
    </row>
    <row r="5" spans="2:5">
      <c r="B5" t="s">
        <v>211</v>
      </c>
      <c r="C5" s="46">
        <f>'Anatomie - Blézat'!F71/('Anatomie - Blézat'!F71+'Anatomie - Blézat'!F59+'Anatomie - Blézat'!F47)</f>
        <v>4.2953590969585696E-2</v>
      </c>
      <c r="D5" s="46">
        <f>'Anatomie - Blézat'!G71/('Anatomie - Blézat'!G71+'Anatomie - Blézat'!G59+'Anatomie - Blézat'!G47)</f>
        <v>2.1041063680425798E-2</v>
      </c>
      <c r="E5" s="46">
        <f>'Anatomie - Blézat'!H71/('Anatomie - Blézat'!H71+'Anatomie - Blézat'!H59+'Anatomie - Blézat'!H47)</f>
        <v>1.065612916967402E-2</v>
      </c>
    </row>
    <row r="6" spans="2:5">
      <c r="B6" t="s">
        <v>627</v>
      </c>
      <c r="C6" s="8">
        <f>1-C5</f>
        <v>0.95704640903041427</v>
      </c>
      <c r="D6" s="8">
        <f>1-D5</f>
        <v>0.9789589363195742</v>
      </c>
      <c r="E6" s="8">
        <f>1-E5</f>
        <v>0.98934387083032593</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8064A2"/>
  </sheetPr>
  <dimension ref="A1:S85"/>
  <sheetViews>
    <sheetView workbookViewId="0"/>
  </sheetViews>
  <sheetFormatPr baseColWidth="10" defaultColWidth="8.88671875" defaultRowHeight="14.4"/>
  <cols>
    <col min="1" max="1" width="19" customWidth="1"/>
    <col min="2" max="2" width="46" customWidth="1"/>
    <col min="3" max="3" width="39" customWidth="1"/>
    <col min="4" max="4" width="24" customWidth="1"/>
    <col min="5" max="5" width="22" customWidth="1"/>
    <col min="6" max="7" width="13" customWidth="1"/>
    <col min="8" max="8" width="86" customWidth="1"/>
    <col min="9" max="9" width="56" customWidth="1"/>
    <col min="10" max="10" width="140" customWidth="1"/>
    <col min="11" max="11" width="32" customWidth="1"/>
    <col min="12" max="12" width="111" customWidth="1"/>
    <col min="13" max="13" width="35" customWidth="1"/>
    <col min="14" max="14" width="29" customWidth="1"/>
    <col min="15" max="15" width="51" customWidth="1"/>
    <col min="16" max="16" width="96" customWidth="1"/>
    <col min="17" max="17" width="35" customWidth="1"/>
    <col min="18" max="18" width="60" customWidth="1"/>
    <col min="19" max="19" width="23" customWidth="1"/>
  </cols>
  <sheetData>
    <row r="1" spans="1:19" ht="15" customHeight="1">
      <c r="A1" s="156" t="s">
        <v>628</v>
      </c>
      <c r="B1" s="156" t="s">
        <v>277</v>
      </c>
      <c r="C1" s="156" t="s">
        <v>278</v>
      </c>
      <c r="D1" s="156" t="s">
        <v>174</v>
      </c>
      <c r="E1" s="156" t="s">
        <v>176</v>
      </c>
      <c r="F1" s="156" t="s">
        <v>178</v>
      </c>
      <c r="G1" s="156" t="s">
        <v>181</v>
      </c>
      <c r="H1" s="156" t="s">
        <v>182</v>
      </c>
      <c r="I1" s="156" t="s">
        <v>185</v>
      </c>
      <c r="J1" s="156" t="s">
        <v>187</v>
      </c>
      <c r="K1" s="156" t="s">
        <v>189</v>
      </c>
      <c r="L1" s="156" t="s">
        <v>192</v>
      </c>
      <c r="M1" s="156" t="s">
        <v>194</v>
      </c>
      <c r="N1" s="156" t="s">
        <v>199</v>
      </c>
      <c r="O1" s="156" t="s">
        <v>203</v>
      </c>
      <c r="P1" s="156" t="s">
        <v>72</v>
      </c>
      <c r="Q1" s="156" t="s">
        <v>629</v>
      </c>
      <c r="R1" s="156" t="s">
        <v>192</v>
      </c>
      <c r="S1" s="156" t="s">
        <v>185</v>
      </c>
    </row>
    <row r="2" spans="1:19" ht="15" customHeight="1">
      <c r="A2" s="157">
        <v>8</v>
      </c>
      <c r="B2" s="157" t="s">
        <v>250</v>
      </c>
      <c r="C2" s="157" t="s">
        <v>238</v>
      </c>
      <c r="D2" s="157" t="s">
        <v>7</v>
      </c>
      <c r="E2" s="157" t="s">
        <v>11</v>
      </c>
      <c r="F2" s="157" t="s">
        <v>281</v>
      </c>
      <c r="G2" s="157" t="s">
        <v>13</v>
      </c>
      <c r="H2" s="157"/>
      <c r="I2" s="157"/>
      <c r="J2" s="157"/>
      <c r="K2" s="157"/>
      <c r="L2" s="157"/>
      <c r="M2" s="157"/>
      <c r="N2" s="157" t="s">
        <v>312</v>
      </c>
      <c r="O2" s="157" t="s">
        <v>630</v>
      </c>
      <c r="P2" s="157" t="s">
        <v>631</v>
      </c>
      <c r="Q2" s="157">
        <v>0.47286561969714991</v>
      </c>
      <c r="R2" s="157"/>
      <c r="S2" s="157"/>
    </row>
    <row r="3" spans="1:19" ht="15" customHeight="1">
      <c r="A3" s="137">
        <v>8</v>
      </c>
      <c r="B3" s="137" t="s">
        <v>238</v>
      </c>
      <c r="C3" s="137" t="s">
        <v>275</v>
      </c>
      <c r="D3" s="137" t="s">
        <v>7</v>
      </c>
      <c r="E3" s="137" t="s">
        <v>11</v>
      </c>
      <c r="F3" s="137" t="s">
        <v>281</v>
      </c>
      <c r="G3" s="137" t="s">
        <v>13</v>
      </c>
      <c r="H3" s="137" t="s">
        <v>632</v>
      </c>
      <c r="I3" s="137" t="s">
        <v>310</v>
      </c>
      <c r="J3" s="137" t="s">
        <v>633</v>
      </c>
      <c r="K3" s="137" t="s">
        <v>301</v>
      </c>
      <c r="L3" s="137" t="s">
        <v>634</v>
      </c>
      <c r="M3" s="137" t="s">
        <v>43</v>
      </c>
      <c r="N3" s="137" t="s">
        <v>312</v>
      </c>
      <c r="O3" s="137" t="s">
        <v>635</v>
      </c>
      <c r="P3" s="137" t="s">
        <v>288</v>
      </c>
      <c r="Q3" s="137">
        <v>-1</v>
      </c>
      <c r="R3" s="137" t="s">
        <v>634</v>
      </c>
      <c r="S3" s="137" t="s">
        <v>310</v>
      </c>
    </row>
    <row r="4" spans="1:19" ht="15" customHeight="1">
      <c r="A4" s="157">
        <v>9</v>
      </c>
      <c r="B4" s="157" t="s">
        <v>250</v>
      </c>
      <c r="C4" s="157" t="s">
        <v>239</v>
      </c>
      <c r="D4" s="157" t="s">
        <v>7</v>
      </c>
      <c r="E4" s="157" t="s">
        <v>11</v>
      </c>
      <c r="F4" s="157" t="s">
        <v>281</v>
      </c>
      <c r="G4" s="157" t="s">
        <v>13</v>
      </c>
      <c r="H4" s="157"/>
      <c r="I4" s="157"/>
      <c r="J4" s="157"/>
      <c r="K4" s="157"/>
      <c r="L4" s="157"/>
      <c r="M4" s="157"/>
      <c r="N4" s="157" t="s">
        <v>312</v>
      </c>
      <c r="O4" s="157" t="s">
        <v>630</v>
      </c>
      <c r="P4" s="157" t="s">
        <v>631</v>
      </c>
      <c r="Q4" s="157">
        <v>0.7040732987242192</v>
      </c>
      <c r="R4" s="157"/>
      <c r="S4" s="157"/>
    </row>
    <row r="5" spans="1:19" ht="15" customHeight="1">
      <c r="A5" s="137">
        <v>9</v>
      </c>
      <c r="B5" s="137" t="s">
        <v>239</v>
      </c>
      <c r="C5" s="137" t="s">
        <v>275</v>
      </c>
      <c r="D5" s="137" t="s">
        <v>7</v>
      </c>
      <c r="E5" s="137" t="s">
        <v>11</v>
      </c>
      <c r="F5" s="137" t="s">
        <v>281</v>
      </c>
      <c r="G5" s="137" t="s">
        <v>13</v>
      </c>
      <c r="H5" s="137" t="s">
        <v>636</v>
      </c>
      <c r="I5" s="137" t="s">
        <v>310</v>
      </c>
      <c r="J5" s="137" t="s">
        <v>633</v>
      </c>
      <c r="K5" s="137" t="s">
        <v>301</v>
      </c>
      <c r="L5" s="137" t="s">
        <v>637</v>
      </c>
      <c r="M5" s="137" t="s">
        <v>43</v>
      </c>
      <c r="N5" s="137" t="s">
        <v>312</v>
      </c>
      <c r="O5" s="137" t="s">
        <v>635</v>
      </c>
      <c r="P5" s="137" t="s">
        <v>288</v>
      </c>
      <c r="Q5" s="137">
        <v>-1</v>
      </c>
      <c r="R5" s="137" t="s">
        <v>637</v>
      </c>
      <c r="S5" s="137" t="s">
        <v>310</v>
      </c>
    </row>
    <row r="6" spans="1:19" ht="15" customHeight="1">
      <c r="A6" s="157">
        <v>100</v>
      </c>
      <c r="B6" s="157" t="s">
        <v>247</v>
      </c>
      <c r="C6" s="157" t="s">
        <v>217</v>
      </c>
      <c r="D6" s="157" t="s">
        <v>7</v>
      </c>
      <c r="E6" s="157" t="s">
        <v>11</v>
      </c>
      <c r="F6" s="157" t="s">
        <v>281</v>
      </c>
      <c r="G6" s="157" t="s">
        <v>13</v>
      </c>
      <c r="H6" s="157" t="s">
        <v>638</v>
      </c>
      <c r="I6" s="157" t="s">
        <v>639</v>
      </c>
      <c r="J6" s="157" t="s">
        <v>640</v>
      </c>
      <c r="K6" s="157" t="s">
        <v>641</v>
      </c>
      <c r="L6" s="157" t="s">
        <v>642</v>
      </c>
      <c r="M6" s="157" t="s">
        <v>42</v>
      </c>
      <c r="N6" s="157" t="s">
        <v>292</v>
      </c>
      <c r="O6" s="157" t="s">
        <v>635</v>
      </c>
      <c r="P6" s="157" t="s">
        <v>288</v>
      </c>
      <c r="Q6" s="157">
        <v>-1</v>
      </c>
      <c r="R6" s="157" t="s">
        <v>642</v>
      </c>
      <c r="S6" s="157" t="s">
        <v>639</v>
      </c>
    </row>
    <row r="7" spans="1:19" ht="15" customHeight="1">
      <c r="A7" s="137">
        <v>100</v>
      </c>
      <c r="B7" s="137" t="s">
        <v>211</v>
      </c>
      <c r="C7" s="137" t="s">
        <v>247</v>
      </c>
      <c r="D7" s="137" t="s">
        <v>7</v>
      </c>
      <c r="E7" s="137" t="s">
        <v>11</v>
      </c>
      <c r="F7" s="137" t="s">
        <v>281</v>
      </c>
      <c r="G7" s="137" t="s">
        <v>13</v>
      </c>
      <c r="H7" s="137" t="s">
        <v>282</v>
      </c>
      <c r="I7" s="137" t="s">
        <v>283</v>
      </c>
      <c r="J7" s="137"/>
      <c r="K7" s="137" t="s">
        <v>284</v>
      </c>
      <c r="L7" s="137" t="s">
        <v>285</v>
      </c>
      <c r="M7" s="137" t="s">
        <v>36</v>
      </c>
      <c r="N7" s="137" t="s">
        <v>286</v>
      </c>
      <c r="O7" s="137" t="s">
        <v>287</v>
      </c>
      <c r="P7" s="137" t="s">
        <v>288</v>
      </c>
      <c r="Q7" s="137">
        <v>0.36</v>
      </c>
      <c r="R7" s="137"/>
      <c r="S7" s="137"/>
    </row>
    <row r="8" spans="1:19" ht="15" customHeight="1">
      <c r="A8" s="157">
        <v>200</v>
      </c>
      <c r="B8" s="157" t="s">
        <v>211</v>
      </c>
      <c r="C8" s="157" t="s">
        <v>247</v>
      </c>
      <c r="D8" s="157" t="s">
        <v>7</v>
      </c>
      <c r="E8" s="157" t="s">
        <v>11</v>
      </c>
      <c r="F8" s="157" t="s">
        <v>281</v>
      </c>
      <c r="G8" s="157" t="s">
        <v>13</v>
      </c>
      <c r="H8" s="157" t="s">
        <v>282</v>
      </c>
      <c r="I8" s="157" t="s">
        <v>283</v>
      </c>
      <c r="J8" s="157"/>
      <c r="K8" s="157" t="s">
        <v>284</v>
      </c>
      <c r="L8" s="157" t="s">
        <v>285</v>
      </c>
      <c r="M8" s="157" t="s">
        <v>36</v>
      </c>
      <c r="N8" s="157" t="s">
        <v>286</v>
      </c>
      <c r="O8" s="157" t="s">
        <v>287</v>
      </c>
      <c r="P8" s="157" t="s">
        <v>288</v>
      </c>
      <c r="Q8" s="157">
        <v>0.10248396501457729</v>
      </c>
      <c r="R8" s="157"/>
      <c r="S8" s="157"/>
    </row>
    <row r="9" spans="1:19" ht="15" customHeight="1">
      <c r="A9" s="137">
        <v>200</v>
      </c>
      <c r="B9" s="137" t="s">
        <v>247</v>
      </c>
      <c r="C9" s="137" t="s">
        <v>222</v>
      </c>
      <c r="D9" s="137" t="s">
        <v>7</v>
      </c>
      <c r="E9" s="137" t="s">
        <v>11</v>
      </c>
      <c r="F9" s="137" t="s">
        <v>281</v>
      </c>
      <c r="G9" s="137" t="s">
        <v>13</v>
      </c>
      <c r="H9" s="137" t="s">
        <v>643</v>
      </c>
      <c r="I9" s="137" t="s">
        <v>644</v>
      </c>
      <c r="J9" s="137" t="s">
        <v>645</v>
      </c>
      <c r="K9" s="137" t="s">
        <v>641</v>
      </c>
      <c r="L9" s="137" t="s">
        <v>646</v>
      </c>
      <c r="M9" s="137" t="s">
        <v>42</v>
      </c>
      <c r="N9" s="137" t="s">
        <v>647</v>
      </c>
      <c r="O9" s="137" t="s">
        <v>635</v>
      </c>
      <c r="P9" s="137" t="s">
        <v>288</v>
      </c>
      <c r="Q9" s="137">
        <v>-1</v>
      </c>
      <c r="R9" s="137" t="s">
        <v>646</v>
      </c>
      <c r="S9" s="137" t="s">
        <v>644</v>
      </c>
    </row>
    <row r="10" spans="1:19" ht="15" customHeight="1">
      <c r="A10" s="157">
        <v>300</v>
      </c>
      <c r="B10" s="157" t="s">
        <v>247</v>
      </c>
      <c r="C10" s="157" t="s">
        <v>227</v>
      </c>
      <c r="D10" s="157" t="s">
        <v>7</v>
      </c>
      <c r="E10" s="157" t="s">
        <v>11</v>
      </c>
      <c r="F10" s="157" t="s">
        <v>281</v>
      </c>
      <c r="G10" s="157" t="s">
        <v>13</v>
      </c>
      <c r="H10" s="157" t="s">
        <v>648</v>
      </c>
      <c r="I10" s="157" t="s">
        <v>644</v>
      </c>
      <c r="J10" s="157" t="s">
        <v>645</v>
      </c>
      <c r="K10" s="157" t="s">
        <v>641</v>
      </c>
      <c r="L10" s="157" t="s">
        <v>649</v>
      </c>
      <c r="M10" s="157" t="s">
        <v>42</v>
      </c>
      <c r="N10" s="157" t="s">
        <v>647</v>
      </c>
      <c r="O10" s="157" t="s">
        <v>635</v>
      </c>
      <c r="P10" s="157" t="s">
        <v>288</v>
      </c>
      <c r="Q10" s="157">
        <v>-1</v>
      </c>
      <c r="R10" s="157" t="s">
        <v>649</v>
      </c>
      <c r="S10" s="157" t="s">
        <v>644</v>
      </c>
    </row>
    <row r="11" spans="1:19" ht="15" customHeight="1">
      <c r="A11" s="137">
        <v>300</v>
      </c>
      <c r="B11" s="137" t="s">
        <v>211</v>
      </c>
      <c r="C11" s="137" t="s">
        <v>247</v>
      </c>
      <c r="D11" s="137" t="s">
        <v>7</v>
      </c>
      <c r="E11" s="137" t="s">
        <v>11</v>
      </c>
      <c r="F11" s="137" t="s">
        <v>281</v>
      </c>
      <c r="G11" s="137" t="s">
        <v>13</v>
      </c>
      <c r="H11" s="137" t="s">
        <v>282</v>
      </c>
      <c r="I11" s="137" t="s">
        <v>283</v>
      </c>
      <c r="J11" s="137"/>
      <c r="K11" s="137" t="s">
        <v>284</v>
      </c>
      <c r="L11" s="137" t="s">
        <v>285</v>
      </c>
      <c r="M11" s="137" t="s">
        <v>36</v>
      </c>
      <c r="N11" s="137" t="s">
        <v>286</v>
      </c>
      <c r="O11" s="137" t="s">
        <v>287</v>
      </c>
      <c r="P11" s="137" t="s">
        <v>288</v>
      </c>
      <c r="Q11" s="137">
        <v>6.0641399416909617E-2</v>
      </c>
      <c r="R11" s="137"/>
      <c r="S11" s="137"/>
    </row>
    <row r="12" spans="1:19" ht="15" customHeight="1">
      <c r="A12" s="157">
        <v>400</v>
      </c>
      <c r="B12" s="157" t="s">
        <v>247</v>
      </c>
      <c r="C12" s="157" t="s">
        <v>229</v>
      </c>
      <c r="D12" s="157" t="s">
        <v>7</v>
      </c>
      <c r="E12" s="157" t="s">
        <v>11</v>
      </c>
      <c r="F12" s="157" t="s">
        <v>281</v>
      </c>
      <c r="G12" s="157" t="s">
        <v>13</v>
      </c>
      <c r="H12" s="157" t="s">
        <v>650</v>
      </c>
      <c r="I12" s="157" t="s">
        <v>644</v>
      </c>
      <c r="J12" s="157" t="s">
        <v>645</v>
      </c>
      <c r="K12" s="157" t="s">
        <v>641</v>
      </c>
      <c r="L12" s="157" t="s">
        <v>651</v>
      </c>
      <c r="M12" s="157" t="s">
        <v>42</v>
      </c>
      <c r="N12" s="157" t="s">
        <v>647</v>
      </c>
      <c r="O12" s="157" t="s">
        <v>635</v>
      </c>
      <c r="P12" s="157" t="s">
        <v>288</v>
      </c>
      <c r="Q12" s="157">
        <v>-1</v>
      </c>
      <c r="R12" s="157" t="s">
        <v>651</v>
      </c>
      <c r="S12" s="157" t="s">
        <v>644</v>
      </c>
    </row>
    <row r="13" spans="1:19" ht="15" customHeight="1">
      <c r="A13" s="137">
        <v>400</v>
      </c>
      <c r="B13" s="137" t="s">
        <v>211</v>
      </c>
      <c r="C13" s="137" t="s">
        <v>247</v>
      </c>
      <c r="D13" s="137" t="s">
        <v>7</v>
      </c>
      <c r="E13" s="137" t="s">
        <v>11</v>
      </c>
      <c r="F13" s="137" t="s">
        <v>281</v>
      </c>
      <c r="G13" s="137" t="s">
        <v>13</v>
      </c>
      <c r="H13" s="137" t="s">
        <v>282</v>
      </c>
      <c r="I13" s="137" t="s">
        <v>283</v>
      </c>
      <c r="J13" s="137"/>
      <c r="K13" s="137" t="s">
        <v>284</v>
      </c>
      <c r="L13" s="137" t="s">
        <v>285</v>
      </c>
      <c r="M13" s="137" t="s">
        <v>36</v>
      </c>
      <c r="N13" s="137" t="s">
        <v>286</v>
      </c>
      <c r="O13" s="137" t="s">
        <v>287</v>
      </c>
      <c r="P13" s="137" t="s">
        <v>288</v>
      </c>
      <c r="Q13" s="137">
        <v>0</v>
      </c>
      <c r="R13" s="137"/>
      <c r="S13" s="137"/>
    </row>
    <row r="14" spans="1:19" ht="15" customHeight="1">
      <c r="A14" s="157">
        <v>500</v>
      </c>
      <c r="B14" s="157" t="s">
        <v>247</v>
      </c>
      <c r="C14" s="157" t="s">
        <v>230</v>
      </c>
      <c r="D14" s="157" t="s">
        <v>7</v>
      </c>
      <c r="E14" s="157" t="s">
        <v>11</v>
      </c>
      <c r="F14" s="157" t="s">
        <v>281</v>
      </c>
      <c r="G14" s="157" t="s">
        <v>13</v>
      </c>
      <c r="H14" s="157" t="s">
        <v>652</v>
      </c>
      <c r="I14" s="157" t="s">
        <v>644</v>
      </c>
      <c r="J14" s="157" t="s">
        <v>645</v>
      </c>
      <c r="K14" s="157" t="s">
        <v>641</v>
      </c>
      <c r="L14" s="157" t="s">
        <v>653</v>
      </c>
      <c r="M14" s="157" t="s">
        <v>42</v>
      </c>
      <c r="N14" s="157" t="s">
        <v>647</v>
      </c>
      <c r="O14" s="157" t="s">
        <v>635</v>
      </c>
      <c r="P14" s="157" t="s">
        <v>288</v>
      </c>
      <c r="Q14" s="157">
        <v>-1</v>
      </c>
      <c r="R14" s="157" t="s">
        <v>653</v>
      </c>
      <c r="S14" s="157" t="s">
        <v>644</v>
      </c>
    </row>
    <row r="15" spans="1:19" ht="15" customHeight="1">
      <c r="A15" s="137">
        <v>500</v>
      </c>
      <c r="B15" s="137" t="s">
        <v>211</v>
      </c>
      <c r="C15" s="137" t="s">
        <v>247</v>
      </c>
      <c r="D15" s="137" t="s">
        <v>7</v>
      </c>
      <c r="E15" s="137" t="s">
        <v>11</v>
      </c>
      <c r="F15" s="137" t="s">
        <v>281</v>
      </c>
      <c r="G15" s="137" t="s">
        <v>13</v>
      </c>
      <c r="H15" s="137" t="s">
        <v>282</v>
      </c>
      <c r="I15" s="137" t="s">
        <v>283</v>
      </c>
      <c r="J15" s="137"/>
      <c r="K15" s="137" t="s">
        <v>284</v>
      </c>
      <c r="L15" s="137" t="s">
        <v>285</v>
      </c>
      <c r="M15" s="137" t="s">
        <v>36</v>
      </c>
      <c r="N15" s="137" t="s">
        <v>286</v>
      </c>
      <c r="O15" s="137" t="s">
        <v>287</v>
      </c>
      <c r="P15" s="137" t="s">
        <v>288</v>
      </c>
      <c r="Q15" s="137">
        <v>0.39430903790087463</v>
      </c>
      <c r="R15" s="137"/>
      <c r="S15" s="137"/>
    </row>
    <row r="16" spans="1:19" ht="15" customHeight="1">
      <c r="A16" s="157">
        <v>600</v>
      </c>
      <c r="B16" s="157" t="s">
        <v>247</v>
      </c>
      <c r="C16" s="157" t="s">
        <v>224</v>
      </c>
      <c r="D16" s="157" t="s">
        <v>7</v>
      </c>
      <c r="E16" s="157" t="s">
        <v>11</v>
      </c>
      <c r="F16" s="157" t="s">
        <v>281</v>
      </c>
      <c r="G16" s="157" t="s">
        <v>13</v>
      </c>
      <c r="H16" s="157" t="s">
        <v>654</v>
      </c>
      <c r="I16" s="157" t="s">
        <v>644</v>
      </c>
      <c r="J16" s="157" t="s">
        <v>645</v>
      </c>
      <c r="K16" s="157" t="s">
        <v>641</v>
      </c>
      <c r="L16" s="157" t="s">
        <v>655</v>
      </c>
      <c r="M16" s="157" t="s">
        <v>42</v>
      </c>
      <c r="N16" s="157" t="s">
        <v>647</v>
      </c>
      <c r="O16" s="157" t="s">
        <v>635</v>
      </c>
      <c r="P16" s="157" t="s">
        <v>288</v>
      </c>
      <c r="Q16" s="157">
        <v>-1</v>
      </c>
      <c r="R16" s="157" t="s">
        <v>655</v>
      </c>
      <c r="S16" s="157" t="s">
        <v>644</v>
      </c>
    </row>
    <row r="17" spans="1:19" ht="15" customHeight="1">
      <c r="A17" s="137">
        <v>600</v>
      </c>
      <c r="B17" s="137" t="s">
        <v>211</v>
      </c>
      <c r="C17" s="137" t="s">
        <v>247</v>
      </c>
      <c r="D17" s="137" t="s">
        <v>7</v>
      </c>
      <c r="E17" s="137" t="s">
        <v>11</v>
      </c>
      <c r="F17" s="137" t="s">
        <v>281</v>
      </c>
      <c r="G17" s="137" t="s">
        <v>13</v>
      </c>
      <c r="H17" s="137" t="s">
        <v>282</v>
      </c>
      <c r="I17" s="137" t="s">
        <v>283</v>
      </c>
      <c r="J17" s="137"/>
      <c r="K17" s="137" t="s">
        <v>284</v>
      </c>
      <c r="L17" s="137" t="s">
        <v>285</v>
      </c>
      <c r="M17" s="137" t="s">
        <v>36</v>
      </c>
      <c r="N17" s="137" t="s">
        <v>286</v>
      </c>
      <c r="O17" s="137" t="s">
        <v>287</v>
      </c>
      <c r="P17" s="137" t="s">
        <v>288</v>
      </c>
      <c r="Q17" s="137">
        <v>6.9970845481049565E-2</v>
      </c>
      <c r="R17" s="137"/>
      <c r="S17" s="137"/>
    </row>
    <row r="18" spans="1:19" ht="15" customHeight="1">
      <c r="A18" s="157">
        <v>700</v>
      </c>
      <c r="B18" s="157" t="s">
        <v>247</v>
      </c>
      <c r="C18" s="157" t="s">
        <v>242</v>
      </c>
      <c r="D18" s="157" t="s">
        <v>7</v>
      </c>
      <c r="E18" s="157" t="s">
        <v>11</v>
      </c>
      <c r="F18" s="157" t="s">
        <v>281</v>
      </c>
      <c r="G18" s="157" t="s">
        <v>13</v>
      </c>
      <c r="H18" s="157" t="s">
        <v>656</v>
      </c>
      <c r="I18" s="157" t="s">
        <v>644</v>
      </c>
      <c r="J18" s="157" t="s">
        <v>645</v>
      </c>
      <c r="K18" s="157" t="s">
        <v>641</v>
      </c>
      <c r="L18" s="157" t="s">
        <v>657</v>
      </c>
      <c r="M18" s="157" t="s">
        <v>42</v>
      </c>
      <c r="N18" s="157" t="s">
        <v>647</v>
      </c>
      <c r="O18" s="157" t="s">
        <v>635</v>
      </c>
      <c r="P18" s="157" t="s">
        <v>288</v>
      </c>
      <c r="Q18" s="157">
        <v>-1</v>
      </c>
      <c r="R18" s="157" t="s">
        <v>657</v>
      </c>
      <c r="S18" s="157" t="s">
        <v>644</v>
      </c>
    </row>
    <row r="19" spans="1:19" ht="15" customHeight="1">
      <c r="A19" s="137">
        <v>700</v>
      </c>
      <c r="B19" s="137" t="s">
        <v>211</v>
      </c>
      <c r="C19" s="137" t="s">
        <v>247</v>
      </c>
      <c r="D19" s="137" t="s">
        <v>7</v>
      </c>
      <c r="E19" s="137" t="s">
        <v>11</v>
      </c>
      <c r="F19" s="137" t="s">
        <v>281</v>
      </c>
      <c r="G19" s="137" t="s">
        <v>13</v>
      </c>
      <c r="H19" s="137" t="s">
        <v>282</v>
      </c>
      <c r="I19" s="137" t="s">
        <v>283</v>
      </c>
      <c r="J19" s="137"/>
      <c r="K19" s="137" t="s">
        <v>284</v>
      </c>
      <c r="L19" s="137" t="s">
        <v>285</v>
      </c>
      <c r="M19" s="137" t="s">
        <v>36</v>
      </c>
      <c r="N19" s="137" t="s">
        <v>286</v>
      </c>
      <c r="O19" s="137" t="s">
        <v>287</v>
      </c>
      <c r="P19" s="137" t="s">
        <v>288</v>
      </c>
      <c r="Q19" s="137">
        <v>1.259475218658892E-2</v>
      </c>
      <c r="R19" s="137"/>
      <c r="S19" s="137"/>
    </row>
    <row r="20" spans="1:19" ht="15" customHeight="1">
      <c r="A20" s="157">
        <v>1400</v>
      </c>
      <c r="B20" s="157" t="s">
        <v>220</v>
      </c>
      <c r="C20" s="157" t="s">
        <v>257</v>
      </c>
      <c r="D20" s="157" t="s">
        <v>7</v>
      </c>
      <c r="E20" s="157" t="s">
        <v>11</v>
      </c>
      <c r="F20" s="157" t="s">
        <v>281</v>
      </c>
      <c r="G20" s="157" t="s">
        <v>13</v>
      </c>
      <c r="H20" s="157" t="s">
        <v>658</v>
      </c>
      <c r="I20" s="157" t="s">
        <v>659</v>
      </c>
      <c r="J20" s="157" t="s">
        <v>660</v>
      </c>
      <c r="K20" s="157" t="s">
        <v>301</v>
      </c>
      <c r="L20" s="157" t="s">
        <v>661</v>
      </c>
      <c r="M20" s="157" t="s">
        <v>44</v>
      </c>
      <c r="N20" s="157" t="s">
        <v>336</v>
      </c>
      <c r="O20" s="157" t="s">
        <v>635</v>
      </c>
      <c r="P20" s="157" t="s">
        <v>288</v>
      </c>
      <c r="Q20" s="157">
        <v>-1</v>
      </c>
      <c r="R20" s="157" t="s">
        <v>661</v>
      </c>
      <c r="S20" s="157" t="s">
        <v>659</v>
      </c>
    </row>
    <row r="21" spans="1:19" ht="15" customHeight="1">
      <c r="A21" s="137">
        <v>1400</v>
      </c>
      <c r="B21" s="137" t="s">
        <v>220</v>
      </c>
      <c r="C21" s="137" t="s">
        <v>251</v>
      </c>
      <c r="D21" s="137" t="s">
        <v>7</v>
      </c>
      <c r="E21" s="137" t="s">
        <v>11</v>
      </c>
      <c r="F21" s="137" t="s">
        <v>281</v>
      </c>
      <c r="G21" s="137" t="s">
        <v>13</v>
      </c>
      <c r="H21" s="137"/>
      <c r="I21" s="137"/>
      <c r="J21" s="137"/>
      <c r="K21" s="137"/>
      <c r="L21" s="137"/>
      <c r="M21" s="137"/>
      <c r="N21" s="137"/>
      <c r="O21" s="137"/>
      <c r="P21" s="137"/>
      <c r="Q21" s="137">
        <v>0.5</v>
      </c>
      <c r="R21" s="137"/>
      <c r="S21" s="137"/>
    </row>
    <row r="22" spans="1:19" ht="15" customHeight="1">
      <c r="A22" s="157">
        <v>1500</v>
      </c>
      <c r="B22" s="157" t="s">
        <v>220</v>
      </c>
      <c r="C22" s="157" t="s">
        <v>259</v>
      </c>
      <c r="D22" s="157" t="s">
        <v>7</v>
      </c>
      <c r="E22" s="157" t="s">
        <v>11</v>
      </c>
      <c r="F22" s="157" t="s">
        <v>281</v>
      </c>
      <c r="G22" s="157" t="s">
        <v>13</v>
      </c>
      <c r="H22" s="157" t="s">
        <v>662</v>
      </c>
      <c r="I22" s="157" t="s">
        <v>659</v>
      </c>
      <c r="J22" s="157" t="s">
        <v>660</v>
      </c>
      <c r="K22" s="157" t="s">
        <v>301</v>
      </c>
      <c r="L22" s="157" t="s">
        <v>663</v>
      </c>
      <c r="M22" s="157" t="s">
        <v>44</v>
      </c>
      <c r="N22" s="157" t="s">
        <v>336</v>
      </c>
      <c r="O22" s="157" t="s">
        <v>635</v>
      </c>
      <c r="P22" s="157" t="s">
        <v>288</v>
      </c>
      <c r="Q22" s="157">
        <v>-1</v>
      </c>
      <c r="R22" s="157" t="s">
        <v>663</v>
      </c>
      <c r="S22" s="157" t="s">
        <v>659</v>
      </c>
    </row>
    <row r="23" spans="1:19" ht="15" customHeight="1">
      <c r="A23" s="137">
        <v>1500</v>
      </c>
      <c r="B23" s="137" t="s">
        <v>220</v>
      </c>
      <c r="C23" s="137" t="s">
        <v>251</v>
      </c>
      <c r="D23" s="137" t="s">
        <v>7</v>
      </c>
      <c r="E23" s="137" t="s">
        <v>11</v>
      </c>
      <c r="F23" s="137" t="s">
        <v>281</v>
      </c>
      <c r="G23" s="137" t="s">
        <v>13</v>
      </c>
      <c r="H23" s="137"/>
      <c r="I23" s="137"/>
      <c r="J23" s="137"/>
      <c r="K23" s="137"/>
      <c r="L23" s="137"/>
      <c r="M23" s="137"/>
      <c r="N23" s="137"/>
      <c r="O23" s="137"/>
      <c r="P23" s="137"/>
      <c r="Q23" s="137">
        <v>0.5</v>
      </c>
      <c r="R23" s="137"/>
      <c r="S23" s="137"/>
    </row>
    <row r="24" spans="1:19" ht="15" customHeight="1">
      <c r="A24" s="157">
        <v>1600</v>
      </c>
      <c r="B24" s="157" t="s">
        <v>221</v>
      </c>
      <c r="C24" s="157" t="s">
        <v>251</v>
      </c>
      <c r="D24" s="157" t="s">
        <v>7</v>
      </c>
      <c r="E24" s="157" t="s">
        <v>11</v>
      </c>
      <c r="F24" s="157" t="s">
        <v>281</v>
      </c>
      <c r="G24" s="157" t="s">
        <v>13</v>
      </c>
      <c r="H24" s="157"/>
      <c r="I24" s="157"/>
      <c r="J24" s="157"/>
      <c r="K24" s="157"/>
      <c r="L24" s="157"/>
      <c r="M24" s="157"/>
      <c r="N24" s="157"/>
      <c r="O24" s="157"/>
      <c r="P24" s="157"/>
      <c r="Q24" s="157">
        <v>1</v>
      </c>
      <c r="R24" s="157"/>
      <c r="S24" s="157"/>
    </row>
    <row r="25" spans="1:19" ht="15" customHeight="1">
      <c r="A25" s="137">
        <v>1600</v>
      </c>
      <c r="B25" s="137" t="s">
        <v>221</v>
      </c>
      <c r="C25" s="137" t="s">
        <v>261</v>
      </c>
      <c r="D25" s="137" t="s">
        <v>7</v>
      </c>
      <c r="E25" s="137" t="s">
        <v>11</v>
      </c>
      <c r="F25" s="137" t="s">
        <v>281</v>
      </c>
      <c r="G25" s="137" t="s">
        <v>13</v>
      </c>
      <c r="H25" s="137" t="s">
        <v>298</v>
      </c>
      <c r="I25" s="137" t="s">
        <v>299</v>
      </c>
      <c r="J25" s="137" t="s">
        <v>300</v>
      </c>
      <c r="K25" s="137" t="s">
        <v>301</v>
      </c>
      <c r="L25" s="137" t="s">
        <v>302</v>
      </c>
      <c r="M25" s="137" t="s">
        <v>44</v>
      </c>
      <c r="N25" s="137" t="s">
        <v>303</v>
      </c>
      <c r="O25" s="137" t="s">
        <v>304</v>
      </c>
      <c r="P25" s="137" t="s">
        <v>305</v>
      </c>
      <c r="Q25" s="137">
        <v>-1</v>
      </c>
      <c r="R25" s="137" t="s">
        <v>664</v>
      </c>
      <c r="S25" s="137" t="s">
        <v>639</v>
      </c>
    </row>
    <row r="26" spans="1:19" ht="15" customHeight="1">
      <c r="A26" s="157">
        <v>1700</v>
      </c>
      <c r="B26" s="157" t="s">
        <v>222</v>
      </c>
      <c r="C26" s="157" t="s">
        <v>251</v>
      </c>
      <c r="D26" s="157" t="s">
        <v>7</v>
      </c>
      <c r="E26" s="157" t="s">
        <v>11</v>
      </c>
      <c r="F26" s="157" t="s">
        <v>281</v>
      </c>
      <c r="G26" s="157" t="s">
        <v>13</v>
      </c>
      <c r="H26" s="157"/>
      <c r="I26" s="157"/>
      <c r="J26" s="157"/>
      <c r="K26" s="157"/>
      <c r="L26" s="157"/>
      <c r="M26" s="157"/>
      <c r="N26" s="157"/>
      <c r="O26" s="157"/>
      <c r="P26" s="157"/>
      <c r="Q26" s="157">
        <v>1</v>
      </c>
      <c r="R26" s="157"/>
      <c r="S26" s="157"/>
    </row>
    <row r="27" spans="1:19" ht="15" customHeight="1">
      <c r="A27" s="137">
        <v>1700</v>
      </c>
      <c r="B27" s="137" t="s">
        <v>222</v>
      </c>
      <c r="C27" s="137" t="s">
        <v>266</v>
      </c>
      <c r="D27" s="137" t="s">
        <v>7</v>
      </c>
      <c r="E27" s="137" t="s">
        <v>11</v>
      </c>
      <c r="F27" s="137" t="s">
        <v>281</v>
      </c>
      <c r="G27" s="137" t="s">
        <v>13</v>
      </c>
      <c r="H27" s="137" t="s">
        <v>665</v>
      </c>
      <c r="I27" s="137" t="s">
        <v>639</v>
      </c>
      <c r="J27" s="137" t="s">
        <v>640</v>
      </c>
      <c r="K27" s="137" t="s">
        <v>301</v>
      </c>
      <c r="L27" s="137" t="s">
        <v>666</v>
      </c>
      <c r="M27" s="137" t="s">
        <v>44</v>
      </c>
      <c r="N27" s="137" t="s">
        <v>647</v>
      </c>
      <c r="O27" s="137" t="s">
        <v>635</v>
      </c>
      <c r="P27" s="137" t="s">
        <v>288</v>
      </c>
      <c r="Q27" s="137">
        <v>-1</v>
      </c>
      <c r="R27" s="137" t="s">
        <v>666</v>
      </c>
      <c r="S27" s="137" t="s">
        <v>639</v>
      </c>
    </row>
    <row r="28" spans="1:19" ht="15" customHeight="1">
      <c r="A28" s="157">
        <v>1800</v>
      </c>
      <c r="B28" s="157" t="s">
        <v>247</v>
      </c>
      <c r="C28" s="157" t="s">
        <v>217</v>
      </c>
      <c r="D28" s="157" t="s">
        <v>7</v>
      </c>
      <c r="E28" s="157" t="s">
        <v>11</v>
      </c>
      <c r="F28" s="157" t="s">
        <v>281</v>
      </c>
      <c r="G28" s="157" t="s">
        <v>13</v>
      </c>
      <c r="H28" s="157" t="s">
        <v>638</v>
      </c>
      <c r="I28" s="157" t="s">
        <v>639</v>
      </c>
      <c r="J28" s="157" t="s">
        <v>640</v>
      </c>
      <c r="K28" s="157" t="s">
        <v>641</v>
      </c>
      <c r="L28" s="157" t="s">
        <v>642</v>
      </c>
      <c r="M28" s="157" t="s">
        <v>42</v>
      </c>
      <c r="N28" s="157" t="s">
        <v>292</v>
      </c>
      <c r="O28" s="157" t="s">
        <v>635</v>
      </c>
      <c r="P28" s="157" t="s">
        <v>288</v>
      </c>
      <c r="Q28" s="157">
        <v>0.1</v>
      </c>
      <c r="R28" s="157"/>
      <c r="S28" s="157"/>
    </row>
    <row r="29" spans="1:19" ht="15" customHeight="1">
      <c r="A29" s="137">
        <v>1800</v>
      </c>
      <c r="B29" s="137" t="s">
        <v>247</v>
      </c>
      <c r="C29" s="137" t="s">
        <v>221</v>
      </c>
      <c r="D29" s="137" t="s">
        <v>7</v>
      </c>
      <c r="E29" s="137" t="s">
        <v>11</v>
      </c>
      <c r="F29" s="137" t="s">
        <v>281</v>
      </c>
      <c r="G29" s="137" t="s">
        <v>13</v>
      </c>
      <c r="H29" s="137" t="s">
        <v>667</v>
      </c>
      <c r="I29" s="137" t="s">
        <v>639</v>
      </c>
      <c r="J29" s="137" t="s">
        <v>640</v>
      </c>
      <c r="K29" s="137" t="s">
        <v>301</v>
      </c>
      <c r="L29" s="137" t="s">
        <v>668</v>
      </c>
      <c r="M29" s="137" t="s">
        <v>44</v>
      </c>
      <c r="N29" s="137" t="s">
        <v>647</v>
      </c>
      <c r="O29" s="137" t="s">
        <v>635</v>
      </c>
      <c r="P29" s="137" t="s">
        <v>288</v>
      </c>
      <c r="Q29" s="137">
        <v>-1</v>
      </c>
      <c r="R29" s="137" t="s">
        <v>668</v>
      </c>
      <c r="S29" s="137" t="s">
        <v>639</v>
      </c>
    </row>
    <row r="30" spans="1:19" ht="15" customHeight="1">
      <c r="A30" s="157">
        <v>10</v>
      </c>
      <c r="B30" s="157" t="s">
        <v>250</v>
      </c>
      <c r="C30" s="157" t="s">
        <v>238</v>
      </c>
      <c r="D30" s="157" t="s">
        <v>7</v>
      </c>
      <c r="E30" s="157" t="s">
        <v>11</v>
      </c>
      <c r="F30" s="157" t="s">
        <v>342</v>
      </c>
      <c r="G30" s="157" t="s">
        <v>13</v>
      </c>
      <c r="H30" s="157"/>
      <c r="I30" s="157"/>
      <c r="J30" s="157"/>
      <c r="K30" s="157"/>
      <c r="L30" s="157"/>
      <c r="M30" s="157"/>
      <c r="N30" s="157" t="s">
        <v>312</v>
      </c>
      <c r="O30" s="157" t="s">
        <v>630</v>
      </c>
      <c r="P30" s="157" t="s">
        <v>631</v>
      </c>
      <c r="Q30" s="157">
        <v>0.57999999999999996</v>
      </c>
      <c r="R30" s="157"/>
      <c r="S30" s="157"/>
    </row>
    <row r="31" spans="1:19" ht="15" customHeight="1">
      <c r="A31" s="137">
        <v>10</v>
      </c>
      <c r="B31" s="137" t="s">
        <v>238</v>
      </c>
      <c r="C31" s="137" t="s">
        <v>275</v>
      </c>
      <c r="D31" s="137" t="s">
        <v>7</v>
      </c>
      <c r="E31" s="137" t="s">
        <v>11</v>
      </c>
      <c r="F31" s="137" t="s">
        <v>342</v>
      </c>
      <c r="G31" s="137" t="s">
        <v>13</v>
      </c>
      <c r="H31" s="137" t="s">
        <v>669</v>
      </c>
      <c r="I31" s="137" t="s">
        <v>310</v>
      </c>
      <c r="J31" s="137" t="s">
        <v>633</v>
      </c>
      <c r="K31" s="137" t="s">
        <v>301</v>
      </c>
      <c r="L31" s="137" t="s">
        <v>634</v>
      </c>
      <c r="M31" s="137" t="s">
        <v>43</v>
      </c>
      <c r="N31" s="137" t="s">
        <v>312</v>
      </c>
      <c r="O31" s="137" t="s">
        <v>635</v>
      </c>
      <c r="P31" s="137" t="s">
        <v>288</v>
      </c>
      <c r="Q31" s="137">
        <v>-1</v>
      </c>
      <c r="R31" s="137" t="s">
        <v>634</v>
      </c>
      <c r="S31" s="137" t="s">
        <v>310</v>
      </c>
    </row>
    <row r="32" spans="1:19" ht="15" customHeight="1">
      <c r="A32" s="157">
        <v>11</v>
      </c>
      <c r="B32" s="157" t="s">
        <v>239</v>
      </c>
      <c r="C32" s="157" t="s">
        <v>275</v>
      </c>
      <c r="D32" s="157" t="s">
        <v>7</v>
      </c>
      <c r="E32" s="157" t="s">
        <v>11</v>
      </c>
      <c r="F32" s="157" t="s">
        <v>342</v>
      </c>
      <c r="G32" s="157" t="s">
        <v>13</v>
      </c>
      <c r="H32" s="157" t="s">
        <v>670</v>
      </c>
      <c r="I32" s="157" t="s">
        <v>310</v>
      </c>
      <c r="J32" s="157" t="s">
        <v>633</v>
      </c>
      <c r="K32" s="157" t="s">
        <v>301</v>
      </c>
      <c r="L32" s="157" t="s">
        <v>637</v>
      </c>
      <c r="M32" s="157" t="s">
        <v>43</v>
      </c>
      <c r="N32" s="157" t="s">
        <v>312</v>
      </c>
      <c r="O32" s="157" t="s">
        <v>635</v>
      </c>
      <c r="P32" s="157" t="s">
        <v>288</v>
      </c>
      <c r="Q32" s="157">
        <v>-1</v>
      </c>
      <c r="R32" s="157" t="s">
        <v>637</v>
      </c>
      <c r="S32" s="157" t="s">
        <v>310</v>
      </c>
    </row>
    <row r="33" spans="1:19" ht="15" customHeight="1">
      <c r="A33" s="137">
        <v>11</v>
      </c>
      <c r="B33" s="137" t="s">
        <v>250</v>
      </c>
      <c r="C33" s="137" t="s">
        <v>239</v>
      </c>
      <c r="D33" s="137" t="s">
        <v>7</v>
      </c>
      <c r="E33" s="137" t="s">
        <v>11</v>
      </c>
      <c r="F33" s="137" t="s">
        <v>342</v>
      </c>
      <c r="G33" s="137" t="s">
        <v>13</v>
      </c>
      <c r="H33" s="137"/>
      <c r="I33" s="137"/>
      <c r="J33" s="137"/>
      <c r="K33" s="137"/>
      <c r="L33" s="137"/>
      <c r="M33" s="137"/>
      <c r="N33" s="137" t="s">
        <v>312</v>
      </c>
      <c r="O33" s="137" t="s">
        <v>630</v>
      </c>
      <c r="P33" s="137" t="s">
        <v>631</v>
      </c>
      <c r="Q33" s="137">
        <v>0.78</v>
      </c>
      <c r="R33" s="137"/>
      <c r="S33" s="137"/>
    </row>
    <row r="34" spans="1:19" ht="15" customHeight="1">
      <c r="A34" s="157">
        <v>101</v>
      </c>
      <c r="B34" s="157" t="s">
        <v>247</v>
      </c>
      <c r="C34" s="157" t="s">
        <v>217</v>
      </c>
      <c r="D34" s="157" t="s">
        <v>7</v>
      </c>
      <c r="E34" s="157" t="s">
        <v>11</v>
      </c>
      <c r="F34" s="157" t="s">
        <v>342</v>
      </c>
      <c r="G34" s="157" t="s">
        <v>13</v>
      </c>
      <c r="H34" s="157" t="s">
        <v>638</v>
      </c>
      <c r="I34" s="157" t="s">
        <v>639</v>
      </c>
      <c r="J34" s="157" t="s">
        <v>640</v>
      </c>
      <c r="K34" s="157" t="s">
        <v>641</v>
      </c>
      <c r="L34" s="157" t="s">
        <v>642</v>
      </c>
      <c r="M34" s="157" t="s">
        <v>42</v>
      </c>
      <c r="N34" s="157" t="s">
        <v>292</v>
      </c>
      <c r="O34" s="157" t="s">
        <v>635</v>
      </c>
      <c r="P34" s="157" t="s">
        <v>288</v>
      </c>
      <c r="Q34" s="157">
        <v>-1</v>
      </c>
      <c r="R34" s="157" t="s">
        <v>642</v>
      </c>
      <c r="S34" s="157" t="s">
        <v>639</v>
      </c>
    </row>
    <row r="35" spans="1:19" ht="15" customHeight="1">
      <c r="A35" s="137">
        <v>101</v>
      </c>
      <c r="B35" s="137" t="s">
        <v>211</v>
      </c>
      <c r="C35" s="137" t="s">
        <v>247</v>
      </c>
      <c r="D35" s="137" t="s">
        <v>7</v>
      </c>
      <c r="E35" s="137" t="s">
        <v>11</v>
      </c>
      <c r="F35" s="137" t="s">
        <v>342</v>
      </c>
      <c r="G35" s="137" t="s">
        <v>13</v>
      </c>
      <c r="H35" s="137" t="s">
        <v>343</v>
      </c>
      <c r="I35" s="137" t="s">
        <v>283</v>
      </c>
      <c r="J35" s="137"/>
      <c r="K35" s="137" t="s">
        <v>284</v>
      </c>
      <c r="L35" s="137" t="s">
        <v>285</v>
      </c>
      <c r="M35" s="137" t="s">
        <v>36</v>
      </c>
      <c r="N35" s="137" t="s">
        <v>286</v>
      </c>
      <c r="O35" s="137" t="s">
        <v>287</v>
      </c>
      <c r="P35" s="137" t="s">
        <v>288</v>
      </c>
      <c r="Q35" s="137">
        <v>0.36</v>
      </c>
      <c r="R35" s="137"/>
      <c r="S35" s="137"/>
    </row>
    <row r="36" spans="1:19" ht="15" customHeight="1">
      <c r="A36" s="157">
        <v>201</v>
      </c>
      <c r="B36" s="157" t="s">
        <v>247</v>
      </c>
      <c r="C36" s="157" t="s">
        <v>222</v>
      </c>
      <c r="D36" s="157" t="s">
        <v>7</v>
      </c>
      <c r="E36" s="157" t="s">
        <v>11</v>
      </c>
      <c r="F36" s="157" t="s">
        <v>342</v>
      </c>
      <c r="G36" s="157" t="s">
        <v>13</v>
      </c>
      <c r="H36" s="157" t="s">
        <v>643</v>
      </c>
      <c r="I36" s="157" t="s">
        <v>644</v>
      </c>
      <c r="J36" s="157" t="s">
        <v>645</v>
      </c>
      <c r="K36" s="157" t="s">
        <v>641</v>
      </c>
      <c r="L36" s="157" t="s">
        <v>646</v>
      </c>
      <c r="M36" s="157" t="s">
        <v>42</v>
      </c>
      <c r="N36" s="157" t="s">
        <v>647</v>
      </c>
      <c r="O36" s="157" t="s">
        <v>635</v>
      </c>
      <c r="P36" s="157" t="s">
        <v>288</v>
      </c>
      <c r="Q36" s="157">
        <v>-1</v>
      </c>
      <c r="R36" s="157" t="s">
        <v>646</v>
      </c>
      <c r="S36" s="157" t="s">
        <v>644</v>
      </c>
    </row>
    <row r="37" spans="1:19" ht="15" customHeight="1">
      <c r="A37" s="137">
        <v>201</v>
      </c>
      <c r="B37" s="137" t="s">
        <v>211</v>
      </c>
      <c r="C37" s="137" t="s">
        <v>247</v>
      </c>
      <c r="D37" s="137" t="s">
        <v>7</v>
      </c>
      <c r="E37" s="137" t="s">
        <v>11</v>
      </c>
      <c r="F37" s="137" t="s">
        <v>342</v>
      </c>
      <c r="G37" s="137" t="s">
        <v>13</v>
      </c>
      <c r="H37" s="137" t="s">
        <v>343</v>
      </c>
      <c r="I37" s="137" t="s">
        <v>283</v>
      </c>
      <c r="J37" s="137"/>
      <c r="K37" s="137" t="s">
        <v>284</v>
      </c>
      <c r="L37" s="137" t="s">
        <v>285</v>
      </c>
      <c r="M37" s="137" t="s">
        <v>36</v>
      </c>
      <c r="N37" s="137" t="s">
        <v>286</v>
      </c>
      <c r="O37" s="137" t="s">
        <v>287</v>
      </c>
      <c r="P37" s="137" t="s">
        <v>288</v>
      </c>
      <c r="Q37" s="137">
        <v>0.10248396501457729</v>
      </c>
      <c r="R37" s="137"/>
      <c r="S37" s="137"/>
    </row>
    <row r="38" spans="1:19" ht="15" customHeight="1">
      <c r="A38" s="157">
        <v>301</v>
      </c>
      <c r="B38" s="157" t="s">
        <v>211</v>
      </c>
      <c r="C38" s="157" t="s">
        <v>247</v>
      </c>
      <c r="D38" s="157" t="s">
        <v>7</v>
      </c>
      <c r="E38" s="157" t="s">
        <v>11</v>
      </c>
      <c r="F38" s="157" t="s">
        <v>342</v>
      </c>
      <c r="G38" s="157" t="s">
        <v>13</v>
      </c>
      <c r="H38" s="157" t="s">
        <v>343</v>
      </c>
      <c r="I38" s="157" t="s">
        <v>283</v>
      </c>
      <c r="J38" s="157"/>
      <c r="K38" s="157" t="s">
        <v>284</v>
      </c>
      <c r="L38" s="157" t="s">
        <v>285</v>
      </c>
      <c r="M38" s="157" t="s">
        <v>36</v>
      </c>
      <c r="N38" s="157" t="s">
        <v>286</v>
      </c>
      <c r="O38" s="157" t="s">
        <v>287</v>
      </c>
      <c r="P38" s="157" t="s">
        <v>288</v>
      </c>
      <c r="Q38" s="157">
        <v>6.0641399416909617E-2</v>
      </c>
      <c r="R38" s="157"/>
      <c r="S38" s="157"/>
    </row>
    <row r="39" spans="1:19" ht="15" customHeight="1">
      <c r="A39" s="137">
        <v>301</v>
      </c>
      <c r="B39" s="137" t="s">
        <v>247</v>
      </c>
      <c r="C39" s="137" t="s">
        <v>227</v>
      </c>
      <c r="D39" s="137" t="s">
        <v>7</v>
      </c>
      <c r="E39" s="137" t="s">
        <v>11</v>
      </c>
      <c r="F39" s="137" t="s">
        <v>342</v>
      </c>
      <c r="G39" s="137" t="s">
        <v>13</v>
      </c>
      <c r="H39" s="137" t="s">
        <v>648</v>
      </c>
      <c r="I39" s="137" t="s">
        <v>644</v>
      </c>
      <c r="J39" s="137" t="s">
        <v>645</v>
      </c>
      <c r="K39" s="137" t="s">
        <v>641</v>
      </c>
      <c r="L39" s="137" t="s">
        <v>649</v>
      </c>
      <c r="M39" s="137" t="s">
        <v>42</v>
      </c>
      <c r="N39" s="137" t="s">
        <v>647</v>
      </c>
      <c r="O39" s="137" t="s">
        <v>635</v>
      </c>
      <c r="P39" s="137" t="s">
        <v>288</v>
      </c>
      <c r="Q39" s="137">
        <v>-1</v>
      </c>
      <c r="R39" s="137" t="s">
        <v>649</v>
      </c>
      <c r="S39" s="137" t="s">
        <v>644</v>
      </c>
    </row>
    <row r="40" spans="1:19" ht="15" customHeight="1">
      <c r="A40" s="157">
        <v>401</v>
      </c>
      <c r="B40" s="157" t="s">
        <v>247</v>
      </c>
      <c r="C40" s="157" t="s">
        <v>229</v>
      </c>
      <c r="D40" s="157" t="s">
        <v>7</v>
      </c>
      <c r="E40" s="157" t="s">
        <v>11</v>
      </c>
      <c r="F40" s="157" t="s">
        <v>342</v>
      </c>
      <c r="G40" s="157" t="s">
        <v>13</v>
      </c>
      <c r="H40" s="157" t="s">
        <v>650</v>
      </c>
      <c r="I40" s="157" t="s">
        <v>644</v>
      </c>
      <c r="J40" s="157" t="s">
        <v>645</v>
      </c>
      <c r="K40" s="157" t="s">
        <v>641</v>
      </c>
      <c r="L40" s="157" t="s">
        <v>651</v>
      </c>
      <c r="M40" s="157" t="s">
        <v>42</v>
      </c>
      <c r="N40" s="157" t="s">
        <v>647</v>
      </c>
      <c r="O40" s="157" t="s">
        <v>635</v>
      </c>
      <c r="P40" s="157" t="s">
        <v>288</v>
      </c>
      <c r="Q40" s="157">
        <v>-1</v>
      </c>
      <c r="R40" s="157" t="s">
        <v>651</v>
      </c>
      <c r="S40" s="157" t="s">
        <v>644</v>
      </c>
    </row>
    <row r="41" spans="1:19" ht="15" customHeight="1">
      <c r="A41" s="137">
        <v>401</v>
      </c>
      <c r="B41" s="137" t="s">
        <v>211</v>
      </c>
      <c r="C41" s="137" t="s">
        <v>247</v>
      </c>
      <c r="D41" s="137" t="s">
        <v>7</v>
      </c>
      <c r="E41" s="137" t="s">
        <v>11</v>
      </c>
      <c r="F41" s="137" t="s">
        <v>342</v>
      </c>
      <c r="G41" s="137" t="s">
        <v>13</v>
      </c>
      <c r="H41" s="137" t="s">
        <v>343</v>
      </c>
      <c r="I41" s="137" t="s">
        <v>283</v>
      </c>
      <c r="J41" s="137"/>
      <c r="K41" s="137" t="s">
        <v>284</v>
      </c>
      <c r="L41" s="137" t="s">
        <v>285</v>
      </c>
      <c r="M41" s="137" t="s">
        <v>36</v>
      </c>
      <c r="N41" s="137" t="s">
        <v>286</v>
      </c>
      <c r="O41" s="137" t="s">
        <v>287</v>
      </c>
      <c r="P41" s="137" t="s">
        <v>288</v>
      </c>
      <c r="Q41" s="137">
        <v>0</v>
      </c>
      <c r="R41" s="137"/>
      <c r="S41" s="137"/>
    </row>
    <row r="42" spans="1:19" ht="15" customHeight="1">
      <c r="A42" s="157">
        <v>501</v>
      </c>
      <c r="B42" s="157" t="s">
        <v>247</v>
      </c>
      <c r="C42" s="157" t="s">
        <v>230</v>
      </c>
      <c r="D42" s="157" t="s">
        <v>7</v>
      </c>
      <c r="E42" s="157" t="s">
        <v>11</v>
      </c>
      <c r="F42" s="157" t="s">
        <v>342</v>
      </c>
      <c r="G42" s="157" t="s">
        <v>13</v>
      </c>
      <c r="H42" s="157" t="s">
        <v>652</v>
      </c>
      <c r="I42" s="157" t="s">
        <v>644</v>
      </c>
      <c r="J42" s="157" t="s">
        <v>645</v>
      </c>
      <c r="K42" s="157" t="s">
        <v>641</v>
      </c>
      <c r="L42" s="157" t="s">
        <v>653</v>
      </c>
      <c r="M42" s="157" t="s">
        <v>42</v>
      </c>
      <c r="N42" s="157" t="s">
        <v>647</v>
      </c>
      <c r="O42" s="157" t="s">
        <v>635</v>
      </c>
      <c r="P42" s="157" t="s">
        <v>288</v>
      </c>
      <c r="Q42" s="157">
        <v>-1</v>
      </c>
      <c r="R42" s="157" t="s">
        <v>653</v>
      </c>
      <c r="S42" s="157" t="s">
        <v>644</v>
      </c>
    </row>
    <row r="43" spans="1:19" ht="15" customHeight="1">
      <c r="A43" s="137">
        <v>501</v>
      </c>
      <c r="B43" s="137" t="s">
        <v>211</v>
      </c>
      <c r="C43" s="137" t="s">
        <v>247</v>
      </c>
      <c r="D43" s="137" t="s">
        <v>7</v>
      </c>
      <c r="E43" s="137" t="s">
        <v>11</v>
      </c>
      <c r="F43" s="137" t="s">
        <v>342</v>
      </c>
      <c r="G43" s="137" t="s">
        <v>13</v>
      </c>
      <c r="H43" s="137" t="s">
        <v>343</v>
      </c>
      <c r="I43" s="137" t="s">
        <v>283</v>
      </c>
      <c r="J43" s="137"/>
      <c r="K43" s="137" t="s">
        <v>284</v>
      </c>
      <c r="L43" s="137" t="s">
        <v>285</v>
      </c>
      <c r="M43" s="137" t="s">
        <v>36</v>
      </c>
      <c r="N43" s="137" t="s">
        <v>286</v>
      </c>
      <c r="O43" s="137" t="s">
        <v>287</v>
      </c>
      <c r="P43" s="137" t="s">
        <v>288</v>
      </c>
      <c r="Q43" s="137">
        <v>0.39430903790087463</v>
      </c>
      <c r="R43" s="137"/>
      <c r="S43" s="137"/>
    </row>
    <row r="44" spans="1:19" ht="15" customHeight="1">
      <c r="A44" s="157">
        <v>601</v>
      </c>
      <c r="B44" s="157" t="s">
        <v>247</v>
      </c>
      <c r="C44" s="157" t="s">
        <v>224</v>
      </c>
      <c r="D44" s="157" t="s">
        <v>7</v>
      </c>
      <c r="E44" s="157" t="s">
        <v>11</v>
      </c>
      <c r="F44" s="157" t="s">
        <v>342</v>
      </c>
      <c r="G44" s="157" t="s">
        <v>13</v>
      </c>
      <c r="H44" s="157" t="s">
        <v>654</v>
      </c>
      <c r="I44" s="157" t="s">
        <v>644</v>
      </c>
      <c r="J44" s="157" t="s">
        <v>645</v>
      </c>
      <c r="K44" s="157" t="s">
        <v>641</v>
      </c>
      <c r="L44" s="157" t="s">
        <v>655</v>
      </c>
      <c r="M44" s="157" t="s">
        <v>42</v>
      </c>
      <c r="N44" s="157" t="s">
        <v>647</v>
      </c>
      <c r="O44" s="157" t="s">
        <v>635</v>
      </c>
      <c r="P44" s="157" t="s">
        <v>288</v>
      </c>
      <c r="Q44" s="157">
        <v>-1</v>
      </c>
      <c r="R44" s="157" t="s">
        <v>655</v>
      </c>
      <c r="S44" s="157" t="s">
        <v>644</v>
      </c>
    </row>
    <row r="45" spans="1:19" ht="15" customHeight="1">
      <c r="A45" s="137">
        <v>601</v>
      </c>
      <c r="B45" s="137" t="s">
        <v>211</v>
      </c>
      <c r="C45" s="137" t="s">
        <v>247</v>
      </c>
      <c r="D45" s="137" t="s">
        <v>7</v>
      </c>
      <c r="E45" s="137" t="s">
        <v>11</v>
      </c>
      <c r="F45" s="137" t="s">
        <v>342</v>
      </c>
      <c r="G45" s="137" t="s">
        <v>13</v>
      </c>
      <c r="H45" s="137" t="s">
        <v>343</v>
      </c>
      <c r="I45" s="137" t="s">
        <v>283</v>
      </c>
      <c r="J45" s="137"/>
      <c r="K45" s="137" t="s">
        <v>284</v>
      </c>
      <c r="L45" s="137" t="s">
        <v>285</v>
      </c>
      <c r="M45" s="137" t="s">
        <v>36</v>
      </c>
      <c r="N45" s="137" t="s">
        <v>286</v>
      </c>
      <c r="O45" s="137" t="s">
        <v>287</v>
      </c>
      <c r="P45" s="137" t="s">
        <v>288</v>
      </c>
      <c r="Q45" s="137">
        <v>6.9970845481049565E-2</v>
      </c>
      <c r="R45" s="137"/>
      <c r="S45" s="137"/>
    </row>
    <row r="46" spans="1:19" ht="15" customHeight="1">
      <c r="A46" s="157">
        <v>701</v>
      </c>
      <c r="B46" s="157" t="s">
        <v>247</v>
      </c>
      <c r="C46" s="157" t="s">
        <v>242</v>
      </c>
      <c r="D46" s="157" t="s">
        <v>7</v>
      </c>
      <c r="E46" s="157" t="s">
        <v>11</v>
      </c>
      <c r="F46" s="157" t="s">
        <v>342</v>
      </c>
      <c r="G46" s="157" t="s">
        <v>13</v>
      </c>
      <c r="H46" s="157" t="s">
        <v>656</v>
      </c>
      <c r="I46" s="157" t="s">
        <v>644</v>
      </c>
      <c r="J46" s="157" t="s">
        <v>645</v>
      </c>
      <c r="K46" s="157" t="s">
        <v>641</v>
      </c>
      <c r="L46" s="157" t="s">
        <v>657</v>
      </c>
      <c r="M46" s="157" t="s">
        <v>42</v>
      </c>
      <c r="N46" s="157" t="s">
        <v>647</v>
      </c>
      <c r="O46" s="157" t="s">
        <v>635</v>
      </c>
      <c r="P46" s="157" t="s">
        <v>288</v>
      </c>
      <c r="Q46" s="157">
        <v>-1</v>
      </c>
      <c r="R46" s="157" t="s">
        <v>657</v>
      </c>
      <c r="S46" s="157" t="s">
        <v>644</v>
      </c>
    </row>
    <row r="47" spans="1:19" ht="15" customHeight="1">
      <c r="A47" s="137">
        <v>701</v>
      </c>
      <c r="B47" s="137" t="s">
        <v>211</v>
      </c>
      <c r="C47" s="137" t="s">
        <v>247</v>
      </c>
      <c r="D47" s="137" t="s">
        <v>7</v>
      </c>
      <c r="E47" s="137" t="s">
        <v>11</v>
      </c>
      <c r="F47" s="137" t="s">
        <v>342</v>
      </c>
      <c r="G47" s="137" t="s">
        <v>13</v>
      </c>
      <c r="H47" s="137" t="s">
        <v>343</v>
      </c>
      <c r="I47" s="137" t="s">
        <v>283</v>
      </c>
      <c r="J47" s="137"/>
      <c r="K47" s="137" t="s">
        <v>284</v>
      </c>
      <c r="L47" s="137" t="s">
        <v>285</v>
      </c>
      <c r="M47" s="137" t="s">
        <v>36</v>
      </c>
      <c r="N47" s="137" t="s">
        <v>286</v>
      </c>
      <c r="O47" s="137" t="s">
        <v>287</v>
      </c>
      <c r="P47" s="137" t="s">
        <v>288</v>
      </c>
      <c r="Q47" s="137">
        <v>1.259475218658892E-2</v>
      </c>
      <c r="R47" s="137"/>
      <c r="S47" s="137"/>
    </row>
    <row r="48" spans="1:19" ht="15" customHeight="1">
      <c r="A48" s="157">
        <v>1401</v>
      </c>
      <c r="B48" s="157" t="s">
        <v>220</v>
      </c>
      <c r="C48" s="157" t="s">
        <v>257</v>
      </c>
      <c r="D48" s="157" t="s">
        <v>7</v>
      </c>
      <c r="E48" s="157" t="s">
        <v>11</v>
      </c>
      <c r="F48" s="157" t="s">
        <v>342</v>
      </c>
      <c r="G48" s="157" t="s">
        <v>13</v>
      </c>
      <c r="H48" s="157" t="s">
        <v>658</v>
      </c>
      <c r="I48" s="157" t="s">
        <v>659</v>
      </c>
      <c r="J48" s="157" t="s">
        <v>660</v>
      </c>
      <c r="K48" s="157" t="s">
        <v>301</v>
      </c>
      <c r="L48" s="157" t="s">
        <v>661</v>
      </c>
      <c r="M48" s="157" t="s">
        <v>44</v>
      </c>
      <c r="N48" s="157" t="s">
        <v>336</v>
      </c>
      <c r="O48" s="157" t="s">
        <v>635</v>
      </c>
      <c r="P48" s="157" t="s">
        <v>288</v>
      </c>
      <c r="Q48" s="157">
        <v>-1</v>
      </c>
      <c r="R48" s="157" t="s">
        <v>661</v>
      </c>
      <c r="S48" s="157" t="s">
        <v>659</v>
      </c>
    </row>
    <row r="49" spans="1:19" ht="15" customHeight="1">
      <c r="A49" s="137">
        <v>1401</v>
      </c>
      <c r="B49" s="137" t="s">
        <v>220</v>
      </c>
      <c r="C49" s="137" t="s">
        <v>251</v>
      </c>
      <c r="D49" s="137" t="s">
        <v>7</v>
      </c>
      <c r="E49" s="137" t="s">
        <v>11</v>
      </c>
      <c r="F49" s="137" t="s">
        <v>342</v>
      </c>
      <c r="G49" s="137" t="s">
        <v>13</v>
      </c>
      <c r="H49" s="137"/>
      <c r="I49" s="137"/>
      <c r="J49" s="137"/>
      <c r="K49" s="137"/>
      <c r="L49" s="137"/>
      <c r="M49" s="137"/>
      <c r="N49" s="137"/>
      <c r="O49" s="137"/>
      <c r="P49" s="137"/>
      <c r="Q49" s="137">
        <v>0.5</v>
      </c>
      <c r="R49" s="137"/>
      <c r="S49" s="137"/>
    </row>
    <row r="50" spans="1:19" ht="15" customHeight="1">
      <c r="A50" s="157">
        <v>1501</v>
      </c>
      <c r="B50" s="157" t="s">
        <v>220</v>
      </c>
      <c r="C50" s="157" t="s">
        <v>251</v>
      </c>
      <c r="D50" s="157" t="s">
        <v>7</v>
      </c>
      <c r="E50" s="157" t="s">
        <v>11</v>
      </c>
      <c r="F50" s="157" t="s">
        <v>342</v>
      </c>
      <c r="G50" s="157" t="s">
        <v>13</v>
      </c>
      <c r="H50" s="157"/>
      <c r="I50" s="157"/>
      <c r="J50" s="157"/>
      <c r="K50" s="157"/>
      <c r="L50" s="157"/>
      <c r="M50" s="157"/>
      <c r="N50" s="157"/>
      <c r="O50" s="157"/>
      <c r="P50" s="157"/>
      <c r="Q50" s="157">
        <v>0.5</v>
      </c>
      <c r="R50" s="157"/>
      <c r="S50" s="157"/>
    </row>
    <row r="51" spans="1:19" ht="15" customHeight="1">
      <c r="A51" s="137">
        <v>1501</v>
      </c>
      <c r="B51" s="137" t="s">
        <v>220</v>
      </c>
      <c r="C51" s="137" t="s">
        <v>259</v>
      </c>
      <c r="D51" s="137" t="s">
        <v>7</v>
      </c>
      <c r="E51" s="137" t="s">
        <v>11</v>
      </c>
      <c r="F51" s="137" t="s">
        <v>342</v>
      </c>
      <c r="G51" s="137" t="s">
        <v>13</v>
      </c>
      <c r="H51" s="137" t="s">
        <v>662</v>
      </c>
      <c r="I51" s="137" t="s">
        <v>659</v>
      </c>
      <c r="J51" s="137" t="s">
        <v>660</v>
      </c>
      <c r="K51" s="137" t="s">
        <v>301</v>
      </c>
      <c r="L51" s="137" t="s">
        <v>663</v>
      </c>
      <c r="M51" s="137" t="s">
        <v>44</v>
      </c>
      <c r="N51" s="137" t="s">
        <v>336</v>
      </c>
      <c r="O51" s="137" t="s">
        <v>635</v>
      </c>
      <c r="P51" s="137" t="s">
        <v>288</v>
      </c>
      <c r="Q51" s="137">
        <v>-1</v>
      </c>
      <c r="R51" s="137" t="s">
        <v>663</v>
      </c>
      <c r="S51" s="137" t="s">
        <v>659</v>
      </c>
    </row>
    <row r="52" spans="1:19" ht="15" customHeight="1">
      <c r="A52" s="157">
        <v>1601</v>
      </c>
      <c r="B52" s="157" t="s">
        <v>221</v>
      </c>
      <c r="C52" s="157" t="s">
        <v>261</v>
      </c>
      <c r="D52" s="157" t="s">
        <v>7</v>
      </c>
      <c r="E52" s="157" t="s">
        <v>11</v>
      </c>
      <c r="F52" s="157" t="s">
        <v>342</v>
      </c>
      <c r="G52" s="157" t="s">
        <v>13</v>
      </c>
      <c r="H52" s="157" t="s">
        <v>298</v>
      </c>
      <c r="I52" s="157" t="s">
        <v>299</v>
      </c>
      <c r="J52" s="157" t="s">
        <v>300</v>
      </c>
      <c r="K52" s="157" t="s">
        <v>301</v>
      </c>
      <c r="L52" s="157" t="s">
        <v>302</v>
      </c>
      <c r="M52" s="157" t="s">
        <v>44</v>
      </c>
      <c r="N52" s="157" t="s">
        <v>303</v>
      </c>
      <c r="O52" s="157" t="s">
        <v>304</v>
      </c>
      <c r="P52" s="157" t="s">
        <v>305</v>
      </c>
      <c r="Q52" s="157">
        <v>-1</v>
      </c>
      <c r="R52" s="157" t="s">
        <v>664</v>
      </c>
      <c r="S52" s="157" t="s">
        <v>639</v>
      </c>
    </row>
    <row r="53" spans="1:19" ht="15" customHeight="1">
      <c r="A53" s="137">
        <v>1601</v>
      </c>
      <c r="B53" s="137" t="s">
        <v>221</v>
      </c>
      <c r="C53" s="137" t="s">
        <v>251</v>
      </c>
      <c r="D53" s="137" t="s">
        <v>7</v>
      </c>
      <c r="E53" s="137" t="s">
        <v>11</v>
      </c>
      <c r="F53" s="137" t="s">
        <v>342</v>
      </c>
      <c r="G53" s="137" t="s">
        <v>13</v>
      </c>
      <c r="H53" s="137"/>
      <c r="I53" s="137"/>
      <c r="J53" s="137"/>
      <c r="K53" s="137"/>
      <c r="L53" s="137"/>
      <c r="M53" s="137"/>
      <c r="N53" s="137"/>
      <c r="O53" s="137"/>
      <c r="P53" s="137"/>
      <c r="Q53" s="137">
        <v>1</v>
      </c>
      <c r="R53" s="137"/>
      <c r="S53" s="137"/>
    </row>
    <row r="54" spans="1:19" ht="15" customHeight="1">
      <c r="A54" s="157">
        <v>1701</v>
      </c>
      <c r="B54" s="157" t="s">
        <v>222</v>
      </c>
      <c r="C54" s="157" t="s">
        <v>251</v>
      </c>
      <c r="D54" s="157" t="s">
        <v>7</v>
      </c>
      <c r="E54" s="157" t="s">
        <v>11</v>
      </c>
      <c r="F54" s="157" t="s">
        <v>342</v>
      </c>
      <c r="G54" s="157" t="s">
        <v>13</v>
      </c>
      <c r="H54" s="157"/>
      <c r="I54" s="157"/>
      <c r="J54" s="157"/>
      <c r="K54" s="157"/>
      <c r="L54" s="157"/>
      <c r="M54" s="157"/>
      <c r="N54" s="157"/>
      <c r="O54" s="157"/>
      <c r="P54" s="157"/>
      <c r="Q54" s="157">
        <v>1</v>
      </c>
      <c r="R54" s="157"/>
      <c r="S54" s="157"/>
    </row>
    <row r="55" spans="1:19" ht="15" customHeight="1">
      <c r="A55" s="137">
        <v>1701</v>
      </c>
      <c r="B55" s="137" t="s">
        <v>222</v>
      </c>
      <c r="C55" s="137" t="s">
        <v>266</v>
      </c>
      <c r="D55" s="137" t="s">
        <v>7</v>
      </c>
      <c r="E55" s="137" t="s">
        <v>11</v>
      </c>
      <c r="F55" s="137" t="s">
        <v>342</v>
      </c>
      <c r="G55" s="137" t="s">
        <v>13</v>
      </c>
      <c r="H55" s="137" t="s">
        <v>665</v>
      </c>
      <c r="I55" s="137" t="s">
        <v>639</v>
      </c>
      <c r="J55" s="137" t="s">
        <v>640</v>
      </c>
      <c r="K55" s="137" t="s">
        <v>301</v>
      </c>
      <c r="L55" s="137" t="s">
        <v>666</v>
      </c>
      <c r="M55" s="137" t="s">
        <v>44</v>
      </c>
      <c r="N55" s="137" t="s">
        <v>647</v>
      </c>
      <c r="O55" s="137" t="s">
        <v>635</v>
      </c>
      <c r="P55" s="137" t="s">
        <v>288</v>
      </c>
      <c r="Q55" s="137">
        <v>-1</v>
      </c>
      <c r="R55" s="137" t="s">
        <v>666</v>
      </c>
      <c r="S55" s="137" t="s">
        <v>639</v>
      </c>
    </row>
    <row r="56" spans="1:19" ht="15" customHeight="1">
      <c r="A56" s="157">
        <v>1801</v>
      </c>
      <c r="B56" s="157" t="s">
        <v>247</v>
      </c>
      <c r="C56" s="157" t="s">
        <v>217</v>
      </c>
      <c r="D56" s="157" t="s">
        <v>7</v>
      </c>
      <c r="E56" s="157" t="s">
        <v>11</v>
      </c>
      <c r="F56" s="157" t="s">
        <v>342</v>
      </c>
      <c r="G56" s="157" t="s">
        <v>13</v>
      </c>
      <c r="H56" s="157" t="s">
        <v>638</v>
      </c>
      <c r="I56" s="157" t="s">
        <v>639</v>
      </c>
      <c r="J56" s="157" t="s">
        <v>640</v>
      </c>
      <c r="K56" s="157" t="s">
        <v>641</v>
      </c>
      <c r="L56" s="157" t="s">
        <v>642</v>
      </c>
      <c r="M56" s="157" t="s">
        <v>42</v>
      </c>
      <c r="N56" s="157" t="s">
        <v>292</v>
      </c>
      <c r="O56" s="157" t="s">
        <v>635</v>
      </c>
      <c r="P56" s="157" t="s">
        <v>288</v>
      </c>
      <c r="Q56" s="157">
        <v>0.1</v>
      </c>
      <c r="R56" s="157"/>
      <c r="S56" s="157"/>
    </row>
    <row r="57" spans="1:19" ht="15" customHeight="1">
      <c r="A57" s="137">
        <v>1801</v>
      </c>
      <c r="B57" s="137" t="s">
        <v>247</v>
      </c>
      <c r="C57" s="137" t="s">
        <v>221</v>
      </c>
      <c r="D57" s="137" t="s">
        <v>7</v>
      </c>
      <c r="E57" s="137" t="s">
        <v>11</v>
      </c>
      <c r="F57" s="137" t="s">
        <v>342</v>
      </c>
      <c r="G57" s="137" t="s">
        <v>13</v>
      </c>
      <c r="H57" s="137" t="s">
        <v>667</v>
      </c>
      <c r="I57" s="137" t="s">
        <v>639</v>
      </c>
      <c r="J57" s="137" t="s">
        <v>640</v>
      </c>
      <c r="K57" s="137" t="s">
        <v>301</v>
      </c>
      <c r="L57" s="137" t="s">
        <v>668</v>
      </c>
      <c r="M57" s="137" t="s">
        <v>44</v>
      </c>
      <c r="N57" s="137" t="s">
        <v>647</v>
      </c>
      <c r="O57" s="137" t="s">
        <v>635</v>
      </c>
      <c r="P57" s="137" t="s">
        <v>288</v>
      </c>
      <c r="Q57" s="137">
        <v>-1</v>
      </c>
      <c r="R57" s="137" t="s">
        <v>668</v>
      </c>
      <c r="S57" s="137" t="s">
        <v>639</v>
      </c>
    </row>
    <row r="58" spans="1:19" ht="15" customHeight="1">
      <c r="A58" s="157">
        <v>12</v>
      </c>
      <c r="B58" s="157" t="s">
        <v>250</v>
      </c>
      <c r="C58" s="157" t="s">
        <v>238</v>
      </c>
      <c r="D58" s="157" t="s">
        <v>7</v>
      </c>
      <c r="E58" s="157" t="s">
        <v>11</v>
      </c>
      <c r="F58" s="157" t="s">
        <v>366</v>
      </c>
      <c r="G58" s="157" t="s">
        <v>13</v>
      </c>
      <c r="H58" s="157"/>
      <c r="I58" s="157"/>
      <c r="J58" s="157"/>
      <c r="K58" s="157"/>
      <c r="L58" s="157"/>
      <c r="M58" s="157"/>
      <c r="N58" s="157" t="s">
        <v>312</v>
      </c>
      <c r="O58" s="157" t="s">
        <v>630</v>
      </c>
      <c r="P58" s="157" t="s">
        <v>631</v>
      </c>
      <c r="Q58" s="157">
        <v>0.66</v>
      </c>
      <c r="R58" s="157"/>
      <c r="S58" s="157"/>
    </row>
    <row r="59" spans="1:19" ht="15" customHeight="1">
      <c r="A59" s="137">
        <v>12</v>
      </c>
      <c r="B59" s="137" t="s">
        <v>238</v>
      </c>
      <c r="C59" s="137" t="s">
        <v>275</v>
      </c>
      <c r="D59" s="137" t="s">
        <v>7</v>
      </c>
      <c r="E59" s="137" t="s">
        <v>11</v>
      </c>
      <c r="F59" s="137" t="s">
        <v>366</v>
      </c>
      <c r="G59" s="137" t="s">
        <v>13</v>
      </c>
      <c r="H59" s="137" t="s">
        <v>671</v>
      </c>
      <c r="I59" s="137" t="s">
        <v>310</v>
      </c>
      <c r="J59" s="137" t="s">
        <v>633</v>
      </c>
      <c r="K59" s="137" t="s">
        <v>301</v>
      </c>
      <c r="L59" s="137" t="s">
        <v>634</v>
      </c>
      <c r="M59" s="137" t="s">
        <v>43</v>
      </c>
      <c r="N59" s="137" t="s">
        <v>312</v>
      </c>
      <c r="O59" s="137" t="s">
        <v>635</v>
      </c>
      <c r="P59" s="137" t="s">
        <v>288</v>
      </c>
      <c r="Q59" s="137">
        <v>-1</v>
      </c>
      <c r="R59" s="137" t="s">
        <v>634</v>
      </c>
      <c r="S59" s="137" t="s">
        <v>310</v>
      </c>
    </row>
    <row r="60" spans="1:19" ht="15" customHeight="1">
      <c r="A60" s="157">
        <v>13</v>
      </c>
      <c r="B60" s="157" t="s">
        <v>250</v>
      </c>
      <c r="C60" s="157" t="s">
        <v>239</v>
      </c>
      <c r="D60" s="157" t="s">
        <v>7</v>
      </c>
      <c r="E60" s="157" t="s">
        <v>11</v>
      </c>
      <c r="F60" s="157" t="s">
        <v>366</v>
      </c>
      <c r="G60" s="157" t="s">
        <v>13</v>
      </c>
      <c r="H60" s="157"/>
      <c r="I60" s="157"/>
      <c r="J60" s="157"/>
      <c r="K60" s="157"/>
      <c r="L60" s="157"/>
      <c r="M60" s="157"/>
      <c r="N60" s="157" t="s">
        <v>312</v>
      </c>
      <c r="O60" s="157" t="s">
        <v>630</v>
      </c>
      <c r="P60" s="157" t="s">
        <v>631</v>
      </c>
      <c r="Q60" s="157">
        <v>0.78</v>
      </c>
      <c r="R60" s="157"/>
      <c r="S60" s="157"/>
    </row>
    <row r="61" spans="1:19" ht="15" customHeight="1">
      <c r="A61" s="137">
        <v>13</v>
      </c>
      <c r="B61" s="137" t="s">
        <v>239</v>
      </c>
      <c r="C61" s="137" t="s">
        <v>275</v>
      </c>
      <c r="D61" s="137" t="s">
        <v>7</v>
      </c>
      <c r="E61" s="137" t="s">
        <v>11</v>
      </c>
      <c r="F61" s="137" t="s">
        <v>366</v>
      </c>
      <c r="G61" s="137" t="s">
        <v>13</v>
      </c>
      <c r="H61" s="137" t="s">
        <v>670</v>
      </c>
      <c r="I61" s="137" t="s">
        <v>310</v>
      </c>
      <c r="J61" s="137" t="s">
        <v>633</v>
      </c>
      <c r="K61" s="137" t="s">
        <v>301</v>
      </c>
      <c r="L61" s="137" t="s">
        <v>637</v>
      </c>
      <c r="M61" s="137" t="s">
        <v>43</v>
      </c>
      <c r="N61" s="137" t="s">
        <v>312</v>
      </c>
      <c r="O61" s="137" t="s">
        <v>635</v>
      </c>
      <c r="P61" s="137" t="s">
        <v>288</v>
      </c>
      <c r="Q61" s="137">
        <v>-1</v>
      </c>
      <c r="R61" s="137" t="s">
        <v>637</v>
      </c>
      <c r="S61" s="137" t="s">
        <v>310</v>
      </c>
    </row>
    <row r="62" spans="1:19" ht="15" customHeight="1">
      <c r="A62" s="157">
        <v>102</v>
      </c>
      <c r="B62" s="157" t="s">
        <v>211</v>
      </c>
      <c r="C62" s="157" t="s">
        <v>247</v>
      </c>
      <c r="D62" s="157" t="s">
        <v>7</v>
      </c>
      <c r="E62" s="157" t="s">
        <v>11</v>
      </c>
      <c r="F62" s="157" t="s">
        <v>366</v>
      </c>
      <c r="G62" s="157" t="s">
        <v>13</v>
      </c>
      <c r="H62" s="157" t="s">
        <v>367</v>
      </c>
      <c r="I62" s="157" t="s">
        <v>283</v>
      </c>
      <c r="J62" s="157"/>
      <c r="K62" s="157" t="s">
        <v>284</v>
      </c>
      <c r="L62" s="157" t="s">
        <v>285</v>
      </c>
      <c r="M62" s="157" t="s">
        <v>36</v>
      </c>
      <c r="N62" s="157" t="s">
        <v>286</v>
      </c>
      <c r="O62" s="157" t="s">
        <v>287</v>
      </c>
      <c r="P62" s="157" t="s">
        <v>288</v>
      </c>
      <c r="Q62" s="157">
        <v>0.36</v>
      </c>
      <c r="R62" s="157"/>
      <c r="S62" s="157"/>
    </row>
    <row r="63" spans="1:19" ht="15" customHeight="1">
      <c r="A63" s="137">
        <v>102</v>
      </c>
      <c r="B63" s="137" t="s">
        <v>247</v>
      </c>
      <c r="C63" s="137" t="s">
        <v>217</v>
      </c>
      <c r="D63" s="137" t="s">
        <v>7</v>
      </c>
      <c r="E63" s="137" t="s">
        <v>11</v>
      </c>
      <c r="F63" s="137" t="s">
        <v>366</v>
      </c>
      <c r="G63" s="137" t="s">
        <v>13</v>
      </c>
      <c r="H63" s="137" t="s">
        <v>638</v>
      </c>
      <c r="I63" s="137" t="s">
        <v>639</v>
      </c>
      <c r="J63" s="137" t="s">
        <v>640</v>
      </c>
      <c r="K63" s="137" t="s">
        <v>641</v>
      </c>
      <c r="L63" s="137" t="s">
        <v>642</v>
      </c>
      <c r="M63" s="137" t="s">
        <v>42</v>
      </c>
      <c r="N63" s="137" t="s">
        <v>292</v>
      </c>
      <c r="O63" s="137" t="s">
        <v>635</v>
      </c>
      <c r="P63" s="137" t="s">
        <v>288</v>
      </c>
      <c r="Q63" s="137">
        <v>-1</v>
      </c>
      <c r="R63" s="137" t="s">
        <v>642</v>
      </c>
      <c r="S63" s="137" t="s">
        <v>639</v>
      </c>
    </row>
    <row r="64" spans="1:19" ht="15" customHeight="1">
      <c r="A64" s="157">
        <v>202</v>
      </c>
      <c r="B64" s="157" t="s">
        <v>211</v>
      </c>
      <c r="C64" s="157" t="s">
        <v>247</v>
      </c>
      <c r="D64" s="157" t="s">
        <v>7</v>
      </c>
      <c r="E64" s="157" t="s">
        <v>11</v>
      </c>
      <c r="F64" s="157" t="s">
        <v>366</v>
      </c>
      <c r="G64" s="157" t="s">
        <v>13</v>
      </c>
      <c r="H64" s="157" t="s">
        <v>367</v>
      </c>
      <c r="I64" s="157" t="s">
        <v>283</v>
      </c>
      <c r="J64" s="157"/>
      <c r="K64" s="157" t="s">
        <v>284</v>
      </c>
      <c r="L64" s="157" t="s">
        <v>285</v>
      </c>
      <c r="M64" s="157" t="s">
        <v>36</v>
      </c>
      <c r="N64" s="157" t="s">
        <v>286</v>
      </c>
      <c r="O64" s="157" t="s">
        <v>287</v>
      </c>
      <c r="P64" s="157" t="s">
        <v>288</v>
      </c>
      <c r="Q64" s="157">
        <v>0.10248396501457729</v>
      </c>
      <c r="R64" s="157"/>
      <c r="S64" s="157"/>
    </row>
    <row r="65" spans="1:19" ht="15" customHeight="1">
      <c r="A65" s="137">
        <v>202</v>
      </c>
      <c r="B65" s="137" t="s">
        <v>247</v>
      </c>
      <c r="C65" s="137" t="s">
        <v>222</v>
      </c>
      <c r="D65" s="137" t="s">
        <v>7</v>
      </c>
      <c r="E65" s="137" t="s">
        <v>11</v>
      </c>
      <c r="F65" s="137" t="s">
        <v>366</v>
      </c>
      <c r="G65" s="137" t="s">
        <v>13</v>
      </c>
      <c r="H65" s="137" t="s">
        <v>643</v>
      </c>
      <c r="I65" s="137" t="s">
        <v>644</v>
      </c>
      <c r="J65" s="137" t="s">
        <v>645</v>
      </c>
      <c r="K65" s="137" t="s">
        <v>641</v>
      </c>
      <c r="L65" s="137" t="s">
        <v>646</v>
      </c>
      <c r="M65" s="137" t="s">
        <v>42</v>
      </c>
      <c r="N65" s="137" t="s">
        <v>647</v>
      </c>
      <c r="O65" s="137" t="s">
        <v>635</v>
      </c>
      <c r="P65" s="137" t="s">
        <v>288</v>
      </c>
      <c r="Q65" s="137">
        <v>-1</v>
      </c>
      <c r="R65" s="137" t="s">
        <v>646</v>
      </c>
      <c r="S65" s="137" t="s">
        <v>644</v>
      </c>
    </row>
    <row r="66" spans="1:19" ht="15" customHeight="1">
      <c r="A66" s="157">
        <v>302</v>
      </c>
      <c r="B66" s="157" t="s">
        <v>211</v>
      </c>
      <c r="C66" s="157" t="s">
        <v>247</v>
      </c>
      <c r="D66" s="157" t="s">
        <v>7</v>
      </c>
      <c r="E66" s="157" t="s">
        <v>11</v>
      </c>
      <c r="F66" s="157" t="s">
        <v>366</v>
      </c>
      <c r="G66" s="157" t="s">
        <v>13</v>
      </c>
      <c r="H66" s="157" t="s">
        <v>367</v>
      </c>
      <c r="I66" s="157" t="s">
        <v>283</v>
      </c>
      <c r="J66" s="157"/>
      <c r="K66" s="157" t="s">
        <v>284</v>
      </c>
      <c r="L66" s="157" t="s">
        <v>285</v>
      </c>
      <c r="M66" s="157" t="s">
        <v>36</v>
      </c>
      <c r="N66" s="157" t="s">
        <v>286</v>
      </c>
      <c r="O66" s="157" t="s">
        <v>287</v>
      </c>
      <c r="P66" s="157" t="s">
        <v>288</v>
      </c>
      <c r="Q66" s="157">
        <v>6.0641399416909617E-2</v>
      </c>
      <c r="R66" s="157"/>
      <c r="S66" s="157"/>
    </row>
    <row r="67" spans="1:19" ht="15" customHeight="1">
      <c r="A67" s="137">
        <v>302</v>
      </c>
      <c r="B67" s="137" t="s">
        <v>247</v>
      </c>
      <c r="C67" s="137" t="s">
        <v>227</v>
      </c>
      <c r="D67" s="137" t="s">
        <v>7</v>
      </c>
      <c r="E67" s="137" t="s">
        <v>11</v>
      </c>
      <c r="F67" s="137" t="s">
        <v>366</v>
      </c>
      <c r="G67" s="137" t="s">
        <v>13</v>
      </c>
      <c r="H67" s="137" t="s">
        <v>648</v>
      </c>
      <c r="I67" s="137" t="s">
        <v>644</v>
      </c>
      <c r="J67" s="137" t="s">
        <v>645</v>
      </c>
      <c r="K67" s="137" t="s">
        <v>641</v>
      </c>
      <c r="L67" s="137" t="s">
        <v>649</v>
      </c>
      <c r="M67" s="137" t="s">
        <v>42</v>
      </c>
      <c r="N67" s="137" t="s">
        <v>647</v>
      </c>
      <c r="O67" s="137" t="s">
        <v>635</v>
      </c>
      <c r="P67" s="137" t="s">
        <v>288</v>
      </c>
      <c r="Q67" s="137">
        <v>-1</v>
      </c>
      <c r="R67" s="137" t="s">
        <v>649</v>
      </c>
      <c r="S67" s="137" t="s">
        <v>644</v>
      </c>
    </row>
    <row r="68" spans="1:19" ht="15" customHeight="1">
      <c r="A68" s="157">
        <v>402</v>
      </c>
      <c r="B68" s="157" t="s">
        <v>247</v>
      </c>
      <c r="C68" s="157" t="s">
        <v>229</v>
      </c>
      <c r="D68" s="157" t="s">
        <v>7</v>
      </c>
      <c r="E68" s="157" t="s">
        <v>11</v>
      </c>
      <c r="F68" s="157" t="s">
        <v>366</v>
      </c>
      <c r="G68" s="157" t="s">
        <v>13</v>
      </c>
      <c r="H68" s="157" t="s">
        <v>650</v>
      </c>
      <c r="I68" s="157" t="s">
        <v>644</v>
      </c>
      <c r="J68" s="157" t="s">
        <v>645</v>
      </c>
      <c r="K68" s="157" t="s">
        <v>641</v>
      </c>
      <c r="L68" s="157" t="s">
        <v>651</v>
      </c>
      <c r="M68" s="157" t="s">
        <v>42</v>
      </c>
      <c r="N68" s="157" t="s">
        <v>647</v>
      </c>
      <c r="O68" s="157" t="s">
        <v>635</v>
      </c>
      <c r="P68" s="157" t="s">
        <v>288</v>
      </c>
      <c r="Q68" s="157">
        <v>-1</v>
      </c>
      <c r="R68" s="157" t="s">
        <v>651</v>
      </c>
      <c r="S68" s="157" t="s">
        <v>644</v>
      </c>
    </row>
    <row r="69" spans="1:19" ht="15" customHeight="1">
      <c r="A69" s="137">
        <v>402</v>
      </c>
      <c r="B69" s="137" t="s">
        <v>211</v>
      </c>
      <c r="C69" s="137" t="s">
        <v>247</v>
      </c>
      <c r="D69" s="137" t="s">
        <v>7</v>
      </c>
      <c r="E69" s="137" t="s">
        <v>11</v>
      </c>
      <c r="F69" s="137" t="s">
        <v>366</v>
      </c>
      <c r="G69" s="137" t="s">
        <v>13</v>
      </c>
      <c r="H69" s="137" t="s">
        <v>367</v>
      </c>
      <c r="I69" s="137" t="s">
        <v>283</v>
      </c>
      <c r="J69" s="137"/>
      <c r="K69" s="137" t="s">
        <v>284</v>
      </c>
      <c r="L69" s="137" t="s">
        <v>285</v>
      </c>
      <c r="M69" s="137" t="s">
        <v>36</v>
      </c>
      <c r="N69" s="137" t="s">
        <v>286</v>
      </c>
      <c r="O69" s="137" t="s">
        <v>287</v>
      </c>
      <c r="P69" s="137" t="s">
        <v>288</v>
      </c>
      <c r="Q69" s="137">
        <v>0</v>
      </c>
      <c r="R69" s="137"/>
      <c r="S69" s="137"/>
    </row>
    <row r="70" spans="1:19" ht="15" customHeight="1">
      <c r="A70" s="157">
        <v>502</v>
      </c>
      <c r="B70" s="157" t="s">
        <v>247</v>
      </c>
      <c r="C70" s="157" t="s">
        <v>230</v>
      </c>
      <c r="D70" s="157" t="s">
        <v>7</v>
      </c>
      <c r="E70" s="157" t="s">
        <v>11</v>
      </c>
      <c r="F70" s="157" t="s">
        <v>366</v>
      </c>
      <c r="G70" s="157" t="s">
        <v>13</v>
      </c>
      <c r="H70" s="157" t="s">
        <v>652</v>
      </c>
      <c r="I70" s="157" t="s">
        <v>644</v>
      </c>
      <c r="J70" s="157" t="s">
        <v>645</v>
      </c>
      <c r="K70" s="157" t="s">
        <v>641</v>
      </c>
      <c r="L70" s="157" t="s">
        <v>653</v>
      </c>
      <c r="M70" s="157" t="s">
        <v>42</v>
      </c>
      <c r="N70" s="157" t="s">
        <v>647</v>
      </c>
      <c r="O70" s="157" t="s">
        <v>635</v>
      </c>
      <c r="P70" s="157" t="s">
        <v>288</v>
      </c>
      <c r="Q70" s="157">
        <v>-1</v>
      </c>
      <c r="R70" s="157" t="s">
        <v>653</v>
      </c>
      <c r="S70" s="157" t="s">
        <v>644</v>
      </c>
    </row>
    <row r="71" spans="1:19" ht="15" customHeight="1">
      <c r="A71" s="137">
        <v>502</v>
      </c>
      <c r="B71" s="137" t="s">
        <v>211</v>
      </c>
      <c r="C71" s="137" t="s">
        <v>247</v>
      </c>
      <c r="D71" s="137" t="s">
        <v>7</v>
      </c>
      <c r="E71" s="137" t="s">
        <v>11</v>
      </c>
      <c r="F71" s="137" t="s">
        <v>366</v>
      </c>
      <c r="G71" s="137" t="s">
        <v>13</v>
      </c>
      <c r="H71" s="137" t="s">
        <v>367</v>
      </c>
      <c r="I71" s="137" t="s">
        <v>283</v>
      </c>
      <c r="J71" s="137"/>
      <c r="K71" s="137" t="s">
        <v>284</v>
      </c>
      <c r="L71" s="137" t="s">
        <v>285</v>
      </c>
      <c r="M71" s="137" t="s">
        <v>36</v>
      </c>
      <c r="N71" s="137" t="s">
        <v>286</v>
      </c>
      <c r="O71" s="137" t="s">
        <v>287</v>
      </c>
      <c r="P71" s="137" t="s">
        <v>288</v>
      </c>
      <c r="Q71" s="137">
        <v>0.39430903790087463</v>
      </c>
      <c r="R71" s="137"/>
      <c r="S71" s="137"/>
    </row>
    <row r="72" spans="1:19" ht="15" customHeight="1">
      <c r="A72" s="157">
        <v>602</v>
      </c>
      <c r="B72" s="157" t="s">
        <v>211</v>
      </c>
      <c r="C72" s="157" t="s">
        <v>247</v>
      </c>
      <c r="D72" s="157" t="s">
        <v>7</v>
      </c>
      <c r="E72" s="157" t="s">
        <v>11</v>
      </c>
      <c r="F72" s="157" t="s">
        <v>366</v>
      </c>
      <c r="G72" s="157" t="s">
        <v>13</v>
      </c>
      <c r="H72" s="157" t="s">
        <v>367</v>
      </c>
      <c r="I72" s="157" t="s">
        <v>283</v>
      </c>
      <c r="J72" s="157"/>
      <c r="K72" s="157" t="s">
        <v>284</v>
      </c>
      <c r="L72" s="157" t="s">
        <v>285</v>
      </c>
      <c r="M72" s="157" t="s">
        <v>36</v>
      </c>
      <c r="N72" s="157" t="s">
        <v>286</v>
      </c>
      <c r="O72" s="157" t="s">
        <v>287</v>
      </c>
      <c r="P72" s="157" t="s">
        <v>288</v>
      </c>
      <c r="Q72" s="157">
        <v>6.9970845481049565E-2</v>
      </c>
      <c r="R72" s="157"/>
      <c r="S72" s="157"/>
    </row>
    <row r="73" spans="1:19" ht="15" customHeight="1">
      <c r="A73" s="137">
        <v>602</v>
      </c>
      <c r="B73" s="137" t="s">
        <v>247</v>
      </c>
      <c r="C73" s="137" t="s">
        <v>224</v>
      </c>
      <c r="D73" s="137" t="s">
        <v>7</v>
      </c>
      <c r="E73" s="137" t="s">
        <v>11</v>
      </c>
      <c r="F73" s="137" t="s">
        <v>366</v>
      </c>
      <c r="G73" s="137" t="s">
        <v>13</v>
      </c>
      <c r="H73" s="137" t="s">
        <v>654</v>
      </c>
      <c r="I73" s="137" t="s">
        <v>644</v>
      </c>
      <c r="J73" s="137" t="s">
        <v>645</v>
      </c>
      <c r="K73" s="137" t="s">
        <v>641</v>
      </c>
      <c r="L73" s="137" t="s">
        <v>655</v>
      </c>
      <c r="M73" s="137" t="s">
        <v>42</v>
      </c>
      <c r="N73" s="137" t="s">
        <v>647</v>
      </c>
      <c r="O73" s="137" t="s">
        <v>635</v>
      </c>
      <c r="P73" s="137" t="s">
        <v>288</v>
      </c>
      <c r="Q73" s="137">
        <v>-1</v>
      </c>
      <c r="R73" s="137" t="s">
        <v>655</v>
      </c>
      <c r="S73" s="137" t="s">
        <v>644</v>
      </c>
    </row>
    <row r="74" spans="1:19" ht="15" customHeight="1">
      <c r="A74" s="157">
        <v>702</v>
      </c>
      <c r="B74" s="157" t="s">
        <v>247</v>
      </c>
      <c r="C74" s="157" t="s">
        <v>242</v>
      </c>
      <c r="D74" s="157" t="s">
        <v>7</v>
      </c>
      <c r="E74" s="157" t="s">
        <v>11</v>
      </c>
      <c r="F74" s="157" t="s">
        <v>366</v>
      </c>
      <c r="G74" s="157" t="s">
        <v>13</v>
      </c>
      <c r="H74" s="157" t="s">
        <v>656</v>
      </c>
      <c r="I74" s="157" t="s">
        <v>644</v>
      </c>
      <c r="J74" s="157" t="s">
        <v>645</v>
      </c>
      <c r="K74" s="157" t="s">
        <v>641</v>
      </c>
      <c r="L74" s="157" t="s">
        <v>657</v>
      </c>
      <c r="M74" s="157" t="s">
        <v>42</v>
      </c>
      <c r="N74" s="157" t="s">
        <v>647</v>
      </c>
      <c r="O74" s="157" t="s">
        <v>635</v>
      </c>
      <c r="P74" s="157" t="s">
        <v>288</v>
      </c>
      <c r="Q74" s="157">
        <v>-1</v>
      </c>
      <c r="R74" s="157" t="s">
        <v>657</v>
      </c>
      <c r="S74" s="157" t="s">
        <v>644</v>
      </c>
    </row>
    <row r="75" spans="1:19" ht="15" customHeight="1">
      <c r="A75" s="137">
        <v>702</v>
      </c>
      <c r="B75" s="137" t="s">
        <v>211</v>
      </c>
      <c r="C75" s="137" t="s">
        <v>247</v>
      </c>
      <c r="D75" s="137" t="s">
        <v>7</v>
      </c>
      <c r="E75" s="137" t="s">
        <v>11</v>
      </c>
      <c r="F75" s="137" t="s">
        <v>366</v>
      </c>
      <c r="G75" s="137" t="s">
        <v>13</v>
      </c>
      <c r="H75" s="137" t="s">
        <v>367</v>
      </c>
      <c r="I75" s="137" t="s">
        <v>283</v>
      </c>
      <c r="J75" s="137"/>
      <c r="K75" s="137" t="s">
        <v>284</v>
      </c>
      <c r="L75" s="137" t="s">
        <v>285</v>
      </c>
      <c r="M75" s="137" t="s">
        <v>36</v>
      </c>
      <c r="N75" s="137" t="s">
        <v>286</v>
      </c>
      <c r="O75" s="137" t="s">
        <v>287</v>
      </c>
      <c r="P75" s="137" t="s">
        <v>288</v>
      </c>
      <c r="Q75" s="137">
        <v>1.259475218658892E-2</v>
      </c>
      <c r="R75" s="137"/>
      <c r="S75" s="137"/>
    </row>
    <row r="76" spans="1:19" ht="15" customHeight="1">
      <c r="A76" s="157">
        <v>1402</v>
      </c>
      <c r="B76" s="157" t="s">
        <v>220</v>
      </c>
      <c r="C76" s="157" t="s">
        <v>257</v>
      </c>
      <c r="D76" s="157" t="s">
        <v>7</v>
      </c>
      <c r="E76" s="157" t="s">
        <v>11</v>
      </c>
      <c r="F76" s="157" t="s">
        <v>366</v>
      </c>
      <c r="G76" s="157" t="s">
        <v>13</v>
      </c>
      <c r="H76" s="157" t="s">
        <v>658</v>
      </c>
      <c r="I76" s="157" t="s">
        <v>659</v>
      </c>
      <c r="J76" s="157" t="s">
        <v>660</v>
      </c>
      <c r="K76" s="157" t="s">
        <v>301</v>
      </c>
      <c r="L76" s="157" t="s">
        <v>661</v>
      </c>
      <c r="M76" s="157" t="s">
        <v>44</v>
      </c>
      <c r="N76" s="157" t="s">
        <v>336</v>
      </c>
      <c r="O76" s="157" t="s">
        <v>635</v>
      </c>
      <c r="P76" s="157" t="s">
        <v>288</v>
      </c>
      <c r="Q76" s="157">
        <v>-1</v>
      </c>
      <c r="R76" s="157" t="s">
        <v>661</v>
      </c>
      <c r="S76" s="157" t="s">
        <v>659</v>
      </c>
    </row>
    <row r="77" spans="1:19" ht="15" customHeight="1">
      <c r="A77" s="137">
        <v>1402</v>
      </c>
      <c r="B77" s="137" t="s">
        <v>220</v>
      </c>
      <c r="C77" s="137" t="s">
        <v>251</v>
      </c>
      <c r="D77" s="137" t="s">
        <v>7</v>
      </c>
      <c r="E77" s="137" t="s">
        <v>11</v>
      </c>
      <c r="F77" s="137" t="s">
        <v>366</v>
      </c>
      <c r="G77" s="137" t="s">
        <v>13</v>
      </c>
      <c r="H77" s="137"/>
      <c r="I77" s="137"/>
      <c r="J77" s="137"/>
      <c r="K77" s="137"/>
      <c r="L77" s="137"/>
      <c r="M77" s="137"/>
      <c r="N77" s="137"/>
      <c r="O77" s="137"/>
      <c r="P77" s="137"/>
      <c r="Q77" s="137">
        <v>0.5</v>
      </c>
      <c r="R77" s="137"/>
      <c r="S77" s="137"/>
    </row>
    <row r="78" spans="1:19" ht="15" customHeight="1">
      <c r="A78" s="157">
        <v>1502</v>
      </c>
      <c r="B78" s="157" t="s">
        <v>220</v>
      </c>
      <c r="C78" s="157" t="s">
        <v>259</v>
      </c>
      <c r="D78" s="157" t="s">
        <v>7</v>
      </c>
      <c r="E78" s="157" t="s">
        <v>11</v>
      </c>
      <c r="F78" s="157" t="s">
        <v>366</v>
      </c>
      <c r="G78" s="157" t="s">
        <v>13</v>
      </c>
      <c r="H78" s="157" t="s">
        <v>662</v>
      </c>
      <c r="I78" s="157" t="s">
        <v>659</v>
      </c>
      <c r="J78" s="157" t="s">
        <v>660</v>
      </c>
      <c r="K78" s="157" t="s">
        <v>301</v>
      </c>
      <c r="L78" s="157" t="s">
        <v>663</v>
      </c>
      <c r="M78" s="157" t="s">
        <v>44</v>
      </c>
      <c r="N78" s="157" t="s">
        <v>336</v>
      </c>
      <c r="O78" s="157" t="s">
        <v>635</v>
      </c>
      <c r="P78" s="157" t="s">
        <v>288</v>
      </c>
      <c r="Q78" s="157">
        <v>-1</v>
      </c>
      <c r="R78" s="157" t="s">
        <v>663</v>
      </c>
      <c r="S78" s="157" t="s">
        <v>659</v>
      </c>
    </row>
    <row r="79" spans="1:19" ht="15" customHeight="1">
      <c r="A79" s="137">
        <v>1502</v>
      </c>
      <c r="B79" s="137" t="s">
        <v>220</v>
      </c>
      <c r="C79" s="137" t="s">
        <v>251</v>
      </c>
      <c r="D79" s="137" t="s">
        <v>7</v>
      </c>
      <c r="E79" s="137" t="s">
        <v>11</v>
      </c>
      <c r="F79" s="137" t="s">
        <v>366</v>
      </c>
      <c r="G79" s="137" t="s">
        <v>13</v>
      </c>
      <c r="H79" s="137"/>
      <c r="I79" s="137"/>
      <c r="J79" s="137"/>
      <c r="K79" s="137"/>
      <c r="L79" s="137"/>
      <c r="M79" s="137"/>
      <c r="N79" s="137"/>
      <c r="O79" s="137"/>
      <c r="P79" s="137"/>
      <c r="Q79" s="137">
        <v>0.5</v>
      </c>
      <c r="R79" s="137"/>
      <c r="S79" s="137"/>
    </row>
    <row r="80" spans="1:19" ht="15" customHeight="1">
      <c r="A80" s="157">
        <v>1602</v>
      </c>
      <c r="B80" s="157" t="s">
        <v>221</v>
      </c>
      <c r="C80" s="157" t="s">
        <v>261</v>
      </c>
      <c r="D80" s="157" t="s">
        <v>7</v>
      </c>
      <c r="E80" s="157" t="s">
        <v>11</v>
      </c>
      <c r="F80" s="157" t="s">
        <v>366</v>
      </c>
      <c r="G80" s="157" t="s">
        <v>13</v>
      </c>
      <c r="H80" s="157" t="s">
        <v>298</v>
      </c>
      <c r="I80" s="157" t="s">
        <v>299</v>
      </c>
      <c r="J80" s="157" t="s">
        <v>300</v>
      </c>
      <c r="K80" s="157" t="s">
        <v>301</v>
      </c>
      <c r="L80" s="157" t="s">
        <v>302</v>
      </c>
      <c r="M80" s="157" t="s">
        <v>44</v>
      </c>
      <c r="N80" s="157" t="s">
        <v>303</v>
      </c>
      <c r="O80" s="157" t="s">
        <v>304</v>
      </c>
      <c r="P80" s="157" t="s">
        <v>305</v>
      </c>
      <c r="Q80" s="157">
        <v>-1</v>
      </c>
      <c r="R80" s="157" t="s">
        <v>664</v>
      </c>
      <c r="S80" s="157" t="s">
        <v>639</v>
      </c>
    </row>
    <row r="81" spans="1:19" ht="15" customHeight="1">
      <c r="A81" s="137">
        <v>1602</v>
      </c>
      <c r="B81" s="137" t="s">
        <v>221</v>
      </c>
      <c r="C81" s="137" t="s">
        <v>251</v>
      </c>
      <c r="D81" s="137" t="s">
        <v>7</v>
      </c>
      <c r="E81" s="137" t="s">
        <v>11</v>
      </c>
      <c r="F81" s="137" t="s">
        <v>366</v>
      </c>
      <c r="G81" s="137" t="s">
        <v>13</v>
      </c>
      <c r="H81" s="137"/>
      <c r="I81" s="137"/>
      <c r="J81" s="137"/>
      <c r="K81" s="137"/>
      <c r="L81" s="137"/>
      <c r="M81" s="137"/>
      <c r="N81" s="137"/>
      <c r="O81" s="137"/>
      <c r="P81" s="137"/>
      <c r="Q81" s="137">
        <v>1</v>
      </c>
      <c r="R81" s="137"/>
      <c r="S81" s="137"/>
    </row>
    <row r="82" spans="1:19" ht="15" customHeight="1">
      <c r="A82" s="157">
        <v>1702</v>
      </c>
      <c r="B82" s="157" t="s">
        <v>222</v>
      </c>
      <c r="C82" s="157" t="s">
        <v>251</v>
      </c>
      <c r="D82" s="157" t="s">
        <v>7</v>
      </c>
      <c r="E82" s="157" t="s">
        <v>11</v>
      </c>
      <c r="F82" s="157" t="s">
        <v>366</v>
      </c>
      <c r="G82" s="157" t="s">
        <v>13</v>
      </c>
      <c r="H82" s="157"/>
      <c r="I82" s="157"/>
      <c r="J82" s="157"/>
      <c r="K82" s="157"/>
      <c r="L82" s="157"/>
      <c r="M82" s="157"/>
      <c r="N82" s="157"/>
      <c r="O82" s="157"/>
      <c r="P82" s="157"/>
      <c r="Q82" s="157">
        <v>1</v>
      </c>
      <c r="R82" s="157"/>
      <c r="S82" s="157"/>
    </row>
    <row r="83" spans="1:19" ht="15" customHeight="1">
      <c r="A83" s="137">
        <v>1702</v>
      </c>
      <c r="B83" s="137" t="s">
        <v>222</v>
      </c>
      <c r="C83" s="137" t="s">
        <v>266</v>
      </c>
      <c r="D83" s="137" t="s">
        <v>7</v>
      </c>
      <c r="E83" s="137" t="s">
        <v>11</v>
      </c>
      <c r="F83" s="137" t="s">
        <v>366</v>
      </c>
      <c r="G83" s="137" t="s">
        <v>13</v>
      </c>
      <c r="H83" s="137" t="s">
        <v>665</v>
      </c>
      <c r="I83" s="137" t="s">
        <v>639</v>
      </c>
      <c r="J83" s="137" t="s">
        <v>640</v>
      </c>
      <c r="K83" s="137" t="s">
        <v>301</v>
      </c>
      <c r="L83" s="137" t="s">
        <v>666</v>
      </c>
      <c r="M83" s="137" t="s">
        <v>44</v>
      </c>
      <c r="N83" s="137" t="s">
        <v>647</v>
      </c>
      <c r="O83" s="137" t="s">
        <v>635</v>
      </c>
      <c r="P83" s="137" t="s">
        <v>288</v>
      </c>
      <c r="Q83" s="137">
        <v>-1</v>
      </c>
      <c r="R83" s="137" t="s">
        <v>666</v>
      </c>
      <c r="S83" s="137" t="s">
        <v>639</v>
      </c>
    </row>
    <row r="84" spans="1:19" ht="15" customHeight="1">
      <c r="A84" s="157">
        <v>1802</v>
      </c>
      <c r="B84" s="157" t="s">
        <v>247</v>
      </c>
      <c r="C84" s="157" t="s">
        <v>217</v>
      </c>
      <c r="D84" s="157" t="s">
        <v>7</v>
      </c>
      <c r="E84" s="157" t="s">
        <v>11</v>
      </c>
      <c r="F84" s="157" t="s">
        <v>366</v>
      </c>
      <c r="G84" s="157" t="s">
        <v>13</v>
      </c>
      <c r="H84" s="157" t="s">
        <v>638</v>
      </c>
      <c r="I84" s="157" t="s">
        <v>639</v>
      </c>
      <c r="J84" s="157" t="s">
        <v>640</v>
      </c>
      <c r="K84" s="157" t="s">
        <v>641</v>
      </c>
      <c r="L84" s="157" t="s">
        <v>642</v>
      </c>
      <c r="M84" s="157" t="s">
        <v>42</v>
      </c>
      <c r="N84" s="157" t="s">
        <v>292</v>
      </c>
      <c r="O84" s="157" t="s">
        <v>635</v>
      </c>
      <c r="P84" s="157" t="s">
        <v>288</v>
      </c>
      <c r="Q84" s="157">
        <v>0.1</v>
      </c>
      <c r="R84" s="157"/>
      <c r="S84" s="157"/>
    </row>
    <row r="85" spans="1:19" ht="15" customHeight="1">
      <c r="A85" s="137">
        <v>1802</v>
      </c>
      <c r="B85" s="137" t="s">
        <v>247</v>
      </c>
      <c r="C85" s="137" t="s">
        <v>221</v>
      </c>
      <c r="D85" s="137" t="s">
        <v>7</v>
      </c>
      <c r="E85" s="137" t="s">
        <v>11</v>
      </c>
      <c r="F85" s="137" t="s">
        <v>366</v>
      </c>
      <c r="G85" s="137" t="s">
        <v>13</v>
      </c>
      <c r="H85" s="137" t="s">
        <v>667</v>
      </c>
      <c r="I85" s="137" t="s">
        <v>639</v>
      </c>
      <c r="J85" s="137" t="s">
        <v>640</v>
      </c>
      <c r="K85" s="137" t="s">
        <v>301</v>
      </c>
      <c r="L85" s="137" t="s">
        <v>668</v>
      </c>
      <c r="M85" s="137" t="s">
        <v>44</v>
      </c>
      <c r="N85" s="137" t="s">
        <v>647</v>
      </c>
      <c r="O85" s="137" t="s">
        <v>635</v>
      </c>
      <c r="P85" s="137" t="s">
        <v>288</v>
      </c>
      <c r="Q85" s="137">
        <v>-1</v>
      </c>
      <c r="R85" s="137" t="s">
        <v>668</v>
      </c>
      <c r="S85" s="137" t="s">
        <v>639</v>
      </c>
    </row>
  </sheetData>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1"/>
  </sheetPr>
  <dimension ref="A1:Q8"/>
  <sheetViews>
    <sheetView workbookViewId="0">
      <selection activeCell="E2" sqref="E2"/>
    </sheetView>
  </sheetViews>
  <sheetFormatPr baseColWidth="10" defaultRowHeight="14.4"/>
  <cols>
    <col min="1" max="1" width="31.21875" bestFit="1" customWidth="1"/>
    <col min="2" max="2" width="20" bestFit="1" customWidth="1"/>
    <col min="4" max="4" width="15.5546875" customWidth="1"/>
  </cols>
  <sheetData>
    <row r="1" spans="1:17" ht="15" customHeight="1" thickBot="1">
      <c r="A1" s="50" t="s">
        <v>277</v>
      </c>
      <c r="B1" s="51" t="s">
        <v>278</v>
      </c>
      <c r="C1" s="51" t="s">
        <v>279</v>
      </c>
      <c r="D1" s="51" t="s">
        <v>280</v>
      </c>
      <c r="E1" t="str">
        <f t="array" ref="E1:Q8">_xlfn._xlws.FILTER(Contraintes!G1:S186,ISTEXT(Contraintes!P1:P186))</f>
        <v>Unité</v>
      </c>
      <c r="F1" t="str">
        <v>Information collectée</v>
      </c>
      <c r="G1" t="str">
        <v>Source</v>
      </c>
      <c r="H1" t="str">
        <v>Hypothèse</v>
      </c>
      <c r="I1" t="str">
        <v>Type de donnée collectée</v>
      </c>
      <c r="J1" t="str">
        <v>Traduction</v>
      </c>
      <c r="K1" t="str">
        <v>Onglet source fichier Excel</v>
      </c>
      <c r="L1" t="str">
        <v>Fiabilité des données</v>
      </c>
      <c r="M1" t="str">
        <v>Méthode</v>
      </c>
      <c r="N1" t="str">
        <v>Analyse des résultats</v>
      </c>
      <c r="O1" t="str">
        <v>Equation d'égalité (eq = 0)</v>
      </c>
      <c r="P1" t="str">
        <v>Traduction</v>
      </c>
      <c r="Q1" t="str">
        <v>Source</v>
      </c>
    </row>
    <row r="2" spans="1:17">
      <c r="A2" t="str">
        <f t="array" ref="A2:B8">_xlfn._xlws.FILTER(Contraintes!B2:C186,ISTEXT(Contraintes!P2:P186))</f>
        <v>Traitement thermique C3 et alimentaire</v>
      </c>
      <c r="B2" t="str">
        <v>Protéines animales transformées</v>
      </c>
      <c r="E2" t="str">
        <v>kt</v>
      </c>
      <c r="F2">
        <v>0</v>
      </c>
      <c r="G2">
        <v>0</v>
      </c>
      <c r="H2">
        <v>0</v>
      </c>
      <c r="I2">
        <v>0</v>
      </c>
      <c r="J2">
        <v>0</v>
      </c>
      <c r="K2">
        <v>0</v>
      </c>
      <c r="L2" t="str">
        <v>Indicative</v>
      </c>
      <c r="M2" t="str">
        <v>Complétion des flux:Données déterminées</v>
      </c>
      <c r="N2" t="str">
        <v>Donnée déterminée (par bilan matière)</v>
      </c>
      <c r="O2">
        <v>0.47286561969714991</v>
      </c>
      <c r="P2">
        <v>0</v>
      </c>
      <c r="Q2">
        <v>0</v>
      </c>
    </row>
    <row r="3" spans="1:17">
      <c r="A3" t="str">
        <v>Protéines animales transformées</v>
      </c>
      <c r="B3" t="str">
        <v>Exportations</v>
      </c>
      <c r="E3" t="str">
        <v>kt</v>
      </c>
      <c r="F3" t="str">
        <v>Part de PAT exportées = 47,29 % (SIFCO)</v>
      </c>
      <c r="G3" t="str">
        <v>SIFCO</v>
      </c>
      <c r="H3" t="str">
        <v>Extrapolation à partir des exportations tous débouchés confondus</v>
      </c>
      <c r="I3" t="str">
        <v>Répartition</v>
      </c>
      <c r="J3" t="str">
        <v>Part de PAT exportées</v>
      </c>
      <c r="K3" t="str">
        <v>Coproduits - SIFCO</v>
      </c>
      <c r="L3" t="str">
        <v>Indicative</v>
      </c>
      <c r="M3" t="str">
        <v>Données collectées:Données déterminées</v>
      </c>
      <c r="N3" t="str">
        <v>Donnée collectée (valeur du flux ou coefficient)</v>
      </c>
      <c r="O3">
        <v>-1</v>
      </c>
      <c r="P3" t="str">
        <v>Part de PAT exportées</v>
      </c>
      <c r="Q3" t="str">
        <v>SIFCO</v>
      </c>
    </row>
    <row r="4" spans="1:17">
      <c r="A4" t="str">
        <v>Traitement thermique C3 et alimentaire</v>
      </c>
      <c r="B4" t="str">
        <v>Corps gras animaux</v>
      </c>
      <c r="E4" t="str">
        <v>kt</v>
      </c>
      <c r="F4">
        <v>0</v>
      </c>
      <c r="G4">
        <v>0</v>
      </c>
      <c r="H4">
        <v>0</v>
      </c>
      <c r="I4">
        <v>0</v>
      </c>
      <c r="J4">
        <v>0</v>
      </c>
      <c r="K4">
        <v>0</v>
      </c>
      <c r="L4" t="str">
        <v>Indicative</v>
      </c>
      <c r="M4" t="str">
        <v>Complétion des flux:Données déterminées</v>
      </c>
      <c r="N4" t="str">
        <v>Donnée déterminée (par bilan matière)</v>
      </c>
      <c r="O4">
        <v>0.7040732987242192</v>
      </c>
      <c r="P4">
        <v>0</v>
      </c>
      <c r="Q4">
        <v>0</v>
      </c>
    </row>
    <row r="5" spans="1:17">
      <c r="A5" t="str">
        <v>Corps gras animaux</v>
      </c>
      <c r="B5" t="str">
        <v>Exportations</v>
      </c>
      <c r="E5" t="str">
        <v>kt</v>
      </c>
      <c r="F5" t="str">
        <v>Part de CGA exportées = 70,41 % (SIFCO)</v>
      </c>
      <c r="G5" t="str">
        <v>SIFCO</v>
      </c>
      <c r="H5" t="str">
        <v>Extrapolation à partir des exportations tous débouchés confondus</v>
      </c>
      <c r="I5" t="str">
        <v>Répartition</v>
      </c>
      <c r="J5" t="str">
        <v>Part de CGA exportées</v>
      </c>
      <c r="K5" t="str">
        <v>Coproduits - SIFCO</v>
      </c>
      <c r="L5" t="str">
        <v>Indicative</v>
      </c>
      <c r="M5" t="str">
        <v>Données collectées:Données déterminées</v>
      </c>
      <c r="N5" t="str">
        <v>Donnée collectée (valeur du flux ou coefficient)</v>
      </c>
      <c r="O5">
        <v>-1</v>
      </c>
      <c r="P5" t="str">
        <v>Part de CGA exportées</v>
      </c>
      <c r="Q5" t="str">
        <v>SIFCO</v>
      </c>
    </row>
    <row r="6" spans="1:17">
      <c r="A6" t="str">
        <v>Abattage / découpe</v>
      </c>
      <c r="B6" t="str">
        <v>Viande</v>
      </c>
      <c r="E6" t="str">
        <v>kt</v>
      </c>
      <c r="F6" t="str">
        <v>Rendement en viande de l'abattage-découpe = 36 % (A dire d'expert)</v>
      </c>
      <c r="G6" t="str">
        <v>A dire d'expert</v>
      </c>
      <c r="H6" t="str">
        <v>0</v>
      </c>
      <c r="I6" t="str">
        <v>Rendement</v>
      </c>
      <c r="J6" t="str">
        <v>Rendement en viande de l'abattage-découpe</v>
      </c>
      <c r="K6" t="str">
        <v>Anatomie - Blézat</v>
      </c>
      <c r="L6" t="str">
        <v>Robuste</v>
      </c>
      <c r="M6" t="str">
        <v>Données collectées:Données déterminées</v>
      </c>
      <c r="N6" t="str">
        <v>Donnée collectée (valeur du flux ou coefficient)</v>
      </c>
      <c r="O6">
        <v>-1</v>
      </c>
      <c r="P6" t="str">
        <v>Rendement en viande de l'abattage-découpe</v>
      </c>
      <c r="Q6" t="str">
        <v>A dire d'expert</v>
      </c>
    </row>
    <row r="7" spans="1:17">
      <c r="A7" t="str">
        <v>Equins</v>
      </c>
      <c r="B7" t="str">
        <v>Abattage / découpe</v>
      </c>
      <c r="E7" t="str">
        <v>kt</v>
      </c>
      <c r="F7" t="str">
        <v>Abattages = 8 kt (Agreste - Statistique Agricole Annuelle - SSP)</v>
      </c>
      <c r="G7" t="str">
        <v>Agreste - Statistique Agricole Annuelle - SSP</v>
      </c>
      <c r="H7">
        <v>0</v>
      </c>
      <c r="I7" t="str">
        <v>Volume</v>
      </c>
      <c r="J7" t="str">
        <v>Abattages</v>
      </c>
      <c r="K7" t="str">
        <v>Abattages - AGRESTE</v>
      </c>
      <c r="L7" t="str">
        <v>Fiable</v>
      </c>
      <c r="M7" t="str">
        <v>Données collectées</v>
      </c>
      <c r="N7" t="str">
        <v>Donnée collectée (valeur du flux ou coefficient)</v>
      </c>
      <c r="O7">
        <v>0.36</v>
      </c>
      <c r="P7">
        <v>0</v>
      </c>
      <c r="Q7">
        <v>0</v>
      </c>
    </row>
    <row r="8" spans="1:17">
      <c r="A8" t="str">
        <v>Equins</v>
      </c>
      <c r="B8" t="str">
        <v>Abattage / découpe</v>
      </c>
      <c r="E8" t="str">
        <v>kt</v>
      </c>
      <c r="F8" t="str">
        <v>Abattages = 8 kt (Agreste - Statistique Agricole Annuelle - SSP)</v>
      </c>
      <c r="G8" t="str">
        <v>Agreste - Statistique Agricole Annuelle - SSP</v>
      </c>
      <c r="H8">
        <v>0</v>
      </c>
      <c r="I8" t="str">
        <v>Volume</v>
      </c>
      <c r="J8" t="str">
        <v>Abattages</v>
      </c>
      <c r="K8" t="str">
        <v>Abattages - AGRESTE</v>
      </c>
      <c r="L8" t="str">
        <v>Fiable</v>
      </c>
      <c r="M8" t="str">
        <v>Données collectées</v>
      </c>
      <c r="N8" t="str">
        <v>Donnée collectée (valeur du flux ou coefficient)</v>
      </c>
      <c r="O8">
        <v>0.10248396501457729</v>
      </c>
      <c r="P8">
        <v>0</v>
      </c>
      <c r="Q8">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D7D200"/>
  </sheetPr>
  <dimension ref="A1:E32"/>
  <sheetViews>
    <sheetView workbookViewId="0">
      <selection activeCell="B39" sqref="B39"/>
    </sheetView>
  </sheetViews>
  <sheetFormatPr baseColWidth="10" defaultColWidth="11.44140625" defaultRowHeight="14.4"/>
  <cols>
    <col min="1" max="1" width="36.33203125" style="94" bestFit="1" customWidth="1"/>
    <col min="2" max="2" width="11.44140625" style="102" customWidth="1"/>
    <col min="3" max="3" width="11.44140625" style="94" customWidth="1"/>
    <col min="4" max="16384" width="11.44140625" style="94"/>
  </cols>
  <sheetData>
    <row r="1" spans="1:5" ht="23.4" customHeight="1">
      <c r="A1" s="101" t="s">
        <v>15</v>
      </c>
    </row>
    <row r="2" spans="1:5">
      <c r="B2" s="103" t="s">
        <v>16</v>
      </c>
    </row>
    <row r="3" spans="1:5">
      <c r="A3" s="104" t="s">
        <v>17</v>
      </c>
    </row>
    <row r="4" spans="1:5">
      <c r="A4" s="105" t="s">
        <v>0</v>
      </c>
      <c r="B4" s="106"/>
      <c r="E4" s="100"/>
    </row>
    <row r="5" spans="1:5">
      <c r="A5" s="105" t="s">
        <v>15</v>
      </c>
    </row>
    <row r="6" spans="1:5">
      <c r="A6" s="105" t="s">
        <v>18</v>
      </c>
    </row>
    <row r="7" spans="1:5">
      <c r="A7" s="107"/>
    </row>
    <row r="8" spans="1:5">
      <c r="A8" s="104" t="s">
        <v>19</v>
      </c>
    </row>
    <row r="9" spans="1:5">
      <c r="A9" s="105" t="s">
        <v>20</v>
      </c>
      <c r="B9" s="102" t="s">
        <v>21</v>
      </c>
    </row>
    <row r="10" spans="1:5">
      <c r="A10" s="105" t="s">
        <v>22</v>
      </c>
      <c r="B10" s="102" t="str">
        <f>Produits!B1</f>
        <v>Liste des produits</v>
      </c>
      <c r="D10" s="105"/>
    </row>
    <row r="11" spans="1:5">
      <c r="A11" s="105" t="s">
        <v>23</v>
      </c>
      <c r="B11" s="102" t="str">
        <f>Secteurs!B1</f>
        <v>Liste des secteurs</v>
      </c>
    </row>
    <row r="12" spans="1:5">
      <c r="A12" s="108" t="s">
        <v>24</v>
      </c>
      <c r="B12" s="102" t="s">
        <v>25</v>
      </c>
    </row>
    <row r="13" spans="1:5">
      <c r="A13" s="105" t="s">
        <v>26</v>
      </c>
    </row>
    <row r="14" spans="1:5">
      <c r="A14" s="105" t="s">
        <v>27</v>
      </c>
    </row>
    <row r="15" spans="1:5">
      <c r="A15" s="105" t="s">
        <v>28</v>
      </c>
    </row>
    <row r="16" spans="1:5">
      <c r="A16" s="105" t="s">
        <v>29</v>
      </c>
    </row>
    <row r="17" spans="1:5" s="102" customFormat="1">
      <c r="A17" s="105" t="s">
        <v>30</v>
      </c>
      <c r="C17" s="94"/>
      <c r="D17" s="94"/>
      <c r="E17" s="94"/>
    </row>
    <row r="18" spans="1:5" s="102" customFormat="1">
      <c r="A18" s="105" t="s">
        <v>31</v>
      </c>
      <c r="C18" s="94"/>
      <c r="D18" s="94"/>
      <c r="E18" s="94"/>
    </row>
    <row r="19" spans="1:5" s="102" customFormat="1">
      <c r="A19" s="105" t="s">
        <v>32</v>
      </c>
      <c r="C19" s="94"/>
      <c r="D19" s="94"/>
      <c r="E19" s="94"/>
    </row>
    <row r="20" spans="1:5" s="102" customFormat="1">
      <c r="A20" s="105" t="s">
        <v>33</v>
      </c>
      <c r="C20" s="94"/>
      <c r="D20" s="94"/>
      <c r="E20" s="94"/>
    </row>
    <row r="21" spans="1:5">
      <c r="A21" s="108" t="s">
        <v>34</v>
      </c>
    </row>
    <row r="22" spans="1:5" s="102" customFormat="1">
      <c r="A22" s="108"/>
      <c r="C22" s="94"/>
      <c r="D22" s="94"/>
      <c r="E22" s="94"/>
    </row>
    <row r="23" spans="1:5">
      <c r="A23" s="104" t="s">
        <v>35</v>
      </c>
    </row>
    <row r="24" spans="1:5">
      <c r="A24" s="108" t="s">
        <v>36</v>
      </c>
      <c r="B24" s="102" t="str">
        <f>'Abattages - AGRESTE'!L5</f>
        <v>Agreste - Base de données nationale de l'identification française (BDNI)</v>
      </c>
    </row>
    <row r="25" spans="1:5">
      <c r="A25" s="108" t="s">
        <v>37</v>
      </c>
    </row>
    <row r="26" spans="1:5">
      <c r="A26" s="108" t="s">
        <v>38</v>
      </c>
      <c r="B26" s="102" t="str">
        <f>'Comext - TRACES'!C2</f>
        <v>Ifce d'après TRACES, douanes</v>
      </c>
    </row>
    <row r="27" spans="1:5">
      <c r="A27" s="108" t="s">
        <v>39</v>
      </c>
      <c r="B27" s="94" t="str">
        <f>'Fabrication - PRODCOM'!B2</f>
        <v>Production vendue, exportations et importations [ds-056120__custom_15351204]</v>
      </c>
    </row>
    <row r="28" spans="1:5">
      <c r="A28" s="108" t="s">
        <v>40</v>
      </c>
      <c r="B28" s="102" t="str">
        <f>'Comext - EUROSTAT'!B2</f>
        <v>Commerce UE depuis 1988 par SH2,4,6 et NC8 [ds-045409__custom_15351985]</v>
      </c>
    </row>
    <row r="29" spans="1:5">
      <c r="A29" s="108" t="s">
        <v>41</v>
      </c>
      <c r="B29" s="102" t="str">
        <f>'Allocation équins'!B2</f>
        <v>Echanges d'abats</v>
      </c>
    </row>
    <row r="30" spans="1:5">
      <c r="A30" s="108" t="s">
        <v>42</v>
      </c>
      <c r="B30" s="102" t="str">
        <f>'Anatomie - Blézat'!A1</f>
        <v>Composition anatomique et rendement d'abattage/découpe</v>
      </c>
    </row>
    <row r="31" spans="1:5">
      <c r="A31" s="108" t="s">
        <v>43</v>
      </c>
    </row>
    <row r="32" spans="1:5">
      <c r="A32" s="108" t="s">
        <v>44</v>
      </c>
      <c r="B32" s="102" t="str">
        <f>'Débouchés - IFCE'!B1</f>
        <v>Débouchés de la viande chevaline fraîche</v>
      </c>
    </row>
  </sheetData>
  <hyperlinks>
    <hyperlink ref="A4" location="'Informations générales'!A1" display="Informations générales" xr:uid="{00000000-0004-0000-0100-000000000000}"/>
    <hyperlink ref="A5" location="SOMMAIRE!A1" display="SOMMAIRE" xr:uid="{00000000-0004-0000-0100-000001000000}"/>
    <hyperlink ref="A6" location="'Lecture du fichier'!A1" display="Lecture du fichier" xr:uid="{00000000-0004-0000-0100-000002000000}"/>
    <hyperlink ref="A9" location="Etiquettes!A1" display="Etiquettes" xr:uid="{00000000-0004-0000-0100-000003000000}"/>
    <hyperlink ref="A10" location="Produits!A1" display="Produits" xr:uid="{00000000-0004-0000-0100-000004000000}"/>
    <hyperlink ref="A11" location="Secteurs!A1" display="Secteurs" xr:uid="{00000000-0004-0000-0100-000005000000}"/>
    <hyperlink ref="A12" location="'Structure des flux'!A1" display="'Structure des flux'!A1" xr:uid="{00000000-0004-0000-0100-000006000000}"/>
    <hyperlink ref="A13" location="Données!A1" display="Données" xr:uid="{00000000-0004-0000-0100-000007000000}"/>
    <hyperlink ref="A14" location="'Données '!A1" display="Données " xr:uid="{00000000-0004-0000-0100-000008000000}"/>
    <hyperlink ref="A15" location="'Données  '!A1" display="Données  " xr:uid="{00000000-0004-0000-0100-000009000000}"/>
    <hyperlink ref="A16" location="'Données   '!A1" display="Données   " xr:uid="{00000000-0004-0000-0100-00000A000000}"/>
    <hyperlink ref="A17" location="Contraintes!A1" display="Contraintes" xr:uid="{00000000-0004-0000-0100-00000B000000}"/>
    <hyperlink ref="A18" location="'Données    '!A1" display="Données    " xr:uid="{00000000-0004-0000-0100-00000C000000}"/>
    <hyperlink ref="A19" location="'Contraintes '!A1" display="Contraintes       " xr:uid="{00000000-0004-0000-0100-00000D000000}"/>
    <hyperlink ref="A20" location="'Contraintes  '!A1" display="Contraintes  " xr:uid="{00000000-0004-0000-0100-00000E000000}"/>
    <hyperlink ref="A21" location="' Données '!A1" display="' Données '!A1" xr:uid="{00000000-0004-0000-0100-00000F000000}"/>
    <hyperlink ref="A24" location="'Abattages - AGRESTE'!A1" display="'Abattages - AGRESTE'!A1" xr:uid="{00000000-0004-0000-0100-000010000000}"/>
    <hyperlink ref="A25" location="'Comext - AGRESTE'!A1" display="'Comext - AGRESTE'!A1" xr:uid="{00000000-0004-0000-0100-000011000000}"/>
    <hyperlink ref="A26" location="'Comext - TRACES'!A1" display="'Comext - TRACES'!A1" xr:uid="{00000000-0004-0000-0100-000012000000}"/>
    <hyperlink ref="A27" location="'Fabrication - PRODCOM'!A1" display="'Fabrication - PRODCOM'!A1" xr:uid="{00000000-0004-0000-0100-000013000000}"/>
    <hyperlink ref="A28" location="'Comext - EUROSTAT'!A1" display="'Comext - EUROSTAT'!A1" xr:uid="{00000000-0004-0000-0100-000014000000}"/>
    <hyperlink ref="A29" location="'Allocation équins'!A1" display="'Allocation équins'!A1" xr:uid="{00000000-0004-0000-0100-000015000000}"/>
    <hyperlink ref="A30" location="'Anatomie - Blézat'!A1" display="'Anatomie - Blézat'!A1" xr:uid="{00000000-0004-0000-0100-000016000000}"/>
    <hyperlink ref="A31" location="'Coproduits - SIFCO'!A1" display="'Coproduits - SIFCO'!A1" xr:uid="{00000000-0004-0000-0100-000017000000}"/>
    <hyperlink ref="A32" location="'Débouchés - IFCE'!A1" display="'Débouchés - IFCE'!A1" xr:uid="{00000000-0004-0000-0100-00001800000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000"/>
  </sheetPr>
  <dimension ref="A1:L77"/>
  <sheetViews>
    <sheetView zoomScaleNormal="100" workbookViewId="0"/>
  </sheetViews>
  <sheetFormatPr baseColWidth="10" defaultRowHeight="14.4"/>
  <cols>
    <col min="1" max="5" width="11.5546875" style="53" customWidth="1"/>
    <col min="6" max="6" width="12.21875" style="53" bestFit="1" customWidth="1"/>
    <col min="7" max="7" width="11.77734375" style="53" bestFit="1" customWidth="1"/>
    <col min="8" max="8" width="12.109375" style="53" customWidth="1"/>
    <col min="9" max="9" width="11.5546875" style="53" customWidth="1"/>
    <col min="10" max="16384" width="11.5546875" style="53"/>
  </cols>
  <sheetData>
    <row r="1" spans="1:8">
      <c r="A1" s="52" t="s">
        <v>672</v>
      </c>
    </row>
    <row r="2" spans="1:8">
      <c r="H2" s="53" t="s">
        <v>673</v>
      </c>
    </row>
    <row r="3" spans="1:8">
      <c r="A3" s="54" t="s">
        <v>674</v>
      </c>
      <c r="H3" s="53" t="s">
        <v>675</v>
      </c>
    </row>
    <row r="4" spans="1:8">
      <c r="D4" s="73"/>
    </row>
    <row r="5" spans="1:8">
      <c r="B5" s="52" t="s">
        <v>676</v>
      </c>
      <c r="C5" s="53" t="s">
        <v>677</v>
      </c>
      <c r="D5" s="73" t="s">
        <v>678</v>
      </c>
      <c r="E5" s="53" t="s">
        <v>679</v>
      </c>
      <c r="F5" s="53" t="s">
        <v>680</v>
      </c>
      <c r="G5" s="53" t="s">
        <v>681</v>
      </c>
      <c r="H5" s="53" t="s">
        <v>682</v>
      </c>
    </row>
    <row r="6" spans="1:8">
      <c r="B6" s="53" t="s">
        <v>683</v>
      </c>
      <c r="C6" s="53">
        <v>670</v>
      </c>
      <c r="D6" s="74">
        <f t="shared" ref="D6:D15" si="0">C6/$C$6</f>
        <v>1</v>
      </c>
      <c r="E6" s="55">
        <f t="shared" ref="E6:E15" si="1">C6/$C$7</f>
        <v>1.8108108108108107</v>
      </c>
      <c r="F6" s="56">
        <f>E6*'Abattages - AGRESTE'!$G$7</f>
        <v>2309694.6216216213</v>
      </c>
      <c r="G6" s="56">
        <f>E6*'Abattages - AGRESTE'!$H$7</f>
        <v>2260480.4054054054</v>
      </c>
      <c r="H6" s="56">
        <f>E6*'Abattages - AGRESTE'!$I$7</f>
        <v>2084866.1621621621</v>
      </c>
    </row>
    <row r="7" spans="1:8">
      <c r="B7" s="54" t="s">
        <v>684</v>
      </c>
      <c r="C7" s="54">
        <v>370</v>
      </c>
      <c r="D7" s="75">
        <f t="shared" si="0"/>
        <v>0.55223880597014929</v>
      </c>
      <c r="E7" s="57">
        <f t="shared" si="1"/>
        <v>1</v>
      </c>
      <c r="F7" s="58">
        <f>E7*'Abattages - AGRESTE'!$G$7</f>
        <v>1275503</v>
      </c>
      <c r="G7" s="58">
        <f>E7*'Abattages - AGRESTE'!$H$7</f>
        <v>1248325</v>
      </c>
      <c r="H7" s="58">
        <f>E7*'Abattages - AGRESTE'!$I$7</f>
        <v>1151344</v>
      </c>
    </row>
    <row r="8" spans="1:8">
      <c r="B8" s="53" t="s">
        <v>217</v>
      </c>
      <c r="C8" s="53">
        <v>257</v>
      </c>
      <c r="D8" s="74">
        <f t="shared" si="0"/>
        <v>0.38358208955223883</v>
      </c>
      <c r="E8" s="55">
        <f t="shared" si="1"/>
        <v>0.69459459459459461</v>
      </c>
      <c r="F8" s="56">
        <f>E8*'Abattages - AGRESTE'!$G$7</f>
        <v>885957.48918918916</v>
      </c>
      <c r="G8" s="56">
        <f>E8*'Abattages - AGRESTE'!$H$7</f>
        <v>867079.79729729728</v>
      </c>
      <c r="H8" s="56">
        <f>E8*'Abattages - AGRESTE'!$I$7</f>
        <v>799717.31891891896</v>
      </c>
    </row>
    <row r="9" spans="1:8">
      <c r="B9" s="53" t="s">
        <v>222</v>
      </c>
      <c r="C9" s="53">
        <f>43.3+4.8</f>
        <v>48.099999999999994</v>
      </c>
      <c r="D9" s="74">
        <f t="shared" si="0"/>
        <v>7.1791044776119389E-2</v>
      </c>
      <c r="E9" s="55">
        <f t="shared" si="1"/>
        <v>0.12999999999999998</v>
      </c>
      <c r="F9" s="56">
        <f>E9*'Abattages - AGRESTE'!$G$7</f>
        <v>165815.38999999996</v>
      </c>
      <c r="G9" s="56">
        <f>E9*'Abattages - AGRESTE'!$H$7</f>
        <v>162282.24999999997</v>
      </c>
      <c r="H9" s="56">
        <f>E9*'Abattages - AGRESTE'!$I$7</f>
        <v>149674.71999999997</v>
      </c>
    </row>
    <row r="10" spans="1:8">
      <c r="B10" s="53" t="s">
        <v>225</v>
      </c>
      <c r="C10" s="53">
        <f>C6-(C9+C14+C15+C8)</f>
        <v>319.10000000000002</v>
      </c>
      <c r="D10" s="74">
        <f t="shared" si="0"/>
        <v>0.47626865671641794</v>
      </c>
      <c r="E10" s="55">
        <f t="shared" si="1"/>
        <v>0.86243243243243251</v>
      </c>
      <c r="F10" s="56">
        <f>E10*'Abattages - AGRESTE'!$G$7</f>
        <v>1100035.1548648649</v>
      </c>
      <c r="G10" s="56">
        <f>E10*'Abattages - AGRESTE'!$H$7</f>
        <v>1076595.9662162163</v>
      </c>
      <c r="H10" s="56">
        <f>E10*'Abattages - AGRESTE'!$I$7</f>
        <v>992956.40648648655</v>
      </c>
    </row>
    <row r="11" spans="1:8">
      <c r="B11" s="60" t="s">
        <v>685</v>
      </c>
      <c r="C11" s="53">
        <f>26.2+1+7</f>
        <v>34.200000000000003</v>
      </c>
      <c r="D11" s="74">
        <f t="shared" si="0"/>
        <v>5.1044776119402988E-2</v>
      </c>
      <c r="E11" s="55">
        <f t="shared" si="1"/>
        <v>9.2432432432432446E-2</v>
      </c>
      <c r="F11" s="56">
        <f>E11*'Abattages - AGRESTE'!$G$7</f>
        <v>117897.84486486488</v>
      </c>
      <c r="G11" s="56">
        <f>E11*'Abattages - AGRESTE'!$H$7</f>
        <v>115385.71621621623</v>
      </c>
      <c r="H11" s="56">
        <f>E11*'Abattages - AGRESTE'!$I$7</f>
        <v>106421.5264864865</v>
      </c>
    </row>
    <row r="12" spans="1:8">
      <c r="B12" s="60" t="s">
        <v>686</v>
      </c>
      <c r="C12" s="53">
        <v>67.2</v>
      </c>
      <c r="D12" s="74">
        <f t="shared" si="0"/>
        <v>0.10029850746268656</v>
      </c>
      <c r="E12" s="55">
        <f t="shared" si="1"/>
        <v>0.18162162162162163</v>
      </c>
      <c r="F12" s="56">
        <f>E12*'Abattages - AGRESTE'!$G$7</f>
        <v>231658.92324324325</v>
      </c>
      <c r="G12" s="56">
        <f>E12*'Abattages - AGRESTE'!$H$7</f>
        <v>226722.81081081083</v>
      </c>
      <c r="H12" s="56">
        <f>E12*'Abattages - AGRESTE'!$I$7</f>
        <v>209108.96432432433</v>
      </c>
    </row>
    <row r="13" spans="1:8">
      <c r="B13" s="60" t="s">
        <v>687</v>
      </c>
      <c r="C13" s="53">
        <f>C10-(C11+C12)</f>
        <v>217.70000000000002</v>
      </c>
      <c r="D13" s="74">
        <f t="shared" si="0"/>
        <v>0.3249253731343284</v>
      </c>
      <c r="E13" s="55">
        <f t="shared" si="1"/>
        <v>0.58837837837837847</v>
      </c>
      <c r="F13" s="56">
        <f>E13*'Abattages - AGRESTE'!$G$7</f>
        <v>750478.38675675693</v>
      </c>
      <c r="G13" s="56">
        <f>E13*'Abattages - AGRESTE'!$H$7</f>
        <v>734487.43918918935</v>
      </c>
      <c r="H13" s="56">
        <f>E13*'Abattages - AGRESTE'!$I$7</f>
        <v>677425.91567567573</v>
      </c>
    </row>
    <row r="14" spans="1:8">
      <c r="B14" s="53" t="s">
        <v>688</v>
      </c>
      <c r="C14" s="53">
        <v>37.4</v>
      </c>
      <c r="D14" s="74">
        <f t="shared" si="0"/>
        <v>5.5820895522388059E-2</v>
      </c>
      <c r="E14" s="55">
        <f t="shared" si="1"/>
        <v>0.10108108108108108</v>
      </c>
      <c r="F14" s="56">
        <f>E14*'Abattages - AGRESTE'!$G$7</f>
        <v>128929.22216216216</v>
      </c>
      <c r="G14" s="56">
        <f>E14*'Abattages - AGRESTE'!$H$7</f>
        <v>126182.04054054053</v>
      </c>
      <c r="H14" s="56">
        <f>E14*'Abattages - AGRESTE'!$I$7</f>
        <v>116379.0962162162</v>
      </c>
    </row>
    <row r="15" spans="1:8">
      <c r="B15" s="53" t="s">
        <v>689</v>
      </c>
      <c r="C15" s="53">
        <v>8.4</v>
      </c>
      <c r="D15" s="74">
        <f t="shared" si="0"/>
        <v>1.2537313432835821E-2</v>
      </c>
      <c r="E15" s="55">
        <f t="shared" si="1"/>
        <v>2.2702702702702703E-2</v>
      </c>
      <c r="F15" s="56">
        <f>E15*'Abattages - AGRESTE'!$G$7</f>
        <v>28957.365405405406</v>
      </c>
      <c r="G15" s="56">
        <f>E15*'Abattages - AGRESTE'!$H$7</f>
        <v>28340.351351351354</v>
      </c>
      <c r="H15" s="56">
        <f>E15*'Abattages - AGRESTE'!$I$7</f>
        <v>26138.620540540542</v>
      </c>
    </row>
    <row r="16" spans="1:8">
      <c r="D16" s="76"/>
    </row>
    <row r="17" spans="2:8">
      <c r="D17" s="73"/>
    </row>
    <row r="18" spans="2:8">
      <c r="B18" s="52" t="s">
        <v>690</v>
      </c>
      <c r="C18" s="53" t="s">
        <v>677</v>
      </c>
      <c r="D18" s="73" t="s">
        <v>678</v>
      </c>
      <c r="E18" s="53" t="s">
        <v>679</v>
      </c>
      <c r="F18" s="53" t="s">
        <v>680</v>
      </c>
      <c r="G18" s="53" t="s">
        <v>681</v>
      </c>
      <c r="H18" s="53" t="s">
        <v>682</v>
      </c>
    </row>
    <row r="19" spans="2:8">
      <c r="B19" s="53" t="s">
        <v>683</v>
      </c>
      <c r="C19" s="53">
        <v>231</v>
      </c>
      <c r="D19" s="74">
        <f t="shared" ref="D19:D28" si="2">C19/$C$19</f>
        <v>1</v>
      </c>
      <c r="E19" s="55">
        <f t="shared" ref="E19:E28" si="3">C19/$C$20</f>
        <v>1.7238805970149254</v>
      </c>
      <c r="F19" s="56">
        <f>E19*'Abattages - AGRESTE'!$G$4</f>
        <v>308853.89552238805</v>
      </c>
      <c r="G19" s="56">
        <f>E19*'Abattages - AGRESTE'!$H$4</f>
        <v>312158.57462686568</v>
      </c>
      <c r="H19" s="56">
        <f>E19*'Abattages - AGRESTE'!$I$4</f>
        <v>257497.76865671642</v>
      </c>
    </row>
    <row r="20" spans="2:8">
      <c r="B20" s="54" t="s">
        <v>684</v>
      </c>
      <c r="C20" s="54">
        <v>134</v>
      </c>
      <c r="D20" s="77">
        <f t="shared" si="2"/>
        <v>0.58008658008658009</v>
      </c>
      <c r="E20" s="57">
        <f t="shared" si="3"/>
        <v>1</v>
      </c>
      <c r="F20" s="58">
        <f>E20*'Abattages - AGRESTE'!$G$4</f>
        <v>179162</v>
      </c>
      <c r="G20" s="58">
        <f>E20*'Abattages - AGRESTE'!$H$4</f>
        <v>181079</v>
      </c>
      <c r="H20" s="58">
        <f>E20*'Abattages - AGRESTE'!$I$4</f>
        <v>149371</v>
      </c>
    </row>
    <row r="21" spans="2:8">
      <c r="B21" s="53" t="s">
        <v>217</v>
      </c>
      <c r="C21" s="53">
        <v>93.8</v>
      </c>
      <c r="D21" s="74">
        <f t="shared" si="2"/>
        <v>0.40606060606060607</v>
      </c>
      <c r="E21" s="55">
        <f t="shared" si="3"/>
        <v>0.7</v>
      </c>
      <c r="F21" s="56">
        <f>E21*'Abattages - AGRESTE'!$G$4</f>
        <v>125413.4</v>
      </c>
      <c r="G21" s="56">
        <f>E21*'Abattages - AGRESTE'!$H$4</f>
        <v>126755.29999999999</v>
      </c>
      <c r="H21" s="56">
        <f>E21*'Abattages - AGRESTE'!$I$4</f>
        <v>104559.7</v>
      </c>
    </row>
    <row r="22" spans="2:8">
      <c r="B22" s="53" t="s">
        <v>222</v>
      </c>
      <c r="C22" s="63">
        <f>3.2+8+1.75+8.9-2.3+2+0.42</f>
        <v>21.970000000000002</v>
      </c>
      <c r="D22" s="74">
        <f t="shared" si="2"/>
        <v>9.5108225108225114E-2</v>
      </c>
      <c r="E22" s="55">
        <f t="shared" si="3"/>
        <v>0.16395522388059702</v>
      </c>
      <c r="F22" s="56">
        <f>E22*'Abattages - AGRESTE'!$G$4</f>
        <v>29374.545820895524</v>
      </c>
      <c r="G22" s="56">
        <f>E22*'Abattages - AGRESTE'!$H$4</f>
        <v>29688.84798507463</v>
      </c>
      <c r="H22" s="56">
        <f>E22*'Abattages - AGRESTE'!$I$4</f>
        <v>24490.155746268658</v>
      </c>
    </row>
    <row r="23" spans="2:8">
      <c r="B23" s="54" t="s">
        <v>225</v>
      </c>
      <c r="C23" s="64">
        <f>C19-C21-C22-C27-C28</f>
        <v>97.529999999999987</v>
      </c>
      <c r="D23" s="77">
        <f t="shared" si="2"/>
        <v>0.42220779220779214</v>
      </c>
      <c r="E23" s="57">
        <f t="shared" si="3"/>
        <v>0.72783582089552235</v>
      </c>
      <c r="F23" s="56">
        <f>E23*'Abattages - AGRESTE'!$G$4</f>
        <v>130400.52134328357</v>
      </c>
      <c r="G23" s="56">
        <f>E23*'Abattages - AGRESTE'!$H$4</f>
        <v>131795.78261194029</v>
      </c>
      <c r="H23" s="56">
        <f>E23*'Abattages - AGRESTE'!$I$4</f>
        <v>108717.56440298507</v>
      </c>
    </row>
    <row r="24" spans="2:8">
      <c r="B24" s="60" t="s">
        <v>685</v>
      </c>
      <c r="C24" s="53">
        <v>13</v>
      </c>
      <c r="D24" s="74">
        <f t="shared" si="2"/>
        <v>5.627705627705628E-2</v>
      </c>
      <c r="E24" s="55">
        <f t="shared" si="3"/>
        <v>9.7014925373134331E-2</v>
      </c>
      <c r="F24" s="56">
        <f>E24*'Abattages - AGRESTE'!$G$4</f>
        <v>17381.388059701494</v>
      </c>
      <c r="G24" s="56">
        <f>E24*'Abattages - AGRESTE'!$H$4</f>
        <v>17567.36567164179</v>
      </c>
      <c r="H24" s="56">
        <f>E24*'Abattages - AGRESTE'!$I$4</f>
        <v>14491.216417910447</v>
      </c>
    </row>
    <row r="25" spans="2:8">
      <c r="B25" s="60" t="s">
        <v>686</v>
      </c>
      <c r="C25" s="53">
        <v>0</v>
      </c>
      <c r="D25" s="74">
        <f t="shared" si="2"/>
        <v>0</v>
      </c>
      <c r="E25" s="55">
        <f t="shared" si="3"/>
        <v>0</v>
      </c>
      <c r="F25" s="56">
        <f>E25*'Abattages - AGRESTE'!$G$4</f>
        <v>0</v>
      </c>
      <c r="G25" s="56">
        <f>E25*'Abattages - AGRESTE'!$H$4</f>
        <v>0</v>
      </c>
      <c r="H25" s="56">
        <f>E25*'Abattages - AGRESTE'!$I$4</f>
        <v>0</v>
      </c>
    </row>
    <row r="26" spans="2:8">
      <c r="B26" s="60" t="s">
        <v>687</v>
      </c>
      <c r="C26" s="63">
        <f>C23-C24</f>
        <v>84.529999999999987</v>
      </c>
      <c r="D26" s="74">
        <f t="shared" si="2"/>
        <v>0.36593073593073588</v>
      </c>
      <c r="E26" s="55">
        <f t="shared" si="3"/>
        <v>0.63082089552238796</v>
      </c>
      <c r="F26" s="56">
        <f>E26*'Abattages - AGRESTE'!$G$4</f>
        <v>113019.13328358206</v>
      </c>
      <c r="G26" s="56">
        <f>E26*'Abattages - AGRESTE'!$H$4</f>
        <v>114228.41694029848</v>
      </c>
      <c r="H26" s="56">
        <f>E26*'Abattages - AGRESTE'!$I$4</f>
        <v>94226.347985074608</v>
      </c>
    </row>
    <row r="27" spans="2:8">
      <c r="B27" s="53" t="s">
        <v>688</v>
      </c>
      <c r="C27" s="53">
        <v>15</v>
      </c>
      <c r="D27" s="74">
        <f t="shared" si="2"/>
        <v>6.4935064935064929E-2</v>
      </c>
      <c r="E27" s="55">
        <f t="shared" si="3"/>
        <v>0.11194029850746269</v>
      </c>
      <c r="F27" s="56">
        <f>E27*'Abattages - AGRESTE'!$G$4</f>
        <v>20055.447761194031</v>
      </c>
      <c r="G27" s="56">
        <f>E27*'Abattages - AGRESTE'!$H$4</f>
        <v>20270.037313432837</v>
      </c>
      <c r="H27" s="56">
        <f>E27*'Abattages - AGRESTE'!$I$4</f>
        <v>16720.63432835821</v>
      </c>
    </row>
    <row r="28" spans="2:8">
      <c r="B28" s="53" t="s">
        <v>689</v>
      </c>
      <c r="C28" s="53">
        <v>2.7</v>
      </c>
      <c r="D28" s="74">
        <f t="shared" si="2"/>
        <v>1.1688311688311689E-2</v>
      </c>
      <c r="E28" s="55">
        <f t="shared" si="3"/>
        <v>2.0149253731343283E-2</v>
      </c>
      <c r="F28" s="56">
        <f>E28*'Abattages - AGRESTE'!$G$4</f>
        <v>3609.9805970149255</v>
      </c>
      <c r="G28" s="56">
        <f>E28*'Abattages - AGRESTE'!$H$4</f>
        <v>3648.6067164179103</v>
      </c>
      <c r="H28" s="56">
        <f>E28*'Abattages - AGRESTE'!$I$4</f>
        <v>3009.7141791044778</v>
      </c>
    </row>
    <row r="29" spans="2:8">
      <c r="C29" s="63"/>
      <c r="D29" s="61"/>
    </row>
    <row r="31" spans="2:8">
      <c r="B31" s="52" t="s">
        <v>691</v>
      </c>
      <c r="C31" s="53" t="s">
        <v>677</v>
      </c>
      <c r="D31" s="53" t="s">
        <v>678</v>
      </c>
      <c r="E31" s="53" t="s">
        <v>679</v>
      </c>
      <c r="F31" s="53" t="s">
        <v>680</v>
      </c>
      <c r="G31" s="53" t="s">
        <v>681</v>
      </c>
      <c r="H31" s="53" t="s">
        <v>682</v>
      </c>
    </row>
    <row r="32" spans="2:8">
      <c r="B32" s="53" t="s">
        <v>683</v>
      </c>
      <c r="C32" s="53">
        <v>115</v>
      </c>
      <c r="D32" s="55">
        <f t="shared" ref="D32:D40" si="4">C32/$C$32</f>
        <v>1</v>
      </c>
      <c r="E32" s="55">
        <f t="shared" ref="E32:E40" si="5">C32/$C$33</f>
        <v>1.2921348314606742</v>
      </c>
      <c r="F32" s="56">
        <f>E32*'Abattages - AGRESTE'!$G$25</f>
        <v>2820645.0561797754</v>
      </c>
      <c r="G32" s="56">
        <f>E32*'Abattages - AGRESTE'!$H$25</f>
        <v>2845208.5393258426</v>
      </c>
      <c r="H32" s="56">
        <f>E32*'Abattages - AGRESTE'!$I$25</f>
        <v>2668146.0112359552</v>
      </c>
    </row>
    <row r="33" spans="2:8">
      <c r="B33" s="54" t="s">
        <v>684</v>
      </c>
      <c r="C33" s="54">
        <v>89</v>
      </c>
      <c r="D33" s="57">
        <f t="shared" si="4"/>
        <v>0.77391304347826084</v>
      </c>
      <c r="E33" s="57">
        <f t="shared" si="5"/>
        <v>1</v>
      </c>
      <c r="F33" s="58">
        <f>E33*'Abattages - AGRESTE'!$G$25</f>
        <v>2182934</v>
      </c>
      <c r="G33" s="58">
        <f>E33*'Abattages - AGRESTE'!$H$25</f>
        <v>2201944</v>
      </c>
      <c r="H33" s="58">
        <f>E33*'Abattages - AGRESTE'!$I$25</f>
        <v>2064913</v>
      </c>
    </row>
    <row r="34" spans="2:8">
      <c r="B34" s="53" t="s">
        <v>217</v>
      </c>
      <c r="C34" s="53">
        <v>68</v>
      </c>
      <c r="D34" s="55">
        <f t="shared" si="4"/>
        <v>0.59130434782608698</v>
      </c>
      <c r="E34" s="55">
        <f t="shared" si="5"/>
        <v>0.7640449438202247</v>
      </c>
      <c r="F34" s="56">
        <f>E34*'Abattages - AGRESTE'!$G$25</f>
        <v>1667859.6853932585</v>
      </c>
      <c r="G34" s="56">
        <f>E34*'Abattages - AGRESTE'!$H$25</f>
        <v>1682384.1797752809</v>
      </c>
      <c r="H34" s="56">
        <f>E34*'Abattages - AGRESTE'!$I$25</f>
        <v>1577686.3370786516</v>
      </c>
    </row>
    <row r="35" spans="2:8">
      <c r="B35" s="53" t="s">
        <v>222</v>
      </c>
      <c r="C35" s="53">
        <f>0.5+2.4+1.5+0.6+0.35+0.5+0.35+0.31+3+5-0.1</f>
        <v>14.409999999999998</v>
      </c>
      <c r="D35" s="55">
        <f t="shared" si="4"/>
        <v>0.12530434782608693</v>
      </c>
      <c r="E35" s="55">
        <f t="shared" si="5"/>
        <v>0.16191011235955055</v>
      </c>
      <c r="F35" s="56">
        <f>E35*'Abattages - AGRESTE'!$G$25</f>
        <v>353439.08921348309</v>
      </c>
      <c r="G35" s="56">
        <f>E35*'Abattages - AGRESTE'!$H$25</f>
        <v>356517.00044943817</v>
      </c>
      <c r="H35" s="56">
        <f>E35*'Abattages - AGRESTE'!$I$25</f>
        <v>334330.29584269662</v>
      </c>
    </row>
    <row r="36" spans="2:8">
      <c r="B36" s="53" t="s">
        <v>225</v>
      </c>
      <c r="C36" s="53">
        <f>C32-(C35+C40+C34)</f>
        <v>30.790000000000006</v>
      </c>
      <c r="D36" s="55">
        <f t="shared" si="4"/>
        <v>0.26773913043478265</v>
      </c>
      <c r="E36" s="55">
        <f t="shared" si="5"/>
        <v>0.34595505617977534</v>
      </c>
      <c r="F36" s="56">
        <f>E36*'Abattages - AGRESTE'!$G$25</f>
        <v>755197.05460674176</v>
      </c>
      <c r="G36" s="56">
        <f>E36*'Abattages - AGRESTE'!$H$25</f>
        <v>761773.66022471921</v>
      </c>
      <c r="H36" s="56">
        <f>E36*'Abattages - AGRESTE'!$I$25</f>
        <v>714367.09292134841</v>
      </c>
    </row>
    <row r="37" spans="2:8">
      <c r="B37" s="60" t="s">
        <v>685</v>
      </c>
      <c r="C37" s="53">
        <v>0</v>
      </c>
      <c r="D37" s="55">
        <f t="shared" si="4"/>
        <v>0</v>
      </c>
      <c r="E37" s="55">
        <f t="shared" si="5"/>
        <v>0</v>
      </c>
      <c r="F37" s="56">
        <f>E37*'Abattages - AGRESTE'!$G$25</f>
        <v>0</v>
      </c>
      <c r="G37" s="56">
        <f>E37*'Abattages - AGRESTE'!$H$25</f>
        <v>0</v>
      </c>
      <c r="H37" s="56">
        <f>E37*'Abattages - AGRESTE'!$I$25</f>
        <v>0</v>
      </c>
    </row>
    <row r="38" spans="2:8">
      <c r="B38" s="60" t="s">
        <v>686</v>
      </c>
      <c r="C38" s="53">
        <f>7+0.3</f>
        <v>7.3</v>
      </c>
      <c r="D38" s="55">
        <f t="shared" si="4"/>
        <v>6.347826086956522E-2</v>
      </c>
      <c r="E38" s="55">
        <f t="shared" si="5"/>
        <v>8.202247191011236E-2</v>
      </c>
      <c r="F38" s="56">
        <f>E38*'Abattages - AGRESTE'!$G$25</f>
        <v>179049.64269662922</v>
      </c>
      <c r="G38" s="56">
        <f>E38*'Abattages - AGRESTE'!$H$25</f>
        <v>180608.88988764046</v>
      </c>
      <c r="H38" s="56">
        <f>E38*'Abattages - AGRESTE'!$I$25</f>
        <v>169369.26853932586</v>
      </c>
    </row>
    <row r="39" spans="2:8">
      <c r="B39" s="60" t="s">
        <v>687</v>
      </c>
      <c r="C39" s="53">
        <f>C36-C38</f>
        <v>23.490000000000006</v>
      </c>
      <c r="D39" s="55">
        <f t="shared" si="4"/>
        <v>0.20426086956521744</v>
      </c>
      <c r="E39" s="55">
        <f t="shared" si="5"/>
        <v>0.26393258426966298</v>
      </c>
      <c r="F39" s="56">
        <f>E39*'Abattages - AGRESTE'!$G$25</f>
        <v>576147.41191011248</v>
      </c>
      <c r="G39" s="56">
        <f>E39*'Abattages - AGRESTE'!$H$25</f>
        <v>581164.77033707884</v>
      </c>
      <c r="H39" s="56">
        <f>E39*'Abattages - AGRESTE'!$I$25</f>
        <v>544997.82438202261</v>
      </c>
    </row>
    <row r="40" spans="2:8">
      <c r="B40" s="53" t="s">
        <v>689</v>
      </c>
      <c r="C40" s="53">
        <v>1.8</v>
      </c>
      <c r="D40" s="55">
        <f t="shared" si="4"/>
        <v>1.5652173913043479E-2</v>
      </c>
      <c r="E40" s="55">
        <f t="shared" si="5"/>
        <v>2.0224719101123598E-2</v>
      </c>
      <c r="F40" s="56">
        <f>E40*'Abattages - AGRESTE'!$G$25</f>
        <v>44149.226966292139</v>
      </c>
      <c r="G40" s="56">
        <f>E40*'Abattages - AGRESTE'!$H$25</f>
        <v>44533.698876404502</v>
      </c>
      <c r="H40" s="56">
        <f>E40*'Abattages - AGRESTE'!$I$25</f>
        <v>41762.285393258433</v>
      </c>
    </row>
    <row r="43" spans="2:8">
      <c r="B43" s="52" t="s">
        <v>418</v>
      </c>
      <c r="C43" s="53" t="s">
        <v>677</v>
      </c>
      <c r="D43" s="53" t="s">
        <v>678</v>
      </c>
      <c r="E43" s="53" t="s">
        <v>679</v>
      </c>
      <c r="F43" s="53" t="s">
        <v>680</v>
      </c>
      <c r="G43" s="53" t="s">
        <v>681</v>
      </c>
      <c r="H43" s="53" t="s">
        <v>682</v>
      </c>
    </row>
    <row r="44" spans="2:8">
      <c r="B44" s="53" t="s">
        <v>683</v>
      </c>
      <c r="C44" s="53">
        <v>36</v>
      </c>
      <c r="D44" s="55">
        <f t="shared" ref="D44:D53" si="6">C44/$C$44</f>
        <v>1</v>
      </c>
      <c r="E44" s="55">
        <f t="shared" ref="E44:E53" si="7">C44/$C$45</f>
        <v>2</v>
      </c>
      <c r="F44" s="56">
        <f>E44*'Abattages - AGRESTE'!$G$31</f>
        <v>160904</v>
      </c>
      <c r="G44" s="56">
        <f>E44*'Abattages - AGRESTE'!$H$31</f>
        <v>161670</v>
      </c>
      <c r="H44" s="56">
        <f>E44*'Abattages - AGRESTE'!$I$31</f>
        <v>145870</v>
      </c>
    </row>
    <row r="45" spans="2:8">
      <c r="B45" s="54" t="s">
        <v>684</v>
      </c>
      <c r="C45" s="54">
        <v>18</v>
      </c>
      <c r="D45" s="57">
        <f t="shared" si="6"/>
        <v>0.5</v>
      </c>
      <c r="E45" s="57">
        <f t="shared" si="7"/>
        <v>1</v>
      </c>
      <c r="F45" s="58">
        <f>E45*'Abattages - AGRESTE'!$G$31</f>
        <v>80452</v>
      </c>
      <c r="G45" s="58">
        <f>E45*'Abattages - AGRESTE'!$H$31</f>
        <v>80835</v>
      </c>
      <c r="H45" s="58">
        <f>E45*'Abattages - AGRESTE'!$I$31</f>
        <v>72935</v>
      </c>
    </row>
    <row r="46" spans="2:8">
      <c r="B46" s="53" t="s">
        <v>217</v>
      </c>
      <c r="C46" s="53">
        <v>14.4</v>
      </c>
      <c r="D46" s="55">
        <f t="shared" si="6"/>
        <v>0.4</v>
      </c>
      <c r="E46" s="55">
        <f t="shared" si="7"/>
        <v>0.8</v>
      </c>
      <c r="F46" s="56">
        <f>E46*'Abattages - AGRESTE'!$G$31</f>
        <v>64361.600000000006</v>
      </c>
      <c r="G46" s="56">
        <f>E46*'Abattages - AGRESTE'!$H$31</f>
        <v>64668</v>
      </c>
      <c r="H46" s="56">
        <f>E46*'Abattages - AGRESTE'!$I$31</f>
        <v>58348</v>
      </c>
    </row>
    <row r="47" spans="2:8">
      <c r="B47" s="53" t="s">
        <v>222</v>
      </c>
      <c r="C47" s="65">
        <f>0.7+1.5+0.3+1.19-0.1</f>
        <v>3.59</v>
      </c>
      <c r="D47" s="55">
        <f t="shared" si="6"/>
        <v>9.9722222222222212E-2</v>
      </c>
      <c r="E47" s="55">
        <f t="shared" si="7"/>
        <v>0.19944444444444442</v>
      </c>
      <c r="F47" s="56">
        <f>E47*'Abattages - AGRESTE'!$G$31</f>
        <v>16045.704444444444</v>
      </c>
      <c r="G47" s="56">
        <f>E47*'Abattages - AGRESTE'!$H$31</f>
        <v>16122.091666666665</v>
      </c>
      <c r="H47" s="56">
        <f>E47*'Abattages - AGRESTE'!$I$31</f>
        <v>14546.480555555554</v>
      </c>
    </row>
    <row r="48" spans="2:8">
      <c r="B48" s="53" t="s">
        <v>225</v>
      </c>
      <c r="C48" s="65">
        <f>C44-(C47+C52+C53+C46)</f>
        <v>13.91</v>
      </c>
      <c r="D48" s="55">
        <f t="shared" si="6"/>
        <v>0.38638888888888889</v>
      </c>
      <c r="E48" s="55">
        <f t="shared" si="7"/>
        <v>0.77277777777777779</v>
      </c>
      <c r="F48" s="56">
        <f>E48*'Abattages - AGRESTE'!$G$31</f>
        <v>62171.517777777779</v>
      </c>
      <c r="G48" s="56">
        <f>E48*'Abattages - AGRESTE'!$H$31</f>
        <v>62467.491666666669</v>
      </c>
      <c r="H48" s="56">
        <f>E48*'Abattages - AGRESTE'!$I$31</f>
        <v>56362.547222222223</v>
      </c>
    </row>
    <row r="49" spans="2:8">
      <c r="B49" s="60" t="s">
        <v>685</v>
      </c>
      <c r="C49" s="53">
        <f>1+0.5</f>
        <v>1.5</v>
      </c>
      <c r="D49" s="55">
        <f t="shared" si="6"/>
        <v>4.1666666666666664E-2</v>
      </c>
      <c r="E49" s="55">
        <f t="shared" si="7"/>
        <v>8.3333333333333329E-2</v>
      </c>
      <c r="F49" s="56">
        <f>E49*'Abattages - AGRESTE'!$G$31</f>
        <v>6704.333333333333</v>
      </c>
      <c r="G49" s="56">
        <f>E49*'Abattages - AGRESTE'!$H$31</f>
        <v>6736.25</v>
      </c>
      <c r="H49" s="56">
        <f>E49*'Abattages - AGRESTE'!$I$31</f>
        <v>6077.9166666666661</v>
      </c>
    </row>
    <row r="50" spans="2:8">
      <c r="B50" s="60" t="s">
        <v>686</v>
      </c>
      <c r="C50" s="53">
        <v>3</v>
      </c>
      <c r="D50" s="55">
        <f t="shared" si="6"/>
        <v>8.3333333333333329E-2</v>
      </c>
      <c r="E50" s="55">
        <f t="shared" si="7"/>
        <v>0.16666666666666666</v>
      </c>
      <c r="F50" s="56">
        <f>E50*'Abattages - AGRESTE'!$G$31</f>
        <v>13408.666666666666</v>
      </c>
      <c r="G50" s="56">
        <f>E50*'Abattages - AGRESTE'!$H$31</f>
        <v>13472.5</v>
      </c>
      <c r="H50" s="56">
        <f>E50*'Abattages - AGRESTE'!$I$31</f>
        <v>12155.833333333332</v>
      </c>
    </row>
    <row r="51" spans="2:8">
      <c r="B51" s="60" t="s">
        <v>687</v>
      </c>
      <c r="C51" s="65">
        <f>C48-C49-C50</f>
        <v>9.41</v>
      </c>
      <c r="D51" s="55">
        <f t="shared" si="6"/>
        <v>0.26138888888888889</v>
      </c>
      <c r="E51" s="55">
        <f t="shared" si="7"/>
        <v>0.52277777777777779</v>
      </c>
      <c r="F51" s="56">
        <f>E51*'Abattages - AGRESTE'!$G$31</f>
        <v>42058.517777777779</v>
      </c>
      <c r="G51" s="56">
        <f>E51*'Abattages - AGRESTE'!$H$31</f>
        <v>42258.741666666669</v>
      </c>
      <c r="H51" s="56">
        <f>E51*'Abattages - AGRESTE'!$I$31</f>
        <v>38128.797222222223</v>
      </c>
    </row>
    <row r="52" spans="2:8">
      <c r="B52" s="53" t="s">
        <v>224</v>
      </c>
      <c r="C52" s="53">
        <v>3.1</v>
      </c>
      <c r="D52" s="55">
        <f t="shared" si="6"/>
        <v>8.611111111111111E-2</v>
      </c>
      <c r="E52" s="55">
        <f t="shared" si="7"/>
        <v>0.17222222222222222</v>
      </c>
      <c r="F52" s="56">
        <f>E52*'Abattages - AGRESTE'!$G$31</f>
        <v>13855.622222222222</v>
      </c>
      <c r="G52" s="56">
        <f>E52*'Abattages - AGRESTE'!$H$31</f>
        <v>13921.583333333334</v>
      </c>
      <c r="H52" s="56">
        <f>E52*'Abattages - AGRESTE'!$I$31</f>
        <v>12561.027777777777</v>
      </c>
    </row>
    <row r="53" spans="2:8">
      <c r="B53" s="53" t="s">
        <v>689</v>
      </c>
      <c r="C53" s="53">
        <v>1</v>
      </c>
      <c r="D53" s="55">
        <f t="shared" si="6"/>
        <v>2.7777777777777776E-2</v>
      </c>
      <c r="E53" s="55">
        <f t="shared" si="7"/>
        <v>5.5555555555555552E-2</v>
      </c>
      <c r="F53" s="56">
        <f>E53*'Abattages - AGRESTE'!$G$31</f>
        <v>4469.5555555555557</v>
      </c>
      <c r="G53" s="56">
        <f>E53*'Abattages - AGRESTE'!$H$31</f>
        <v>4490.833333333333</v>
      </c>
      <c r="H53" s="56">
        <f>E53*'Abattages - AGRESTE'!$I$31</f>
        <v>4051.9444444444443</v>
      </c>
    </row>
    <row r="55" spans="2:8">
      <c r="B55" s="52" t="s">
        <v>692</v>
      </c>
      <c r="C55" s="53" t="s">
        <v>677</v>
      </c>
      <c r="D55" s="53" t="s">
        <v>678</v>
      </c>
      <c r="E55" s="53" t="s">
        <v>679</v>
      </c>
      <c r="F55" s="53" t="s">
        <v>680</v>
      </c>
      <c r="G55" s="53" t="s">
        <v>681</v>
      </c>
      <c r="H55" s="53" t="s">
        <v>682</v>
      </c>
    </row>
    <row r="56" spans="2:8">
      <c r="B56" s="53" t="s">
        <v>683</v>
      </c>
      <c r="C56" s="53">
        <f t="shared" ref="C56:E65" si="8">C44</f>
        <v>36</v>
      </c>
      <c r="D56" s="55">
        <f t="shared" si="8"/>
        <v>1</v>
      </c>
      <c r="E56" s="55">
        <f t="shared" si="8"/>
        <v>2</v>
      </c>
      <c r="F56" s="56">
        <f>E56*'Abattages - AGRESTE'!$G$34</f>
        <v>12472</v>
      </c>
      <c r="G56" s="56">
        <f>E56*'Abattages - AGRESTE'!$H$34</f>
        <v>12694</v>
      </c>
      <c r="H56" s="56">
        <f>E56*'Abattages - AGRESTE'!$I$34</f>
        <v>11722</v>
      </c>
    </row>
    <row r="57" spans="2:8">
      <c r="B57" s="54" t="s">
        <v>684</v>
      </c>
      <c r="C57" s="54">
        <f t="shared" si="8"/>
        <v>18</v>
      </c>
      <c r="D57" s="57">
        <f t="shared" si="8"/>
        <v>0.5</v>
      </c>
      <c r="E57" s="57">
        <f t="shared" si="8"/>
        <v>1</v>
      </c>
      <c r="F57" s="58">
        <f>E57*'Abattages - AGRESTE'!$G$34</f>
        <v>6236</v>
      </c>
      <c r="G57" s="58">
        <f>E57*'Abattages - AGRESTE'!$H$34</f>
        <v>6347</v>
      </c>
      <c r="H57" s="58">
        <f>E57*'Abattages - AGRESTE'!$I$34</f>
        <v>5861</v>
      </c>
    </row>
    <row r="58" spans="2:8">
      <c r="B58" s="53" t="s">
        <v>217</v>
      </c>
      <c r="C58" s="53">
        <f t="shared" si="8"/>
        <v>14.4</v>
      </c>
      <c r="D58" s="55">
        <f t="shared" si="8"/>
        <v>0.4</v>
      </c>
      <c r="E58" s="55">
        <f t="shared" si="8"/>
        <v>0.8</v>
      </c>
      <c r="F58" s="56">
        <f>E58*'Abattages - AGRESTE'!$G$34</f>
        <v>4988.8</v>
      </c>
      <c r="G58" s="56">
        <f>E58*'Abattages - AGRESTE'!$H$34</f>
        <v>5077.6000000000004</v>
      </c>
      <c r="H58" s="56">
        <f>E58*'Abattages - AGRESTE'!$I$34</f>
        <v>4688.8</v>
      </c>
    </row>
    <row r="59" spans="2:8">
      <c r="B59" s="53" t="s">
        <v>222</v>
      </c>
      <c r="C59" s="53">
        <f t="shared" si="8"/>
        <v>3.59</v>
      </c>
      <c r="D59" s="55">
        <f t="shared" si="8"/>
        <v>9.9722222222222212E-2</v>
      </c>
      <c r="E59" s="55">
        <f t="shared" si="8"/>
        <v>0.19944444444444442</v>
      </c>
      <c r="F59" s="56">
        <f>E59*'Abattages - AGRESTE'!$G$34</f>
        <v>1243.7355555555555</v>
      </c>
      <c r="G59" s="56">
        <f>E59*'Abattages - AGRESTE'!$H$34</f>
        <v>1265.8738888888888</v>
      </c>
      <c r="H59" s="56">
        <f>E59*'Abattages - AGRESTE'!$I$34</f>
        <v>1168.9438888888888</v>
      </c>
    </row>
    <row r="60" spans="2:8">
      <c r="B60" s="53" t="s">
        <v>225</v>
      </c>
      <c r="C60" s="53">
        <f t="shared" si="8"/>
        <v>13.91</v>
      </c>
      <c r="D60" s="55">
        <f t="shared" si="8"/>
        <v>0.38638888888888889</v>
      </c>
      <c r="E60" s="55">
        <f t="shared" si="8"/>
        <v>0.77277777777777779</v>
      </c>
      <c r="F60" s="56">
        <f>E60*'Abattages - AGRESTE'!$G$34</f>
        <v>4819.0422222222223</v>
      </c>
      <c r="G60" s="56">
        <f>E60*'Abattages - AGRESTE'!$H$34</f>
        <v>4904.820555555556</v>
      </c>
      <c r="H60" s="56">
        <f>E60*'Abattages - AGRESTE'!$I$34</f>
        <v>4529.2505555555554</v>
      </c>
    </row>
    <row r="61" spans="2:8">
      <c r="B61" s="60" t="s">
        <v>685</v>
      </c>
      <c r="C61" s="53">
        <f t="shared" si="8"/>
        <v>1.5</v>
      </c>
      <c r="D61" s="55">
        <f t="shared" si="8"/>
        <v>4.1666666666666664E-2</v>
      </c>
      <c r="E61" s="55">
        <f t="shared" si="8"/>
        <v>8.3333333333333329E-2</v>
      </c>
      <c r="F61" s="56">
        <f>E61*'Abattages - AGRESTE'!$G$34</f>
        <v>519.66666666666663</v>
      </c>
      <c r="G61" s="56">
        <f>E61*'Abattages - AGRESTE'!$H$34</f>
        <v>528.91666666666663</v>
      </c>
      <c r="H61" s="56">
        <f>E61*'Abattages - AGRESTE'!$I$34</f>
        <v>488.41666666666663</v>
      </c>
    </row>
    <row r="62" spans="2:8">
      <c r="B62" s="60" t="s">
        <v>686</v>
      </c>
      <c r="C62" s="53">
        <f t="shared" si="8"/>
        <v>3</v>
      </c>
      <c r="D62" s="55">
        <f t="shared" si="8"/>
        <v>8.3333333333333329E-2</v>
      </c>
      <c r="E62" s="55">
        <f t="shared" si="8"/>
        <v>0.16666666666666666</v>
      </c>
      <c r="F62" s="56">
        <f>E62*'Abattages - AGRESTE'!$G$34</f>
        <v>1039.3333333333333</v>
      </c>
      <c r="G62" s="56">
        <f>E62*'Abattages - AGRESTE'!$H$34</f>
        <v>1057.8333333333333</v>
      </c>
      <c r="H62" s="56">
        <f>E62*'Abattages - AGRESTE'!$I$34</f>
        <v>976.83333333333326</v>
      </c>
    </row>
    <row r="63" spans="2:8">
      <c r="B63" s="60" t="s">
        <v>687</v>
      </c>
      <c r="C63" s="53">
        <f t="shared" si="8"/>
        <v>9.41</v>
      </c>
      <c r="D63" s="55">
        <f t="shared" si="8"/>
        <v>0.26138888888888889</v>
      </c>
      <c r="E63" s="55">
        <f t="shared" si="8"/>
        <v>0.52277777777777779</v>
      </c>
      <c r="F63" s="56">
        <f>E63*'Abattages - AGRESTE'!$G$34</f>
        <v>3260.0422222222223</v>
      </c>
      <c r="G63" s="56">
        <f>E63*'Abattages - AGRESTE'!$H$34</f>
        <v>3318.0705555555555</v>
      </c>
      <c r="H63" s="56">
        <f>E63*'Abattages - AGRESTE'!$I$34</f>
        <v>3064.0005555555558</v>
      </c>
    </row>
    <row r="64" spans="2:8">
      <c r="B64" s="53" t="s">
        <v>224</v>
      </c>
      <c r="C64" s="53">
        <f t="shared" si="8"/>
        <v>3.1</v>
      </c>
      <c r="D64" s="55">
        <f t="shared" si="8"/>
        <v>8.611111111111111E-2</v>
      </c>
      <c r="E64" s="55">
        <f t="shared" si="8"/>
        <v>0.17222222222222222</v>
      </c>
      <c r="F64" s="56">
        <f>E64*'Abattages - AGRESTE'!$G$34</f>
        <v>1073.9777777777779</v>
      </c>
      <c r="G64" s="56">
        <f>E64*'Abattages - AGRESTE'!$H$34</f>
        <v>1093.0944444444444</v>
      </c>
      <c r="H64" s="56">
        <f>E64*'Abattages - AGRESTE'!$I$34</f>
        <v>1009.3944444444444</v>
      </c>
    </row>
    <row r="65" spans="2:12">
      <c r="B65" s="53" t="s">
        <v>689</v>
      </c>
      <c r="C65" s="53">
        <f t="shared" si="8"/>
        <v>1</v>
      </c>
      <c r="D65" s="55">
        <f t="shared" si="8"/>
        <v>2.7777777777777776E-2</v>
      </c>
      <c r="E65" s="55">
        <f t="shared" si="8"/>
        <v>5.5555555555555552E-2</v>
      </c>
      <c r="F65" s="56">
        <f>E65*'Abattages - AGRESTE'!$G$34</f>
        <v>346.4444444444444</v>
      </c>
      <c r="G65" s="56">
        <f>E65*'Abattages - AGRESTE'!$H$34</f>
        <v>352.61111111111109</v>
      </c>
      <c r="H65" s="56">
        <f>E65*'Abattages - AGRESTE'!$I$34</f>
        <v>325.61111111111109</v>
      </c>
    </row>
    <row r="67" spans="2:12">
      <c r="B67" s="52" t="s">
        <v>693</v>
      </c>
      <c r="C67" s="53" t="s">
        <v>677</v>
      </c>
      <c r="D67" s="53" t="s">
        <v>678</v>
      </c>
      <c r="E67" s="53" t="s">
        <v>679</v>
      </c>
      <c r="F67" s="53" t="s">
        <v>680</v>
      </c>
      <c r="G67" s="53" t="s">
        <v>681</v>
      </c>
      <c r="H67" s="53" t="s">
        <v>682</v>
      </c>
    </row>
    <row r="68" spans="2:12">
      <c r="B68" s="53" t="s">
        <v>683</v>
      </c>
      <c r="D68" s="55">
        <f>D44</f>
        <v>1</v>
      </c>
      <c r="E68" s="55">
        <f t="shared" ref="E68:E77" si="9">D68/$D$69</f>
        <v>1.6666666666666667</v>
      </c>
      <c r="F68" s="56">
        <f>E68*'Abattages - AGRESTE'!$G$37</f>
        <v>7571.666666666667</v>
      </c>
      <c r="G68" s="56">
        <f>E68*'Abattages - AGRESTE'!$H$37</f>
        <v>3646.666666666667</v>
      </c>
      <c r="H68" s="56">
        <f>E68*'Abattages - AGRESTE'!$I$37</f>
        <v>1651.6666666666667</v>
      </c>
      <c r="L68" s="61"/>
    </row>
    <row r="69" spans="2:12">
      <c r="B69" s="54" t="s">
        <v>684</v>
      </c>
      <c r="C69" s="54"/>
      <c r="D69" s="62">
        <v>0.6</v>
      </c>
      <c r="E69" s="57">
        <f t="shared" si="9"/>
        <v>1</v>
      </c>
      <c r="F69" s="58">
        <f>E69*'Abattages - AGRESTE'!$G$37</f>
        <v>4543</v>
      </c>
      <c r="G69" s="58">
        <f>E69*'Abattages - AGRESTE'!$H$37</f>
        <v>2188</v>
      </c>
      <c r="H69" s="58">
        <f>E69*'Abattages - AGRESTE'!$I$37</f>
        <v>991</v>
      </c>
      <c r="L69" s="61"/>
    </row>
    <row r="70" spans="2:12">
      <c r="B70" s="53" t="s">
        <v>217</v>
      </c>
      <c r="D70" s="59">
        <f>D69*60%</f>
        <v>0.36</v>
      </c>
      <c r="E70" s="55">
        <f t="shared" si="9"/>
        <v>0.6</v>
      </c>
      <c r="F70" s="56">
        <f>E70*'Abattages - AGRESTE'!$G$37</f>
        <v>2725.7999999999997</v>
      </c>
      <c r="G70" s="56">
        <f>E70*'Abattages - AGRESTE'!$H$37</f>
        <v>1312.8</v>
      </c>
      <c r="H70" s="56">
        <f>E70*'Abattages - AGRESTE'!$I$37</f>
        <v>594.6</v>
      </c>
      <c r="L70" s="61"/>
    </row>
    <row r="71" spans="2:12">
      <c r="B71" s="53" t="s">
        <v>222</v>
      </c>
      <c r="D71" s="59">
        <f t="shared" ref="D71:D77" si="10">D22*((1-$D$70)/(1-$D$21))</f>
        <v>0.10248396501457727</v>
      </c>
      <c r="E71" s="55">
        <f t="shared" si="9"/>
        <v>0.17080660835762879</v>
      </c>
      <c r="F71" s="56">
        <f>E71*'Abattages - AGRESTE'!$G$37</f>
        <v>775.97442176870754</v>
      </c>
      <c r="G71" s="56">
        <f>E71*'Abattages - AGRESTE'!$H$37</f>
        <v>373.72485908649179</v>
      </c>
      <c r="H71" s="56">
        <f>E71*'Abattages - AGRESTE'!$I$37</f>
        <v>169.26934888241013</v>
      </c>
      <c r="K71" s="61"/>
      <c r="L71" s="61"/>
    </row>
    <row r="72" spans="2:12">
      <c r="B72" s="53" t="s">
        <v>225</v>
      </c>
      <c r="D72" s="74">
        <f t="shared" si="10"/>
        <v>0.45495043731778423</v>
      </c>
      <c r="E72" s="55">
        <f t="shared" si="9"/>
        <v>0.75825072886297373</v>
      </c>
      <c r="F72" s="56">
        <f>E72*'Abattages - AGRESTE'!$G$37</f>
        <v>3444.7330612244896</v>
      </c>
      <c r="G72" s="56">
        <f>E72*'Abattages - AGRESTE'!$H$37</f>
        <v>1659.0525947521865</v>
      </c>
      <c r="H72" s="56">
        <f>E72*'Abattages - AGRESTE'!$I$37</f>
        <v>751.42647230320699</v>
      </c>
      <c r="K72" s="61"/>
      <c r="L72" s="61"/>
    </row>
    <row r="73" spans="2:12">
      <c r="B73" s="60" t="s">
        <v>685</v>
      </c>
      <c r="D73" s="59">
        <f t="shared" si="10"/>
        <v>6.0641399416909623E-2</v>
      </c>
      <c r="E73" s="55">
        <f t="shared" si="9"/>
        <v>0.10106899902818271</v>
      </c>
      <c r="F73" s="56">
        <f>E73*'Abattages - AGRESTE'!$G$37</f>
        <v>459.15646258503409</v>
      </c>
      <c r="G73" s="56">
        <f>E73*'Abattages - AGRESTE'!$H$37</f>
        <v>221.13896987366377</v>
      </c>
      <c r="H73" s="56">
        <f>E73*'Abattages - AGRESTE'!$I$37</f>
        <v>100.15937803692907</v>
      </c>
      <c r="L73" s="61"/>
    </row>
    <row r="74" spans="2:12">
      <c r="B74" s="60" t="s">
        <v>686</v>
      </c>
      <c r="D74" s="59">
        <f t="shared" si="10"/>
        <v>0</v>
      </c>
      <c r="E74" s="55">
        <f t="shared" si="9"/>
        <v>0</v>
      </c>
      <c r="F74" s="56">
        <f>E74*'Abattages - AGRESTE'!$G$37</f>
        <v>0</v>
      </c>
      <c r="G74" s="56">
        <f>E74*'Abattages - AGRESTE'!$H$37</f>
        <v>0</v>
      </c>
      <c r="H74" s="56">
        <f>E74*'Abattages - AGRESTE'!$I$37</f>
        <v>0</v>
      </c>
      <c r="L74" s="61"/>
    </row>
    <row r="75" spans="2:12">
      <c r="B75" s="60" t="s">
        <v>687</v>
      </c>
      <c r="D75" s="59">
        <f t="shared" si="10"/>
        <v>0.39430903790087463</v>
      </c>
      <c r="E75" s="55">
        <f t="shared" si="9"/>
        <v>0.65718172983479106</v>
      </c>
      <c r="F75" s="56">
        <f>E75*'Abattages - AGRESTE'!$G$37</f>
        <v>2985.5765986394558</v>
      </c>
      <c r="G75" s="56">
        <f>E75*'Abattages - AGRESTE'!$H$37</f>
        <v>1437.9136248785228</v>
      </c>
      <c r="H75" s="56">
        <f>E75*'Abattages - AGRESTE'!$I$37</f>
        <v>651.26709426627792</v>
      </c>
      <c r="L75" s="61"/>
    </row>
    <row r="76" spans="2:12">
      <c r="B76" s="53" t="s">
        <v>224</v>
      </c>
      <c r="D76" s="59">
        <f t="shared" si="10"/>
        <v>6.9970845481049565E-2</v>
      </c>
      <c r="E76" s="55">
        <f t="shared" si="9"/>
        <v>0.11661807580174928</v>
      </c>
      <c r="F76" s="56">
        <f>E76*'Abattages - AGRESTE'!$G$37</f>
        <v>529.79591836734699</v>
      </c>
      <c r="G76" s="56">
        <f>E76*'Abattages - AGRESTE'!$H$37</f>
        <v>255.16034985422743</v>
      </c>
      <c r="H76" s="56">
        <f>E76*'Abattages - AGRESTE'!$I$37</f>
        <v>115.56851311953353</v>
      </c>
    </row>
    <row r="77" spans="2:12">
      <c r="B77" s="53" t="s">
        <v>689</v>
      </c>
      <c r="D77" s="59">
        <f t="shared" si="10"/>
        <v>1.2594752186588922E-2</v>
      </c>
      <c r="E77" s="55">
        <f t="shared" si="9"/>
        <v>2.099125364431487E-2</v>
      </c>
      <c r="F77" s="56">
        <f>E77*'Abattages - AGRESTE'!$G$37</f>
        <v>95.363265306122457</v>
      </c>
      <c r="G77" s="56">
        <f>E77*'Abattages - AGRESTE'!$H$37</f>
        <v>45.928862973760936</v>
      </c>
      <c r="H77" s="56">
        <f>E77*'Abattages - AGRESTE'!$I$37</f>
        <v>20.802332361516036</v>
      </c>
    </row>
  </sheetData>
  <pageMargins left="0.7" right="0.7" top="0.75" bottom="0.75" header="0.3" footer="0.3"/>
  <drawing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sheetPr>
  <dimension ref="A1:S58"/>
  <sheetViews>
    <sheetView workbookViewId="0">
      <pane xSplit="2" ySplit="1" topLeftCell="C2" activePane="bottomRight" state="frozen"/>
      <selection pane="topRight"/>
      <selection pane="bottomLeft"/>
      <selection pane="bottomRight"/>
    </sheetView>
  </sheetViews>
  <sheetFormatPr baseColWidth="10" defaultColWidth="9.109375" defaultRowHeight="14.4"/>
  <cols>
    <col min="1" max="1" width="43.33203125" bestFit="1" customWidth="1"/>
    <col min="2" max="2" width="37.109375" bestFit="1" customWidth="1"/>
    <col min="3" max="3" width="11" bestFit="1" customWidth="1"/>
    <col min="4" max="4" width="12.88671875" style="1" bestFit="1" customWidth="1"/>
    <col min="5" max="5" width="9" style="7" bestFit="1" customWidth="1"/>
    <col min="6" max="6" width="14.44140625" style="7" customWidth="1"/>
    <col min="7" max="7" width="9.33203125" customWidth="1"/>
    <col min="8" max="8" width="11" bestFit="1" customWidth="1"/>
    <col min="9" max="9" width="12.33203125" customWidth="1"/>
    <col min="10" max="10" width="12.5546875" customWidth="1"/>
    <col min="11" max="11" width="12" bestFit="1" customWidth="1"/>
    <col min="12" max="12" width="17.44140625" customWidth="1"/>
    <col min="13" max="13" width="11.77734375" customWidth="1"/>
    <col min="14" max="14" width="11.88671875" customWidth="1"/>
    <col min="15" max="17" width="11.109375" customWidth="1"/>
    <col min="18" max="18" width="13" customWidth="1"/>
    <col min="19" max="19" width="20.6640625" bestFit="1" customWidth="1"/>
  </cols>
  <sheetData>
    <row r="1" spans="1:19" ht="38.4" customHeight="1" thickBot="1">
      <c r="A1" s="2" t="s">
        <v>277</v>
      </c>
      <c r="B1" s="3" t="s">
        <v>278</v>
      </c>
      <c r="C1" s="3" t="s">
        <v>279</v>
      </c>
      <c r="D1" s="3" t="s">
        <v>280</v>
      </c>
      <c r="E1" s="4" t="str">
        <f>Etiquettes!$A$7</f>
        <v>Année</v>
      </c>
      <c r="F1" s="4" t="str">
        <f>Etiquettes!$A$4</f>
        <v>Type de matière - viande</v>
      </c>
      <c r="G1" s="4" t="str">
        <f>Etiquettes!$A$6</f>
        <v>Territoire</v>
      </c>
      <c r="H1" s="4" t="str">
        <f>Etiquettes!$A$5</f>
        <v>Filière</v>
      </c>
      <c r="I1" s="4" t="str">
        <f>Etiquettes!$A$12</f>
        <v>Type de donnée collectée</v>
      </c>
      <c r="J1" s="4" t="str">
        <f>Etiquettes!$A$10</f>
        <v>Source</v>
      </c>
      <c r="K1" s="4" t="str">
        <f>Etiquettes!$A$9</f>
        <v>Information collectée</v>
      </c>
      <c r="L1" s="4" t="str">
        <f>Etiquettes!$A$13</f>
        <v>Traduction</v>
      </c>
      <c r="M1" s="4" t="str">
        <f>Etiquettes!$A$11</f>
        <v>Hypothèse</v>
      </c>
      <c r="N1" s="4" t="str">
        <f>Etiquettes!$A$8</f>
        <v>Unité</v>
      </c>
      <c r="O1" s="4" t="str">
        <f>Etiquettes!$A$15</f>
        <v>Incohérence données collectées</v>
      </c>
      <c r="P1" s="4" t="str">
        <f>Etiquettes!$A$16</f>
        <v>Fiabilité des données</v>
      </c>
      <c r="Q1" s="4" t="str">
        <f>Etiquettes!$A$17</f>
        <v>Méthode</v>
      </c>
      <c r="R1" s="3" t="s">
        <v>426</v>
      </c>
      <c r="S1" s="5" t="s">
        <v>427</v>
      </c>
    </row>
    <row r="2" spans="1:19">
      <c r="A2" t="str">
        <f>Produits!$B$16</f>
        <v>Farines animales</v>
      </c>
      <c r="B2" t="str">
        <f>Secteurs!$B$27</f>
        <v>Energie</v>
      </c>
      <c r="C2" s="18">
        <f>'Coproduits - SIFCO'!F19*'Coproduits - SIFCO'!AB10/10^3</f>
        <v>4.0085599807179399E-2</v>
      </c>
      <c r="D2" s="23"/>
      <c r="E2" s="6" t="str">
        <f>Etiquettes!$C$7</f>
        <v>2015:2019:2023</v>
      </c>
      <c r="F2" s="7" t="str">
        <f>Etiquettes!$C$4</f>
        <v>Equins finis:Viandes:Autres produits:Coproduits bruts:Coproduits transformés:Eau</v>
      </c>
      <c r="G2" s="6">
        <f>Etiquettes!$H$6</f>
        <v>0</v>
      </c>
      <c r="H2" t="str">
        <f>Etiquettes!$C$5</f>
        <v>Viande chevaline</v>
      </c>
      <c r="I2" s="48" t="s">
        <v>309</v>
      </c>
      <c r="J2" t="s">
        <v>311</v>
      </c>
      <c r="K2" t="s">
        <v>310</v>
      </c>
      <c r="L2" t="e">
        <f t="array" aca="1" ref="L2" ca="1">[1]!NOM_FEUILLE('Coproduits - SIFCO'!$A$1)</f>
        <v>#NAME?</v>
      </c>
      <c r="M2">
        <f>Etiquettes!$H$11</f>
        <v>0</v>
      </c>
      <c r="N2" s="66" t="str">
        <f>_xlfn.CONCAT(I2,IF(OR(ISBLANK(#REF!),ISERROR(#REF!)),"",_xlfn.CONCAT(" = ",MROUND(#REF!,1)," ",E2," (",K2,")")))</f>
        <v>Valorisation des farines animales en énergie</v>
      </c>
      <c r="O2" s="6">
        <f>Etiquettes!$L$15</f>
        <v>0</v>
      </c>
      <c r="P2" s="48">
        <f>Etiquettes!$H$16</f>
        <v>0</v>
      </c>
      <c r="Q2" s="48">
        <f>Etiquettes!$H$17</f>
        <v>0</v>
      </c>
      <c r="S2" s="158" t="s">
        <v>694</v>
      </c>
    </row>
    <row r="3" spans="1:19">
      <c r="A3" t="str">
        <f>Produits!$B$16</f>
        <v>Farines animales</v>
      </c>
      <c r="B3" t="str">
        <f>Secteurs!$B$28</f>
        <v>Fertilisation</v>
      </c>
      <c r="C3" s="18">
        <f>'Coproduits - SIFCO'!$I$19*'Coproduits - SIFCO'!AB10/10^3</f>
        <v>1.179990114822119E-2</v>
      </c>
      <c r="D3" s="23"/>
      <c r="E3" s="6" t="str">
        <f>Etiquettes!$C$7</f>
        <v>2015:2019:2023</v>
      </c>
      <c r="F3" s="7" t="str">
        <f>Etiquettes!$C$4</f>
        <v>Equins finis:Viandes:Autres produits:Coproduits bruts:Coproduits transformés:Eau</v>
      </c>
      <c r="G3" s="6">
        <f>Etiquettes!$H$6</f>
        <v>0</v>
      </c>
      <c r="H3" t="str">
        <f>Etiquettes!$C$5</f>
        <v>Viande chevaline</v>
      </c>
      <c r="I3" s="48" t="s">
        <v>313</v>
      </c>
      <c r="J3" t="s">
        <v>311</v>
      </c>
      <c r="K3" t="s">
        <v>310</v>
      </c>
      <c r="L3" t="e">
        <f t="array" aca="1" ref="L3" ca="1">[1]!NOM_FEUILLE('Coproduits - SIFCO'!$A$1)</f>
        <v>#NAME?</v>
      </c>
      <c r="M3">
        <f>Etiquettes!$H$11</f>
        <v>0</v>
      </c>
      <c r="N3" s="66" t="str">
        <f>_xlfn.CONCAT(I3,IF(OR(ISBLANK(#REF!),ISERROR(#REF!)),"",_xlfn.CONCAT(" = ",MROUND(#REF!,1)," ",E3," (",K3,")")))</f>
        <v>Valorisation des farines animales en fertilisation</v>
      </c>
      <c r="O3" s="6">
        <f>Etiquettes!$L$15</f>
        <v>0</v>
      </c>
      <c r="P3" s="48">
        <f>Etiquettes!$H$16</f>
        <v>0</v>
      </c>
      <c r="Q3" s="48">
        <f>Etiquettes!$H$17</f>
        <v>0</v>
      </c>
      <c r="S3" s="159"/>
    </row>
    <row r="4" spans="1:19">
      <c r="A4" t="str">
        <f>Produits!$B$17</f>
        <v>Graisses animales</v>
      </c>
      <c r="B4" t="str">
        <f>Secteurs!$B$27</f>
        <v>Energie</v>
      </c>
      <c r="C4" s="18">
        <f>'Coproduits - SIFCO'!$F$20*'Coproduits - SIFCO'!AB10/10^3</f>
        <v>2.7333619407435068E-2</v>
      </c>
      <c r="D4" s="23"/>
      <c r="E4" s="6" t="str">
        <f>Etiquettes!$C$7</f>
        <v>2015:2019:2023</v>
      </c>
      <c r="F4" s="7" t="str">
        <f>Etiquettes!$C$4</f>
        <v>Equins finis:Viandes:Autres produits:Coproduits bruts:Coproduits transformés:Eau</v>
      </c>
      <c r="G4" s="6">
        <f>Etiquettes!$H$6</f>
        <v>0</v>
      </c>
      <c r="H4" t="str">
        <f>Etiquettes!$C$5</f>
        <v>Viande chevaline</v>
      </c>
      <c r="I4" s="48" t="s">
        <v>314</v>
      </c>
      <c r="J4" t="s">
        <v>311</v>
      </c>
      <c r="K4" t="s">
        <v>310</v>
      </c>
      <c r="L4" t="e">
        <f t="array" aca="1" ref="L4" ca="1">[1]!NOM_FEUILLE('Coproduits - SIFCO'!$A$1)</f>
        <v>#NAME?</v>
      </c>
      <c r="M4">
        <f>Etiquettes!$H$11</f>
        <v>0</v>
      </c>
      <c r="N4" s="66" t="str">
        <f>_xlfn.CONCAT(I4,IF(OR(ISBLANK(#REF!),ISERROR(#REF!)),"",_xlfn.CONCAT(" = ",MROUND(#REF!,1)," ",E4," (",K4,")")))</f>
        <v>Valorisation des graisses animales en énergie</v>
      </c>
      <c r="O4" s="6">
        <f>Etiquettes!$L$15</f>
        <v>0</v>
      </c>
      <c r="P4" s="48">
        <f>Etiquettes!$H$16</f>
        <v>0</v>
      </c>
      <c r="Q4" s="48">
        <f>Etiquettes!$H$17</f>
        <v>0</v>
      </c>
      <c r="S4" s="159"/>
    </row>
    <row r="5" spans="1:19">
      <c r="A5" t="str">
        <f>Produits!$B$19</f>
        <v>Protéines animales transformées</v>
      </c>
      <c r="B5" t="str">
        <f>Secteurs!$B$18</f>
        <v>Autres IAA</v>
      </c>
      <c r="C5" s="18">
        <f>'Coproduits - SIFCO'!F14*'Coproduits - SIFCO'!X10*(1-'Coproduits - SIFCO'!C32)/10^3</f>
        <v>2.1650326880369549E-2</v>
      </c>
      <c r="D5" s="23"/>
      <c r="E5" s="6" t="str">
        <f>Etiquettes!$C$7</f>
        <v>2015:2019:2023</v>
      </c>
      <c r="F5" s="7" t="str">
        <f>Etiquettes!$C$4</f>
        <v>Equins finis:Viandes:Autres produits:Coproduits bruts:Coproduits transformés:Eau</v>
      </c>
      <c r="G5" s="6">
        <f>Etiquettes!$H$6</f>
        <v>0</v>
      </c>
      <c r="H5" t="str">
        <f>Etiquettes!$C$5</f>
        <v>Viande chevaline</v>
      </c>
      <c r="I5" s="48" t="s">
        <v>323</v>
      </c>
      <c r="J5" t="s">
        <v>316</v>
      </c>
      <c r="K5" t="s">
        <v>310</v>
      </c>
      <c r="L5" t="e">
        <f t="array" aca="1" ref="L5" ca="1">[1]!NOM_FEUILLE('Coproduits - SIFCO'!$A$1)</f>
        <v>#NAME?</v>
      </c>
      <c r="M5">
        <f>Etiquettes!$H$11</f>
        <v>0</v>
      </c>
      <c r="N5" s="66" t="str">
        <f>_xlfn.CONCAT(I5,IF(OR(ISBLANK(#REF!),ISERROR(#REF!)),"",_xlfn.CONCAT(" = ",MROUND(#REF!,1)," ",E5," (",K5,")")))</f>
        <v>Valorisation des PAT par les autres IAA</v>
      </c>
      <c r="O5" s="6">
        <f>Etiquettes!$L$15</f>
        <v>0</v>
      </c>
      <c r="P5" s="48">
        <f>Etiquettes!$H$16</f>
        <v>0</v>
      </c>
      <c r="Q5" s="48">
        <f>Etiquettes!$H$17</f>
        <v>0</v>
      </c>
      <c r="S5" s="159"/>
    </row>
    <row r="6" spans="1:19">
      <c r="A6" t="str">
        <f>Produits!$B$19</f>
        <v>Protéines animales transformées</v>
      </c>
      <c r="B6" t="str">
        <f>Secteurs!$B$22</f>
        <v>Alimentation animale rente</v>
      </c>
      <c r="C6" s="18">
        <f>'Coproduits - SIFCO'!I14*'Coproduits - SIFCO'!X10*(1-'Coproduits - SIFCO'!C32)/10^3</f>
        <v>2.5608351918113729E-2</v>
      </c>
      <c r="D6" s="23"/>
      <c r="E6" s="6" t="str">
        <f>Etiquettes!$C$7</f>
        <v>2015:2019:2023</v>
      </c>
      <c r="F6" s="7" t="str">
        <f>Etiquettes!$C$4</f>
        <v>Equins finis:Viandes:Autres produits:Coproduits bruts:Coproduits transformés:Eau</v>
      </c>
      <c r="G6" s="6">
        <f>Etiquettes!$H$6</f>
        <v>0</v>
      </c>
      <c r="H6" t="str">
        <f>Etiquettes!$C$5</f>
        <v>Viande chevaline</v>
      </c>
      <c r="I6" s="48" t="s">
        <v>315</v>
      </c>
      <c r="J6" t="s">
        <v>316</v>
      </c>
      <c r="K6" t="s">
        <v>310</v>
      </c>
      <c r="L6" t="e">
        <f t="array" aca="1" ref="L6" ca="1">[1]!NOM_FEUILLE('Coproduits - SIFCO'!$A$1)</f>
        <v>#NAME?</v>
      </c>
      <c r="M6">
        <f>Etiquettes!$H$11</f>
        <v>0</v>
      </c>
      <c r="N6" s="66" t="str">
        <f>_xlfn.CONCAT(I6,IF(OR(ISBLANK(#REF!),ISERROR(#REF!)),"",_xlfn.CONCAT(" = ",MROUND(#REF!,1)," ",E6," (",K6,")")))</f>
        <v>Valorisation des PAT en alimentation animale rente</v>
      </c>
      <c r="O6" s="6">
        <f>Etiquettes!$L$15</f>
        <v>0</v>
      </c>
      <c r="P6" s="48">
        <f>Etiquettes!$H$16</f>
        <v>0</v>
      </c>
      <c r="Q6" s="48">
        <f>Etiquettes!$H$17</f>
        <v>0</v>
      </c>
      <c r="S6" s="159"/>
    </row>
    <row r="7" spans="1:19">
      <c r="A7" t="str">
        <f>Produits!$B$19</f>
        <v>Protéines animales transformées</v>
      </c>
      <c r="B7" t="str">
        <f>Secteurs!$B$23</f>
        <v>Petfood</v>
      </c>
      <c r="C7" s="18">
        <f>'Coproduits - SIFCO'!L14*'Coproduits - SIFCO'!X10*(1-'Coproduits - SIFCO'!C32)/10^3</f>
        <v>0.39722568547960413</v>
      </c>
      <c r="D7" s="23"/>
      <c r="E7" s="6" t="str">
        <f>Etiquettes!$C$7</f>
        <v>2015:2019:2023</v>
      </c>
      <c r="F7" s="7" t="str">
        <f>Etiquettes!$C$4</f>
        <v>Equins finis:Viandes:Autres produits:Coproduits bruts:Coproduits transformés:Eau</v>
      </c>
      <c r="G7" s="6">
        <f>Etiquettes!$H$6</f>
        <v>0</v>
      </c>
      <c r="H7" t="str">
        <f>Etiquettes!$C$5</f>
        <v>Viande chevaline</v>
      </c>
      <c r="I7" s="48" t="s">
        <v>317</v>
      </c>
      <c r="J7" t="s">
        <v>316</v>
      </c>
      <c r="K7" t="s">
        <v>310</v>
      </c>
      <c r="L7" t="e">
        <f t="array" aca="1" ref="L7" ca="1">[1]!NOM_FEUILLE('Coproduits - SIFCO'!$A$1)</f>
        <v>#NAME?</v>
      </c>
      <c r="M7">
        <f>Etiquettes!$H$11</f>
        <v>0</v>
      </c>
      <c r="N7" s="66" t="str">
        <f>_xlfn.CONCAT(I7,IF(OR(ISBLANK(#REF!),ISERROR(#REF!)),"",_xlfn.CONCAT(" = ",MROUND(#REF!,1)," ",E7," (",K7,")")))</f>
        <v>Valorisation des PAT en petfood</v>
      </c>
      <c r="O7" s="6">
        <f>Etiquettes!$L$15</f>
        <v>0</v>
      </c>
      <c r="P7" s="48">
        <f>Etiquettes!$H$16</f>
        <v>0</v>
      </c>
      <c r="Q7" s="48">
        <f>Etiquettes!$H$17</f>
        <v>0</v>
      </c>
      <c r="S7" s="159"/>
    </row>
    <row r="8" spans="1:19">
      <c r="A8" t="str">
        <f>Produits!$B$19</f>
        <v>Protéines animales transformées</v>
      </c>
      <c r="B8" t="str">
        <f>Secteurs!$B$24</f>
        <v>Aquaculture</v>
      </c>
      <c r="C8" s="18">
        <f>'Coproduits - SIFCO'!O14*'Coproduits - SIFCO'!X10*(1-'Coproduits - SIFCO'!C32)/10^3</f>
        <v>0</v>
      </c>
      <c r="D8" s="23"/>
      <c r="E8" s="6" t="str">
        <f>Etiquettes!$C$7</f>
        <v>2015:2019:2023</v>
      </c>
      <c r="F8" s="7" t="str">
        <f>Etiquettes!$C$4</f>
        <v>Equins finis:Viandes:Autres produits:Coproduits bruts:Coproduits transformés:Eau</v>
      </c>
      <c r="G8" s="6">
        <f>Etiquettes!$H$6</f>
        <v>0</v>
      </c>
      <c r="H8" t="str">
        <f>Etiquettes!$C$5</f>
        <v>Viande chevaline</v>
      </c>
      <c r="I8" s="48" t="s">
        <v>318</v>
      </c>
      <c r="J8" t="s">
        <v>316</v>
      </c>
      <c r="K8" t="s">
        <v>310</v>
      </c>
      <c r="L8" t="e">
        <f t="array" aca="1" ref="L8" ca="1">[1]!NOM_FEUILLE('Coproduits - SIFCO'!$A$1)</f>
        <v>#NAME?</v>
      </c>
      <c r="M8">
        <f>Etiquettes!$H$11</f>
        <v>0</v>
      </c>
      <c r="N8" s="66" t="str">
        <f>_xlfn.CONCAT(I8,IF(OR(ISBLANK(#REF!),ISERROR(#REF!)),"",_xlfn.CONCAT(" = ",MROUND(#REF!,1)," ",E8," (",K8,")")))</f>
        <v>Valorisation des PAT en aquaculture</v>
      </c>
      <c r="O8" s="6">
        <f>Etiquettes!$L$15</f>
        <v>0</v>
      </c>
      <c r="P8" s="48">
        <f>Etiquettes!$H$16</f>
        <v>0</v>
      </c>
      <c r="Q8" s="48">
        <f>Etiquettes!$H$17</f>
        <v>0</v>
      </c>
      <c r="S8" s="159"/>
    </row>
    <row r="9" spans="1:19">
      <c r="A9" t="str">
        <f>Produits!$B$19</f>
        <v>Protéines animales transformées</v>
      </c>
      <c r="B9" t="str">
        <f>Secteurs!$B$27</f>
        <v>Energie</v>
      </c>
      <c r="C9" s="18">
        <f>'Coproduits - SIFCO'!R14*'Coproduits - SIFCO'!X10*(1-'Coproduits - SIFCO'!C32)/10^3</f>
        <v>1.7423464474859707E-3</v>
      </c>
      <c r="D9" s="23"/>
      <c r="E9" s="6" t="str">
        <f>Etiquettes!$C$7</f>
        <v>2015:2019:2023</v>
      </c>
      <c r="F9" s="7" t="str">
        <f>Etiquettes!$C$4</f>
        <v>Equins finis:Viandes:Autres produits:Coproduits bruts:Coproduits transformés:Eau</v>
      </c>
      <c r="G9" s="6">
        <f>Etiquettes!$H$6</f>
        <v>0</v>
      </c>
      <c r="H9" t="str">
        <f>Etiquettes!$C$5</f>
        <v>Viande chevaline</v>
      </c>
      <c r="I9" s="48" t="s">
        <v>319</v>
      </c>
      <c r="J9" t="s">
        <v>316</v>
      </c>
      <c r="K9" t="s">
        <v>310</v>
      </c>
      <c r="L9" t="e">
        <f t="array" aca="1" ref="L9" ca="1">[1]!NOM_FEUILLE('Coproduits - SIFCO'!$A$1)</f>
        <v>#NAME?</v>
      </c>
      <c r="M9">
        <f>Etiquettes!$H$11</f>
        <v>0</v>
      </c>
      <c r="N9" s="66" t="str">
        <f>_xlfn.CONCAT(I9,IF(OR(ISBLANK(#REF!),ISERROR(#REF!)),"",_xlfn.CONCAT(" = ",MROUND(#REF!,1)," ",E9," (",K9,")")))</f>
        <v>Valorisation des PAT en énergie</v>
      </c>
      <c r="O9" s="6">
        <f>Etiquettes!$L$15</f>
        <v>0</v>
      </c>
      <c r="P9" s="48">
        <f>Etiquettes!$H$16</f>
        <v>0</v>
      </c>
      <c r="Q9" s="48">
        <f>Etiquettes!$H$17</f>
        <v>0</v>
      </c>
      <c r="S9" s="159"/>
    </row>
    <row r="10" spans="1:19">
      <c r="A10" t="str">
        <f>Produits!$B$19</f>
        <v>Protéines animales transformées</v>
      </c>
      <c r="B10" t="str">
        <f>Secteurs!$B$28</f>
        <v>Fertilisation</v>
      </c>
      <c r="C10" s="18">
        <f>'Coproduits - SIFCO'!U14*'Coproduits - SIFCO'!X10*(1-'Coproduits - SIFCO'!C32)/10^3</f>
        <v>2.360226454585292E-2</v>
      </c>
      <c r="D10" s="23"/>
      <c r="E10" s="6" t="str">
        <f>Etiquettes!$C$7</f>
        <v>2015:2019:2023</v>
      </c>
      <c r="F10" s="7" t="str">
        <f>Etiquettes!$C$4</f>
        <v>Equins finis:Viandes:Autres produits:Coproduits bruts:Coproduits transformés:Eau</v>
      </c>
      <c r="G10" s="6">
        <f>Etiquettes!$H$6</f>
        <v>0</v>
      </c>
      <c r="H10" t="str">
        <f>Etiquettes!$C$5</f>
        <v>Viande chevaline</v>
      </c>
      <c r="I10" s="48" t="s">
        <v>320</v>
      </c>
      <c r="J10" t="s">
        <v>316</v>
      </c>
      <c r="K10" t="s">
        <v>310</v>
      </c>
      <c r="L10" t="e">
        <f t="array" aca="1" ref="L10" ca="1">[1]!NOM_FEUILLE('Coproduits - SIFCO'!$A$1)</f>
        <v>#NAME?</v>
      </c>
      <c r="M10">
        <f>Etiquettes!$H$11</f>
        <v>0</v>
      </c>
      <c r="N10" s="66" t="str">
        <f>_xlfn.CONCAT(I10,IF(OR(ISBLANK(#REF!),ISERROR(#REF!)),"",_xlfn.CONCAT(" = ",MROUND(#REF!,1)," ",E10," (",K10,")")))</f>
        <v>Valorisation des PAT en fertilisation</v>
      </c>
      <c r="O10" s="6">
        <f>Etiquettes!$L$15</f>
        <v>0</v>
      </c>
      <c r="P10" s="48">
        <f>Etiquettes!$H$16</f>
        <v>0</v>
      </c>
      <c r="Q10" s="48">
        <f>Etiquettes!$H$17</f>
        <v>0</v>
      </c>
      <c r="S10" s="159"/>
    </row>
    <row r="11" spans="1:19">
      <c r="A11" t="str">
        <f>Produits!$B$19</f>
        <v>Protéines animales transformées</v>
      </c>
      <c r="B11" t="str">
        <f>Secteurs!$B$29</f>
        <v>Autres industries</v>
      </c>
      <c r="C11" s="18">
        <f>'Coproduits - SIFCO'!X14*'Coproduits - SIFCO'!X10*(1-'Coproduits - SIFCO'!C32)/10^3</f>
        <v>1.6990266820640161E-3</v>
      </c>
      <c r="D11" s="23"/>
      <c r="E11" s="6" t="str">
        <f>Etiquettes!$C$7</f>
        <v>2015:2019:2023</v>
      </c>
      <c r="F11" s="7" t="str">
        <f>Etiquettes!$C$4</f>
        <v>Equins finis:Viandes:Autres produits:Coproduits bruts:Coproduits transformés:Eau</v>
      </c>
      <c r="G11" s="6">
        <f>Etiquettes!$H$6</f>
        <v>0</v>
      </c>
      <c r="H11" t="str">
        <f>Etiquettes!$C$5</f>
        <v>Viande chevaline</v>
      </c>
      <c r="I11" s="48" t="s">
        <v>321</v>
      </c>
      <c r="J11" t="s">
        <v>316</v>
      </c>
      <c r="K11" t="s">
        <v>310</v>
      </c>
      <c r="L11" t="e">
        <f t="array" aca="1" ref="L11" ca="1">[1]!NOM_FEUILLE('Coproduits - SIFCO'!$A$1)</f>
        <v>#NAME?</v>
      </c>
      <c r="M11">
        <f>Etiquettes!$H$11</f>
        <v>0</v>
      </c>
      <c r="N11" s="66" t="str">
        <f>_xlfn.CONCAT(I11,IF(OR(ISBLANK(#REF!),ISERROR(#REF!)),"",_xlfn.CONCAT(" = ",MROUND(#REF!,1)," ",E11," (",K11,")")))</f>
        <v>Valorisation des PAT par les autres industries</v>
      </c>
      <c r="O11" s="6">
        <f>Etiquettes!$L$15</f>
        <v>0</v>
      </c>
      <c r="P11" s="48">
        <f>Etiquettes!$H$16</f>
        <v>0</v>
      </c>
      <c r="Q11" s="48">
        <f>Etiquettes!$H$17</f>
        <v>0</v>
      </c>
      <c r="S11" s="159"/>
    </row>
    <row r="12" spans="1:19">
      <c r="A12" t="str">
        <f>Produits!$B$19</f>
        <v>Protéines animales transformées</v>
      </c>
      <c r="B12" t="str">
        <f>Secteurs!$B$30</f>
        <v>Autres usages (ou usages inconnus)</v>
      </c>
      <c r="C12" s="18">
        <f>'Coproduits - SIFCO'!AA14*'Coproduits - SIFCO'!X10*(1-'Coproduits - SIFCO'!C32)/10^3</f>
        <v>0</v>
      </c>
      <c r="D12" s="23"/>
      <c r="E12" s="6" t="str">
        <f>Etiquettes!$C$7</f>
        <v>2015:2019:2023</v>
      </c>
      <c r="F12" s="7" t="str">
        <f>Etiquettes!$C$4</f>
        <v>Equins finis:Viandes:Autres produits:Coproduits bruts:Coproduits transformés:Eau</v>
      </c>
      <c r="G12" s="6">
        <f>Etiquettes!$H$6</f>
        <v>0</v>
      </c>
      <c r="H12" t="str">
        <f>Etiquettes!$C$5</f>
        <v>Viande chevaline</v>
      </c>
      <c r="I12" s="48" t="s">
        <v>322</v>
      </c>
      <c r="J12" t="s">
        <v>316</v>
      </c>
      <c r="K12" t="s">
        <v>310</v>
      </c>
      <c r="L12" t="e">
        <f t="array" aca="1" ref="L12" ca="1">[1]!NOM_FEUILLE('Coproduits - SIFCO'!$A$1)</f>
        <v>#NAME?</v>
      </c>
      <c r="M12">
        <f>Etiquettes!$H$11</f>
        <v>0</v>
      </c>
      <c r="N12" s="66" t="str">
        <f>_xlfn.CONCAT(I12,IF(OR(ISBLANK(#REF!),ISERROR(#REF!)),"",_xlfn.CONCAT(" = ",MROUND(#REF!,1)," ",E12," (",K12,")")))</f>
        <v>Valorisation des PAT pour d'autres usages</v>
      </c>
      <c r="O12" s="6">
        <f>Etiquettes!$L$15</f>
        <v>0</v>
      </c>
      <c r="P12" s="48">
        <f>Etiquettes!$H$16</f>
        <v>0</v>
      </c>
      <c r="Q12" s="48">
        <f>Etiquettes!$H$17</f>
        <v>0</v>
      </c>
      <c r="S12" s="159"/>
    </row>
    <row r="13" spans="1:19">
      <c r="A13" t="str">
        <f>Produits!$B$20</f>
        <v>Corps gras animaux</v>
      </c>
      <c r="B13" t="str">
        <f>Secteurs!$B$18</f>
        <v>Autres IAA</v>
      </c>
      <c r="C13" s="18">
        <f>'Coproduits - SIFCO'!F15*'Coproduits - SIFCO'!X10*(1-'Coproduits - SIFCO'!C33)/10^3</f>
        <v>1.6858913114340141E-2</v>
      </c>
      <c r="D13" s="23"/>
      <c r="E13" s="6" t="str">
        <f>Etiquettes!$C$7</f>
        <v>2015:2019:2023</v>
      </c>
      <c r="F13" s="7" t="str">
        <f>Etiquettes!$C$4</f>
        <v>Equins finis:Viandes:Autres produits:Coproduits bruts:Coproduits transformés:Eau</v>
      </c>
      <c r="G13" s="6">
        <f>Etiquettes!$H$6</f>
        <v>0</v>
      </c>
      <c r="H13" t="str">
        <f>Etiquettes!$C$5</f>
        <v>Viande chevaline</v>
      </c>
      <c r="I13" s="48" t="s">
        <v>330</v>
      </c>
      <c r="J13" t="s">
        <v>316</v>
      </c>
      <c r="K13" t="s">
        <v>310</v>
      </c>
      <c r="L13" t="e">
        <f t="array" aca="1" ref="L13" ca="1">[1]!NOM_FEUILLE('Coproduits - SIFCO'!$A$1)</f>
        <v>#NAME?</v>
      </c>
      <c r="M13">
        <f>Etiquettes!$H$11</f>
        <v>0</v>
      </c>
      <c r="N13" s="66" t="str">
        <f>_xlfn.CONCAT(I13,IF(OR(ISBLANK(#REF!),ISERROR(#REF!)),"",_xlfn.CONCAT(" = ",MROUND(#REF!,1)," ",E13," (",K13,")")))</f>
        <v>Valorisation des CGA par les autres IAA</v>
      </c>
      <c r="O13" s="6">
        <f>Etiquettes!$L$15</f>
        <v>0</v>
      </c>
      <c r="P13" s="48">
        <f>Etiquettes!$H$16</f>
        <v>0</v>
      </c>
      <c r="Q13" s="48">
        <f>Etiquettes!$H$17</f>
        <v>0</v>
      </c>
      <c r="S13" s="159"/>
    </row>
    <row r="14" spans="1:19">
      <c r="A14" t="str">
        <f>Produits!$B$20</f>
        <v>Corps gras animaux</v>
      </c>
      <c r="B14" t="str">
        <f>Secteurs!$B$22</f>
        <v>Alimentation animale rente</v>
      </c>
      <c r="C14" s="18">
        <f>'Coproduits - SIFCO'!I15*'Coproduits - SIFCO'!X10*(1-'Coproduits - SIFCO'!C33)/10^3</f>
        <v>3.0591381204379015E-2</v>
      </c>
      <c r="D14" s="23"/>
      <c r="E14" s="6" t="str">
        <f>Etiquettes!$C$7</f>
        <v>2015:2019:2023</v>
      </c>
      <c r="F14" s="7" t="str">
        <f>Etiquettes!$C$4</f>
        <v>Equins finis:Viandes:Autres produits:Coproduits bruts:Coproduits transformés:Eau</v>
      </c>
      <c r="G14" s="6">
        <f>Etiquettes!$H$6</f>
        <v>0</v>
      </c>
      <c r="H14" t="str">
        <f>Etiquettes!$C$5</f>
        <v>Viande chevaline</v>
      </c>
      <c r="I14" s="48" t="s">
        <v>324</v>
      </c>
      <c r="J14" t="s">
        <v>316</v>
      </c>
      <c r="K14" t="s">
        <v>310</v>
      </c>
      <c r="L14" t="e">
        <f t="array" aca="1" ref="L14" ca="1">[1]!NOM_FEUILLE('Coproduits - SIFCO'!$A$1)</f>
        <v>#NAME?</v>
      </c>
      <c r="M14">
        <f>Etiquettes!$H$11</f>
        <v>0</v>
      </c>
      <c r="N14" s="66" t="str">
        <f>_xlfn.CONCAT(I14,IF(OR(ISBLANK(#REF!),ISERROR(#REF!)),"",_xlfn.CONCAT(" = ",MROUND(#REF!,1)," ",E14," (",K14,")")))</f>
        <v>Valorisation des CGA en alimentation animale rente</v>
      </c>
      <c r="O14" s="6">
        <f>Etiquettes!$L$15</f>
        <v>0</v>
      </c>
      <c r="P14" s="48">
        <f>Etiquettes!$H$16</f>
        <v>0</v>
      </c>
      <c r="Q14" s="48">
        <f>Etiquettes!$H$17</f>
        <v>0</v>
      </c>
      <c r="S14" s="159"/>
    </row>
    <row r="15" spans="1:19">
      <c r="A15" t="str">
        <f>Produits!$B$20</f>
        <v>Corps gras animaux</v>
      </c>
      <c r="B15" t="str">
        <f>Secteurs!$B$23</f>
        <v>Petfood</v>
      </c>
      <c r="C15" s="18">
        <f>'Coproduits - SIFCO'!L15*'Coproduits - SIFCO'!X10*(1-'Coproduits - SIFCO'!C33)/10^3</f>
        <v>1.7791982785857183E-2</v>
      </c>
      <c r="D15" s="23"/>
      <c r="E15" s="6" t="str">
        <f>Etiquettes!$C$7</f>
        <v>2015:2019:2023</v>
      </c>
      <c r="F15" s="7" t="str">
        <f>Etiquettes!$C$4</f>
        <v>Equins finis:Viandes:Autres produits:Coproduits bruts:Coproduits transformés:Eau</v>
      </c>
      <c r="G15" s="6">
        <f>Etiquettes!$H$6</f>
        <v>0</v>
      </c>
      <c r="H15" t="str">
        <f>Etiquettes!$C$5</f>
        <v>Viande chevaline</v>
      </c>
      <c r="I15" s="48" t="s">
        <v>325</v>
      </c>
      <c r="J15" t="s">
        <v>316</v>
      </c>
      <c r="K15" t="s">
        <v>310</v>
      </c>
      <c r="L15" t="e">
        <f t="array" aca="1" ref="L15" ca="1">[1]!NOM_FEUILLE('Coproduits - SIFCO'!$A$1)</f>
        <v>#NAME?</v>
      </c>
      <c r="M15">
        <f>Etiquettes!$H$11</f>
        <v>0</v>
      </c>
      <c r="N15" s="66" t="str">
        <f>_xlfn.CONCAT(I15,IF(OR(ISBLANK(#REF!),ISERROR(#REF!)),"",_xlfn.CONCAT(" = ",MROUND(#REF!,1)," ",E15," (",K15,")")))</f>
        <v>Valorisation des CGA en petfood</v>
      </c>
      <c r="O15" s="6">
        <f>Etiquettes!$L$15</f>
        <v>0</v>
      </c>
      <c r="P15" s="48">
        <f>Etiquettes!$H$16</f>
        <v>0</v>
      </c>
      <c r="Q15" s="48">
        <f>Etiquettes!$H$17</f>
        <v>0</v>
      </c>
      <c r="S15" s="159"/>
    </row>
    <row r="16" spans="1:19">
      <c r="A16" t="str">
        <f>Produits!$B$20</f>
        <v>Corps gras animaux</v>
      </c>
      <c r="B16" t="str">
        <f>Secteurs!$B$24</f>
        <v>Aquaculture</v>
      </c>
      <c r="C16" s="18">
        <f>'Coproduits - SIFCO'!O15*'Coproduits - SIFCO'!X10*(1-'Coproduits - SIFCO'!C33)/10^3</f>
        <v>0</v>
      </c>
      <c r="D16" s="23"/>
      <c r="E16" s="6" t="str">
        <f>Etiquettes!$C$7</f>
        <v>2015:2019:2023</v>
      </c>
      <c r="F16" s="7" t="str">
        <f>Etiquettes!$C$4</f>
        <v>Equins finis:Viandes:Autres produits:Coproduits bruts:Coproduits transformés:Eau</v>
      </c>
      <c r="G16" s="6">
        <f>Etiquettes!$H$6</f>
        <v>0</v>
      </c>
      <c r="H16" t="str">
        <f>Etiquettes!$C$5</f>
        <v>Viande chevaline</v>
      </c>
      <c r="I16" s="48" t="s">
        <v>326</v>
      </c>
      <c r="J16" t="s">
        <v>316</v>
      </c>
      <c r="K16" t="s">
        <v>310</v>
      </c>
      <c r="L16" t="e">
        <f t="array" aca="1" ref="L16" ca="1">[1]!NOM_FEUILLE('Coproduits - SIFCO'!$A$1)</f>
        <v>#NAME?</v>
      </c>
      <c r="M16">
        <f>Etiquettes!$H$11</f>
        <v>0</v>
      </c>
      <c r="N16" s="66" t="str">
        <f>_xlfn.CONCAT(I16,IF(OR(ISBLANK(#REF!),ISERROR(#REF!)),"",_xlfn.CONCAT(" = ",MROUND(#REF!,1)," ",E16," (",K16,")")))</f>
        <v>Valorisation des CGA en aquaculture</v>
      </c>
      <c r="O16" s="6">
        <f>Etiquettes!$L$15</f>
        <v>0</v>
      </c>
      <c r="P16" s="48">
        <f>Etiquettes!$H$16</f>
        <v>0</v>
      </c>
      <c r="Q16" s="48">
        <f>Etiquettes!$H$17</f>
        <v>0</v>
      </c>
      <c r="S16" s="159"/>
    </row>
    <row r="17" spans="1:19">
      <c r="A17" t="str">
        <f>Produits!$B$20</f>
        <v>Corps gras animaux</v>
      </c>
      <c r="B17" t="str">
        <f>Secteurs!$B$27</f>
        <v>Energie</v>
      </c>
      <c r="C17" s="18">
        <f>'Coproduits - SIFCO'!R15*'Coproduits - SIFCO'!X10*(1-'Coproduits - SIFCO'!C33)/10^3</f>
        <v>1.7040949320856879E-2</v>
      </c>
      <c r="D17" s="23"/>
      <c r="E17" s="6" t="str">
        <f>Etiquettes!$C$7</f>
        <v>2015:2019:2023</v>
      </c>
      <c r="F17" s="7" t="str">
        <f>Etiquettes!$C$4</f>
        <v>Equins finis:Viandes:Autres produits:Coproduits bruts:Coproduits transformés:Eau</v>
      </c>
      <c r="G17" s="6">
        <f>Etiquettes!$H$6</f>
        <v>0</v>
      </c>
      <c r="H17" t="str">
        <f>Etiquettes!$C$5</f>
        <v>Viande chevaline</v>
      </c>
      <c r="I17" s="48" t="s">
        <v>327</v>
      </c>
      <c r="J17" t="s">
        <v>316</v>
      </c>
      <c r="K17" t="s">
        <v>310</v>
      </c>
      <c r="L17" t="e">
        <f t="array" aca="1" ref="L17" ca="1">[1]!NOM_FEUILLE('Coproduits - SIFCO'!$A$1)</f>
        <v>#NAME?</v>
      </c>
      <c r="M17">
        <f>Etiquettes!$H$11</f>
        <v>0</v>
      </c>
      <c r="N17" s="66" t="str">
        <f>_xlfn.CONCAT(I17,IF(OR(ISBLANK(#REF!),ISERROR(#REF!)),"",_xlfn.CONCAT(" = ",MROUND(#REF!,1)," ",E17," (",K17,")")))</f>
        <v>Valorisation des CGA en énergie</v>
      </c>
      <c r="O17" s="6">
        <f>Etiquettes!$L$15</f>
        <v>0</v>
      </c>
      <c r="P17" s="48">
        <f>Etiquettes!$H$16</f>
        <v>0</v>
      </c>
      <c r="Q17" s="48">
        <f>Etiquettes!$H$17</f>
        <v>0</v>
      </c>
      <c r="S17" s="159"/>
    </row>
    <row r="18" spans="1:19">
      <c r="A18" t="str">
        <f>Produits!$B$20</f>
        <v>Corps gras animaux</v>
      </c>
      <c r="B18" t="str">
        <f>Secteurs!$B$29</f>
        <v>Autres industries</v>
      </c>
      <c r="C18" s="18">
        <f>'Coproduits - SIFCO'!X15*'Coproduits - SIFCO'!X10*(1-'Coproduits - SIFCO'!C33)/10^3</f>
        <v>7.0102178893094974E-2</v>
      </c>
      <c r="D18" s="23"/>
      <c r="E18" s="6" t="str">
        <f>Etiquettes!$C$7</f>
        <v>2015:2019:2023</v>
      </c>
      <c r="F18" s="7" t="str">
        <f>Etiquettes!$C$4</f>
        <v>Equins finis:Viandes:Autres produits:Coproduits bruts:Coproduits transformés:Eau</v>
      </c>
      <c r="G18" s="6">
        <f>Etiquettes!$H$6</f>
        <v>0</v>
      </c>
      <c r="H18" t="str">
        <f>Etiquettes!$C$5</f>
        <v>Viande chevaline</v>
      </c>
      <c r="I18" s="48" t="s">
        <v>328</v>
      </c>
      <c r="J18" t="s">
        <v>316</v>
      </c>
      <c r="K18" t="s">
        <v>310</v>
      </c>
      <c r="L18" t="e">
        <f t="array" aca="1" ref="L18" ca="1">[1]!NOM_FEUILLE('Coproduits - SIFCO'!$A$1)</f>
        <v>#NAME?</v>
      </c>
      <c r="M18">
        <f>Etiquettes!$H$11</f>
        <v>0</v>
      </c>
      <c r="N18" s="66" t="str">
        <f>_xlfn.CONCAT(I18,IF(OR(ISBLANK(#REF!),ISERROR(#REF!)),"",_xlfn.CONCAT(" = ",MROUND(#REF!,1)," ",E18," (",K18,")")))</f>
        <v>Valorisation des CGA par les autres industries</v>
      </c>
      <c r="O18" s="6">
        <f>Etiquettes!$L$15</f>
        <v>0</v>
      </c>
      <c r="P18" s="48">
        <f>Etiquettes!$H$16</f>
        <v>0</v>
      </c>
      <c r="Q18" s="48">
        <f>Etiquettes!$H$17</f>
        <v>0</v>
      </c>
      <c r="S18" s="159"/>
    </row>
    <row r="19" spans="1:19">
      <c r="A19" t="str">
        <f>Produits!$B$20</f>
        <v>Corps gras animaux</v>
      </c>
      <c r="B19" t="str">
        <f>Secteurs!$B$30</f>
        <v>Autres usages (ou usages inconnus)</v>
      </c>
      <c r="C19" s="18">
        <f>'Coproduits - SIFCO'!AA15*'Coproduits - SIFCO'!X10*(1-'Coproduits - SIFCO'!C33)/10^3</f>
        <v>0</v>
      </c>
      <c r="D19" s="23"/>
      <c r="E19" s="6" t="str">
        <f>Etiquettes!$C$7</f>
        <v>2015:2019:2023</v>
      </c>
      <c r="F19" s="7" t="str">
        <f>Etiquettes!$C$4</f>
        <v>Equins finis:Viandes:Autres produits:Coproduits bruts:Coproduits transformés:Eau</v>
      </c>
      <c r="G19" s="6">
        <f>Etiquettes!$H$6</f>
        <v>0</v>
      </c>
      <c r="H19" t="str">
        <f>Etiquettes!$C$5</f>
        <v>Viande chevaline</v>
      </c>
      <c r="I19" s="48" t="s">
        <v>329</v>
      </c>
      <c r="J19" t="s">
        <v>316</v>
      </c>
      <c r="K19" t="s">
        <v>310</v>
      </c>
      <c r="L19" t="e">
        <f t="array" aca="1" ref="L19" ca="1">[1]!NOM_FEUILLE('Coproduits - SIFCO'!$A$1)</f>
        <v>#NAME?</v>
      </c>
      <c r="M19">
        <f>Etiquettes!$H$11</f>
        <v>0</v>
      </c>
      <c r="N19" s="66" t="str">
        <f>_xlfn.CONCAT(I19,IF(OR(ISBLANK(#REF!),ISERROR(#REF!)),"",_xlfn.CONCAT(" = ",MROUND(#REF!,1)," ",E19," (",K19,")")))</f>
        <v>Valorisation des CGA pour d'autres usages</v>
      </c>
      <c r="O19" s="6">
        <f>Etiquettes!$L$15</f>
        <v>0</v>
      </c>
      <c r="P19" s="48">
        <f>Etiquettes!$H$16</f>
        <v>0</v>
      </c>
      <c r="Q19" s="48">
        <f>Etiquettes!$H$17</f>
        <v>0</v>
      </c>
      <c r="S19" s="159"/>
    </row>
    <row r="20" spans="1:19">
      <c r="A20" t="str">
        <f>Produits!$B$16</f>
        <v>Farines animales</v>
      </c>
      <c r="B20" t="str">
        <f>Secteurs!$B$27</f>
        <v>Energie</v>
      </c>
      <c r="C20" s="18">
        <f>'Coproduits - SIFCO'!G19*'Coproduits - SIFCO'!AB10/10^3</f>
        <v>4.3504017691219636E-2</v>
      </c>
      <c r="E20" s="6" t="str">
        <f>Etiquettes!$C$7</f>
        <v>2015:2019:2023</v>
      </c>
      <c r="F20" s="7" t="str">
        <f>Etiquettes!$C$4</f>
        <v>Equins finis:Viandes:Autres produits:Coproduits bruts:Coproduits transformés:Eau</v>
      </c>
      <c r="G20" s="6">
        <f>Etiquettes!$I$6</f>
        <v>0</v>
      </c>
      <c r="H20" t="str">
        <f>Etiquettes!$C$5</f>
        <v>Viande chevaline</v>
      </c>
      <c r="I20" s="48" t="s">
        <v>309</v>
      </c>
      <c r="J20" t="s">
        <v>316</v>
      </c>
      <c r="K20" t="s">
        <v>310</v>
      </c>
      <c r="L20" t="e">
        <f t="array" aca="1" ref="L20" ca="1">[1]!NOM_FEUILLE('Coproduits - SIFCO'!$A$1)</f>
        <v>#NAME?</v>
      </c>
      <c r="M20">
        <f>Etiquettes!$H$11</f>
        <v>0</v>
      </c>
      <c r="N20" s="66" t="str">
        <f t="shared" ref="N20:N37" si="0">_xlfn.CONCAT(I20,IF(OR(ISBLANK(C2),ISERROR(C2)),"",_xlfn.CONCAT(" = ",MROUND(C2,1)," ",E20," (",K20,")")))</f>
        <v>Valorisation des farines animales en énergie = 0 2015:2019:2023 (SIFCO)</v>
      </c>
      <c r="O20" s="6">
        <f>Etiquettes!$L$15</f>
        <v>0</v>
      </c>
      <c r="P20" s="48">
        <f>Etiquettes!$H$16</f>
        <v>0</v>
      </c>
      <c r="Q20" s="48">
        <f>Etiquettes!$H$17</f>
        <v>0</v>
      </c>
      <c r="S20" s="159"/>
    </row>
    <row r="21" spans="1:19">
      <c r="A21" t="str">
        <f>Produits!$B$16</f>
        <v>Farines animales</v>
      </c>
      <c r="B21" t="str">
        <f>Secteurs!$B$28</f>
        <v>Fertilisation</v>
      </c>
      <c r="C21" s="18">
        <f>'Coproduits - SIFCO'!J19*'Coproduits - SIFCO'!AB10/10^3</f>
        <v>1.1199245743978403E-2</v>
      </c>
      <c r="E21" s="6" t="str">
        <f>Etiquettes!$C$7</f>
        <v>2015:2019:2023</v>
      </c>
      <c r="F21" s="7" t="str">
        <f>Etiquettes!$C$4</f>
        <v>Equins finis:Viandes:Autres produits:Coproduits bruts:Coproduits transformés:Eau</v>
      </c>
      <c r="G21" s="6">
        <f>Etiquettes!$I$6</f>
        <v>0</v>
      </c>
      <c r="H21" t="str">
        <f>Etiquettes!$C$5</f>
        <v>Viande chevaline</v>
      </c>
      <c r="I21" s="48" t="s">
        <v>313</v>
      </c>
      <c r="J21" t="s">
        <v>316</v>
      </c>
      <c r="K21" t="s">
        <v>310</v>
      </c>
      <c r="L21" t="e">
        <f t="array" aca="1" ref="L21" ca="1">[1]!NOM_FEUILLE('Coproduits - SIFCO'!$A$1)</f>
        <v>#NAME?</v>
      </c>
      <c r="M21">
        <f>Etiquettes!$H$11</f>
        <v>0</v>
      </c>
      <c r="N21" s="66" t="str">
        <f t="shared" si="0"/>
        <v>Valorisation des farines animales en fertilisation = 0 2015:2019:2023 (SIFCO)</v>
      </c>
      <c r="O21" s="6">
        <f>Etiquettes!$L$15</f>
        <v>0</v>
      </c>
      <c r="P21" s="48">
        <f>Etiquettes!$H$16</f>
        <v>0</v>
      </c>
      <c r="Q21" s="48">
        <f>Etiquettes!$H$17</f>
        <v>0</v>
      </c>
      <c r="S21" s="159"/>
    </row>
    <row r="22" spans="1:19">
      <c r="A22" t="str">
        <f>Produits!$B$17</f>
        <v>Graisses animales</v>
      </c>
      <c r="B22" t="str">
        <f>Secteurs!$B$27</f>
        <v>Energie</v>
      </c>
      <c r="C22" s="18">
        <f>'Coproduits - SIFCO'!G20*'Coproduits - SIFCO'!AB10/10^3</f>
        <v>2.3972791902830595E-2</v>
      </c>
      <c r="E22" s="6" t="str">
        <f>Etiquettes!$C$7</f>
        <v>2015:2019:2023</v>
      </c>
      <c r="F22" s="7" t="str">
        <f>Etiquettes!$C$4</f>
        <v>Equins finis:Viandes:Autres produits:Coproduits bruts:Coproduits transformés:Eau</v>
      </c>
      <c r="G22" s="6">
        <f>Etiquettes!$I$6</f>
        <v>0</v>
      </c>
      <c r="H22" t="str">
        <f>Etiquettes!$C$5</f>
        <v>Viande chevaline</v>
      </c>
      <c r="I22" s="48" t="s">
        <v>314</v>
      </c>
      <c r="J22" t="s">
        <v>316</v>
      </c>
      <c r="K22" t="s">
        <v>310</v>
      </c>
      <c r="L22" t="e">
        <f t="array" aca="1" ref="L22" ca="1">[1]!NOM_FEUILLE('Coproduits - SIFCO'!$A$1)</f>
        <v>#NAME?</v>
      </c>
      <c r="M22">
        <f>Etiquettes!$H$11</f>
        <v>0</v>
      </c>
      <c r="N22" s="66" t="str">
        <f t="shared" si="0"/>
        <v>Valorisation des graisses animales en énergie = 0 2015:2019:2023 (SIFCO)</v>
      </c>
      <c r="O22" s="6">
        <f>Etiquettes!$L$15</f>
        <v>0</v>
      </c>
      <c r="P22" s="48">
        <f>Etiquettes!$H$16</f>
        <v>0</v>
      </c>
      <c r="Q22" s="48">
        <f>Etiquettes!$H$17</f>
        <v>0</v>
      </c>
      <c r="S22" s="159"/>
    </row>
    <row r="23" spans="1:19">
      <c r="A23" t="str">
        <f>Produits!$B$19</f>
        <v>Protéines animales transformées</v>
      </c>
      <c r="B23" t="str">
        <f>Secteurs!$B$18</f>
        <v>Autres IAA</v>
      </c>
      <c r="C23" s="18">
        <f>'Coproduits - SIFCO'!G14*'Coproduits - SIFCO'!Y10*(1-'Coproduits - SIFCO'!D32)/10^3</f>
        <v>8.9208841855299755E-3</v>
      </c>
      <c r="E23" s="6" t="str">
        <f>Etiquettes!$C$7</f>
        <v>2015:2019:2023</v>
      </c>
      <c r="F23" s="7" t="str">
        <f>Etiquettes!$C$4</f>
        <v>Equins finis:Viandes:Autres produits:Coproduits bruts:Coproduits transformés:Eau</v>
      </c>
      <c r="G23" s="6">
        <f>Etiquettes!$I$6</f>
        <v>0</v>
      </c>
      <c r="H23" t="str">
        <f>Etiquettes!$C$5</f>
        <v>Viande chevaline</v>
      </c>
      <c r="I23" s="48" t="s">
        <v>323</v>
      </c>
      <c r="J23" t="s">
        <v>316</v>
      </c>
      <c r="K23" t="s">
        <v>310</v>
      </c>
      <c r="L23" t="e">
        <f t="array" aca="1" ref="L23" ca="1">[1]!NOM_FEUILLE('Coproduits - SIFCO'!$A$1)</f>
        <v>#NAME?</v>
      </c>
      <c r="M23">
        <f>Etiquettes!$H$11</f>
        <v>0</v>
      </c>
      <c r="N23" s="66" t="str">
        <f t="shared" si="0"/>
        <v>Valorisation des PAT par les autres IAA = 0 2015:2019:2023 (SIFCO)</v>
      </c>
      <c r="O23" s="6">
        <f>Etiquettes!$L$15</f>
        <v>0</v>
      </c>
      <c r="P23" s="48">
        <f>Etiquettes!$H$16</f>
        <v>0</v>
      </c>
      <c r="Q23" s="48">
        <f>Etiquettes!$H$17</f>
        <v>0</v>
      </c>
      <c r="S23" s="159"/>
    </row>
    <row r="24" spans="1:19">
      <c r="A24" t="str">
        <f>Produits!$B$19</f>
        <v>Protéines animales transformées</v>
      </c>
      <c r="B24" t="str">
        <f>Secteurs!$B$22</f>
        <v>Alimentation animale rente</v>
      </c>
      <c r="C24" s="18">
        <f>'Coproduits - SIFCO'!J14*'Coproduits - SIFCO'!Y10*(1-'Coproduits - SIFCO'!D32)/10^3</f>
        <v>7.44306264874717E-3</v>
      </c>
      <c r="E24" s="6" t="str">
        <f>Etiquettes!$C$7</f>
        <v>2015:2019:2023</v>
      </c>
      <c r="F24" s="7" t="str">
        <f>Etiquettes!$C$4</f>
        <v>Equins finis:Viandes:Autres produits:Coproduits bruts:Coproduits transformés:Eau</v>
      </c>
      <c r="G24" s="6">
        <f>Etiquettes!$I$6</f>
        <v>0</v>
      </c>
      <c r="H24" t="str">
        <f>Etiquettes!$C$5</f>
        <v>Viande chevaline</v>
      </c>
      <c r="I24" s="48" t="s">
        <v>315</v>
      </c>
      <c r="J24" t="s">
        <v>316</v>
      </c>
      <c r="K24" t="s">
        <v>310</v>
      </c>
      <c r="L24" t="e">
        <f t="array" aca="1" ref="L24" ca="1">[1]!NOM_FEUILLE('Coproduits - SIFCO'!$A$1)</f>
        <v>#NAME?</v>
      </c>
      <c r="M24">
        <f>Etiquettes!$H$11</f>
        <v>0</v>
      </c>
      <c r="N24" s="66" t="str">
        <f t="shared" si="0"/>
        <v>Valorisation des PAT en alimentation animale rente = 0 2015:2019:2023 (SIFCO)</v>
      </c>
      <c r="O24" s="6">
        <f>Etiquettes!$L$15</f>
        <v>0</v>
      </c>
      <c r="P24" s="48">
        <f>Etiquettes!$H$16</f>
        <v>0</v>
      </c>
      <c r="Q24" s="48">
        <f>Etiquettes!$H$17</f>
        <v>0</v>
      </c>
      <c r="S24" s="159"/>
    </row>
    <row r="25" spans="1:19">
      <c r="A25" t="str">
        <f>Produits!$B$19</f>
        <v>Protéines animales transformées</v>
      </c>
      <c r="B25" t="str">
        <f>Secteurs!$B$23</f>
        <v>Petfood</v>
      </c>
      <c r="C25" s="18">
        <f>'Coproduits - SIFCO'!M14*'Coproduits - SIFCO'!Y10*(1-'Coproduits - SIFCO'!D32)/10^3</f>
        <v>0.13915034930433376</v>
      </c>
      <c r="E25" s="6" t="str">
        <f>Etiquettes!$C$7</f>
        <v>2015:2019:2023</v>
      </c>
      <c r="F25" s="7" t="str">
        <f>Etiquettes!$C$4</f>
        <v>Equins finis:Viandes:Autres produits:Coproduits bruts:Coproduits transformés:Eau</v>
      </c>
      <c r="G25" s="6">
        <f>Etiquettes!$I$6</f>
        <v>0</v>
      </c>
      <c r="H25" t="str">
        <f>Etiquettes!$C$5</f>
        <v>Viande chevaline</v>
      </c>
      <c r="I25" s="48" t="s">
        <v>317</v>
      </c>
      <c r="J25" t="s">
        <v>316</v>
      </c>
      <c r="K25" t="s">
        <v>310</v>
      </c>
      <c r="L25" t="e">
        <f t="array" aca="1" ref="L25" ca="1">[1]!NOM_FEUILLE('Coproduits - SIFCO'!$A$1)</f>
        <v>#NAME?</v>
      </c>
      <c r="M25">
        <f>Etiquettes!$H$11</f>
        <v>0</v>
      </c>
      <c r="N25" s="66" t="str">
        <f t="shared" si="0"/>
        <v>Valorisation des PAT en petfood = 0 2015:2019:2023 (SIFCO)</v>
      </c>
      <c r="O25" s="6">
        <f>Etiquettes!$L$15</f>
        <v>0</v>
      </c>
      <c r="P25" s="48">
        <f>Etiquettes!$H$16</f>
        <v>0</v>
      </c>
      <c r="Q25" s="48">
        <f>Etiquettes!$H$17</f>
        <v>0</v>
      </c>
      <c r="S25" s="159"/>
    </row>
    <row r="26" spans="1:19">
      <c r="A26" t="str">
        <f>Produits!$B$19</f>
        <v>Protéines animales transformées</v>
      </c>
      <c r="B26" t="str">
        <f>Secteurs!$B$24</f>
        <v>Aquaculture</v>
      </c>
      <c r="C26" s="18">
        <f>'Coproduits - SIFCO'!P14*'Coproduits - SIFCO'!Y10*(1-'Coproduits - SIFCO'!D32)/10^3</f>
        <v>4.2040322598882532E-3</v>
      </c>
      <c r="E26" s="6" t="str">
        <f>Etiquettes!$C$7</f>
        <v>2015:2019:2023</v>
      </c>
      <c r="F26" s="7" t="str">
        <f>Etiquettes!$C$4</f>
        <v>Equins finis:Viandes:Autres produits:Coproduits bruts:Coproduits transformés:Eau</v>
      </c>
      <c r="G26" s="6">
        <f>Etiquettes!$I$6</f>
        <v>0</v>
      </c>
      <c r="H26" t="str">
        <f>Etiquettes!$C$5</f>
        <v>Viande chevaline</v>
      </c>
      <c r="I26" s="48" t="s">
        <v>318</v>
      </c>
      <c r="J26" t="s">
        <v>316</v>
      </c>
      <c r="K26" t="s">
        <v>310</v>
      </c>
      <c r="L26" t="e">
        <f t="array" aca="1" ref="L26" ca="1">[1]!NOM_FEUILLE('Coproduits - SIFCO'!$A$1)</f>
        <v>#NAME?</v>
      </c>
      <c r="M26">
        <f>Etiquettes!$H$11</f>
        <v>0</v>
      </c>
      <c r="N26" s="66" t="str">
        <f t="shared" si="0"/>
        <v>Valorisation des PAT en aquaculture = 0 2015:2019:2023 (SIFCO)</v>
      </c>
      <c r="O26" s="6">
        <f>Etiquettes!$L$15</f>
        <v>0</v>
      </c>
      <c r="P26" s="48">
        <f>Etiquettes!$H$16</f>
        <v>0</v>
      </c>
      <c r="Q26" s="48">
        <f>Etiquettes!$H$17</f>
        <v>0</v>
      </c>
      <c r="S26" s="159"/>
    </row>
    <row r="27" spans="1:19">
      <c r="A27" t="str">
        <f>Produits!$B$19</f>
        <v>Protéines animales transformées</v>
      </c>
      <c r="B27" t="str">
        <f>Secteurs!$B$27</f>
        <v>Energie</v>
      </c>
      <c r="C27" s="18">
        <f>'Coproduits - SIFCO'!S14*'Coproduits - SIFCO'!Y10*(1-'Coproduits - SIFCO'!D32)/10^3</f>
        <v>3.0095980383987493E-4</v>
      </c>
      <c r="E27" s="6" t="str">
        <f>Etiquettes!$C$7</f>
        <v>2015:2019:2023</v>
      </c>
      <c r="F27" s="7" t="str">
        <f>Etiquettes!$C$4</f>
        <v>Equins finis:Viandes:Autres produits:Coproduits bruts:Coproduits transformés:Eau</v>
      </c>
      <c r="G27" s="6">
        <f>Etiquettes!$I$6</f>
        <v>0</v>
      </c>
      <c r="H27" t="str">
        <f>Etiquettes!$C$5</f>
        <v>Viande chevaline</v>
      </c>
      <c r="I27" s="48" t="s">
        <v>319</v>
      </c>
      <c r="J27" t="s">
        <v>316</v>
      </c>
      <c r="K27" t="s">
        <v>310</v>
      </c>
      <c r="L27" t="e">
        <f t="array" aca="1" ref="L27" ca="1">[1]!NOM_FEUILLE('Coproduits - SIFCO'!$A$1)</f>
        <v>#NAME?</v>
      </c>
      <c r="M27">
        <f>Etiquettes!$H$11</f>
        <v>0</v>
      </c>
      <c r="N27" s="66" t="str">
        <f t="shared" si="0"/>
        <v>Valorisation des PAT en énergie = 0 2015:2019:2023 (SIFCO)</v>
      </c>
      <c r="O27" s="6">
        <f>Etiquettes!$L$15</f>
        <v>0</v>
      </c>
      <c r="P27" s="48">
        <f>Etiquettes!$H$16</f>
        <v>0</v>
      </c>
      <c r="Q27" s="48">
        <f>Etiquettes!$H$17</f>
        <v>0</v>
      </c>
      <c r="S27" s="159"/>
    </row>
    <row r="28" spans="1:19">
      <c r="A28" t="str">
        <f>Produits!$B$19</f>
        <v>Protéines animales transformées</v>
      </c>
      <c r="B28" t="str">
        <f>Secteurs!$B$28</f>
        <v>Fertilisation</v>
      </c>
      <c r="C28" s="18">
        <f>'Coproduits - SIFCO'!V14*'Coproduits - SIFCO'!Y10*(1-'Coproduits - SIFCO'!D32)/10^3</f>
        <v>9.1159140584130532E-3</v>
      </c>
      <c r="E28" s="6" t="str">
        <f>Etiquettes!$C$7</f>
        <v>2015:2019:2023</v>
      </c>
      <c r="F28" s="7" t="str">
        <f>Etiquettes!$C$4</f>
        <v>Equins finis:Viandes:Autres produits:Coproduits bruts:Coproduits transformés:Eau</v>
      </c>
      <c r="G28" s="6">
        <f>Etiquettes!$I$6</f>
        <v>0</v>
      </c>
      <c r="H28" t="str">
        <f>Etiquettes!$C$5</f>
        <v>Viande chevaline</v>
      </c>
      <c r="I28" s="48" t="s">
        <v>320</v>
      </c>
      <c r="J28" t="s">
        <v>316</v>
      </c>
      <c r="K28" t="s">
        <v>310</v>
      </c>
      <c r="L28" t="e">
        <f t="array" aca="1" ref="L28" ca="1">[1]!NOM_FEUILLE('Coproduits - SIFCO'!$A$1)</f>
        <v>#NAME?</v>
      </c>
      <c r="M28">
        <f>Etiquettes!$H$11</f>
        <v>0</v>
      </c>
      <c r="N28" s="66" t="str">
        <f t="shared" si="0"/>
        <v>Valorisation des PAT en fertilisation = 0 2015:2019:2023 (SIFCO)</v>
      </c>
      <c r="O28" s="6">
        <f>Etiquettes!$L$15</f>
        <v>0</v>
      </c>
      <c r="P28" s="48">
        <f>Etiquettes!$H$16</f>
        <v>0</v>
      </c>
      <c r="Q28" s="48">
        <f>Etiquettes!$H$17</f>
        <v>0</v>
      </c>
      <c r="S28" s="159"/>
    </row>
    <row r="29" spans="1:19">
      <c r="A29" t="str">
        <f>Produits!$B$19</f>
        <v>Protéines animales transformées</v>
      </c>
      <c r="B29" t="str">
        <f>Secteurs!$B$29</f>
        <v>Autres industries</v>
      </c>
      <c r="C29" s="18">
        <f>'Coproduits - SIFCO'!Y14*'Coproduits - SIFCO'!Y10*(1-'Coproduits - SIFCO'!D32)/10^3</f>
        <v>0</v>
      </c>
      <c r="E29" s="6" t="str">
        <f>Etiquettes!$C$7</f>
        <v>2015:2019:2023</v>
      </c>
      <c r="F29" s="7" t="str">
        <f>Etiquettes!$C$4</f>
        <v>Equins finis:Viandes:Autres produits:Coproduits bruts:Coproduits transformés:Eau</v>
      </c>
      <c r="G29" s="6">
        <f>Etiquettes!$I$6</f>
        <v>0</v>
      </c>
      <c r="H29" t="str">
        <f>Etiquettes!$C$5</f>
        <v>Viande chevaline</v>
      </c>
      <c r="I29" s="48" t="s">
        <v>321</v>
      </c>
      <c r="J29" t="s">
        <v>316</v>
      </c>
      <c r="K29" t="s">
        <v>310</v>
      </c>
      <c r="L29" t="e">
        <f t="array" aca="1" ref="L29" ca="1">[1]!NOM_FEUILLE('Coproduits - SIFCO'!$A$1)</f>
        <v>#NAME?</v>
      </c>
      <c r="M29">
        <f>Etiquettes!$H$11</f>
        <v>0</v>
      </c>
      <c r="N29" s="66" t="str">
        <f t="shared" si="0"/>
        <v>Valorisation des PAT par les autres industries = 0 2015:2019:2023 (SIFCO)</v>
      </c>
      <c r="O29" s="6">
        <f>Etiquettes!$L$15</f>
        <v>0</v>
      </c>
      <c r="P29" s="48">
        <f>Etiquettes!$H$16</f>
        <v>0</v>
      </c>
      <c r="Q29" s="48">
        <f>Etiquettes!$H$17</f>
        <v>0</v>
      </c>
      <c r="S29" s="159"/>
    </row>
    <row r="30" spans="1:19">
      <c r="A30" t="str">
        <f>Produits!$B$19</f>
        <v>Protéines animales transformées</v>
      </c>
      <c r="B30" t="str">
        <f>Secteurs!$B$30</f>
        <v>Autres usages (ou usages inconnus)</v>
      </c>
      <c r="C30" s="18">
        <f>'Coproduits - SIFCO'!AB14*'Coproduits - SIFCO'!Y10*(1-'Coproduits - SIFCO'!D32)/10^3</f>
        <v>0</v>
      </c>
      <c r="E30" s="6" t="str">
        <f>Etiquettes!$C$7</f>
        <v>2015:2019:2023</v>
      </c>
      <c r="F30" s="7" t="str">
        <f>Etiquettes!$C$4</f>
        <v>Equins finis:Viandes:Autres produits:Coproduits bruts:Coproduits transformés:Eau</v>
      </c>
      <c r="G30" s="6">
        <f>Etiquettes!$I$6</f>
        <v>0</v>
      </c>
      <c r="H30" t="str">
        <f>Etiquettes!$C$5</f>
        <v>Viande chevaline</v>
      </c>
      <c r="I30" s="48" t="s">
        <v>322</v>
      </c>
      <c r="J30" t="s">
        <v>316</v>
      </c>
      <c r="K30" t="s">
        <v>310</v>
      </c>
      <c r="L30" t="e">
        <f t="array" aca="1" ref="L30" ca="1">[1]!NOM_FEUILLE('Coproduits - SIFCO'!$A$1)</f>
        <v>#NAME?</v>
      </c>
      <c r="M30">
        <f>Etiquettes!$H$11</f>
        <v>0</v>
      </c>
      <c r="N30" s="66" t="str">
        <f t="shared" si="0"/>
        <v>Valorisation des PAT pour d'autres usages = 0 2015:2019:2023 (SIFCO)</v>
      </c>
      <c r="O30" s="6">
        <f>Etiquettes!$L$15</f>
        <v>0</v>
      </c>
      <c r="P30" s="48">
        <f>Etiquettes!$H$16</f>
        <v>0</v>
      </c>
      <c r="Q30" s="48">
        <f>Etiquettes!$H$17</f>
        <v>0</v>
      </c>
      <c r="S30" s="159"/>
    </row>
    <row r="31" spans="1:19">
      <c r="A31" t="str">
        <f>Produits!$B$20</f>
        <v>Corps gras animaux</v>
      </c>
      <c r="B31" t="str">
        <f>Secteurs!$B$18</f>
        <v>Autres IAA</v>
      </c>
      <c r="C31" s="18">
        <f>'Coproduits - SIFCO'!G15*'Coproduits - SIFCO'!Y10*(1-'Coproduits - SIFCO'!D33)/10^3</f>
        <v>4.0025909626125967E-3</v>
      </c>
      <c r="E31" s="6" t="str">
        <f>Etiquettes!$C$7</f>
        <v>2015:2019:2023</v>
      </c>
      <c r="F31" s="7" t="str">
        <f>Etiquettes!$C$4</f>
        <v>Equins finis:Viandes:Autres produits:Coproduits bruts:Coproduits transformés:Eau</v>
      </c>
      <c r="G31" s="6">
        <f>Etiquettes!$I$6</f>
        <v>0</v>
      </c>
      <c r="H31" t="str">
        <f>Etiquettes!$C$5</f>
        <v>Viande chevaline</v>
      </c>
      <c r="I31" s="48" t="s">
        <v>330</v>
      </c>
      <c r="J31" t="s">
        <v>316</v>
      </c>
      <c r="K31" t="s">
        <v>310</v>
      </c>
      <c r="L31" t="e">
        <f t="array" aca="1" ref="L31" ca="1">[1]!NOM_FEUILLE('Coproduits - SIFCO'!$A$1)</f>
        <v>#NAME?</v>
      </c>
      <c r="M31">
        <f>Etiquettes!$H$11</f>
        <v>0</v>
      </c>
      <c r="N31" s="66" t="str">
        <f t="shared" si="0"/>
        <v>Valorisation des CGA par les autres IAA = 0 2015:2019:2023 (SIFCO)</v>
      </c>
      <c r="O31" s="6">
        <f>Etiquettes!$L$15</f>
        <v>0</v>
      </c>
      <c r="P31" s="48">
        <f>Etiquettes!$H$16</f>
        <v>0</v>
      </c>
      <c r="Q31" s="48">
        <f>Etiquettes!$H$17</f>
        <v>0</v>
      </c>
      <c r="S31" s="159"/>
    </row>
    <row r="32" spans="1:19">
      <c r="A32" t="str">
        <f>Produits!$B$20</f>
        <v>Corps gras animaux</v>
      </c>
      <c r="B32" t="str">
        <f>Secteurs!$B$22</f>
        <v>Alimentation animale rente</v>
      </c>
      <c r="C32" s="18">
        <f>'Coproduits - SIFCO'!J15*'Coproduits - SIFCO'!Y10*(1-'Coproduits - SIFCO'!D33)/10^3</f>
        <v>4.2648582916715218E-3</v>
      </c>
      <c r="E32" s="6" t="str">
        <f>Etiquettes!$C$7</f>
        <v>2015:2019:2023</v>
      </c>
      <c r="F32" s="7" t="str">
        <f>Etiquettes!$C$4</f>
        <v>Equins finis:Viandes:Autres produits:Coproduits bruts:Coproduits transformés:Eau</v>
      </c>
      <c r="G32" s="6">
        <f>Etiquettes!$I$6</f>
        <v>0</v>
      </c>
      <c r="H32" t="str">
        <f>Etiquettes!$C$5</f>
        <v>Viande chevaline</v>
      </c>
      <c r="I32" s="48" t="s">
        <v>324</v>
      </c>
      <c r="J32" t="s">
        <v>316</v>
      </c>
      <c r="K32" t="s">
        <v>310</v>
      </c>
      <c r="L32" t="e">
        <f t="array" aca="1" ref="L32" ca="1">[1]!NOM_FEUILLE('Coproduits - SIFCO'!$A$1)</f>
        <v>#NAME?</v>
      </c>
      <c r="M32">
        <f>Etiquettes!$H$11</f>
        <v>0</v>
      </c>
      <c r="N32" s="66" t="str">
        <f t="shared" si="0"/>
        <v>Valorisation des CGA en alimentation animale rente = 0 2015:2019:2023 (SIFCO)</v>
      </c>
      <c r="O32" s="6">
        <f>Etiquettes!$L$15</f>
        <v>0</v>
      </c>
      <c r="P32" s="48">
        <f>Etiquettes!$H$16</f>
        <v>0</v>
      </c>
      <c r="Q32" s="48">
        <f>Etiquettes!$H$17</f>
        <v>0</v>
      </c>
      <c r="S32" s="159"/>
    </row>
    <row r="33" spans="1:19">
      <c r="A33" t="str">
        <f>Produits!$B$20</f>
        <v>Corps gras animaux</v>
      </c>
      <c r="B33" t="str">
        <f>Secteurs!$B$23</f>
        <v>Petfood</v>
      </c>
      <c r="C33" s="18">
        <f>'Coproduits - SIFCO'!M15*'Coproduits - SIFCO'!Y10*(1-'Coproduits - SIFCO'!D33)/10^3</f>
        <v>8.3922952443403458E-3</v>
      </c>
      <c r="E33" s="6" t="str">
        <f>Etiquettes!$C$7</f>
        <v>2015:2019:2023</v>
      </c>
      <c r="F33" s="7" t="str">
        <f>Etiquettes!$C$4</f>
        <v>Equins finis:Viandes:Autres produits:Coproduits bruts:Coproduits transformés:Eau</v>
      </c>
      <c r="G33" s="6">
        <f>Etiquettes!$I$6</f>
        <v>0</v>
      </c>
      <c r="H33" t="str">
        <f>Etiquettes!$C$5</f>
        <v>Viande chevaline</v>
      </c>
      <c r="I33" s="48" t="s">
        <v>325</v>
      </c>
      <c r="J33" t="s">
        <v>316</v>
      </c>
      <c r="K33" t="s">
        <v>310</v>
      </c>
      <c r="L33" t="e">
        <f t="array" aca="1" ref="L33" ca="1">[1]!NOM_FEUILLE('Coproduits - SIFCO'!$A$1)</f>
        <v>#NAME?</v>
      </c>
      <c r="M33">
        <f>Etiquettes!$H$11</f>
        <v>0</v>
      </c>
      <c r="N33" s="66" t="str">
        <f t="shared" si="0"/>
        <v>Valorisation des CGA en petfood = 0 2015:2019:2023 (SIFCO)</v>
      </c>
      <c r="O33" s="6">
        <f>Etiquettes!$L$15</f>
        <v>0</v>
      </c>
      <c r="P33" s="48">
        <f>Etiquettes!$H$16</f>
        <v>0</v>
      </c>
      <c r="Q33" s="48">
        <f>Etiquettes!$H$17</f>
        <v>0</v>
      </c>
      <c r="S33" s="159"/>
    </row>
    <row r="34" spans="1:19">
      <c r="A34" t="str">
        <f>Produits!$B$20</f>
        <v>Corps gras animaux</v>
      </c>
      <c r="B34" t="str">
        <f>Secteurs!$B$24</f>
        <v>Aquaculture</v>
      </c>
      <c r="C34" s="18">
        <f>'Coproduits - SIFCO'!P15*'Coproduits - SIFCO'!Y10*(1-'Coproduits - SIFCO'!D33)/10^3</f>
        <v>7.231473858085464E-4</v>
      </c>
      <c r="E34" s="6" t="str">
        <f>Etiquettes!$C$7</f>
        <v>2015:2019:2023</v>
      </c>
      <c r="F34" s="7" t="str">
        <f>Etiquettes!$C$4</f>
        <v>Equins finis:Viandes:Autres produits:Coproduits bruts:Coproduits transformés:Eau</v>
      </c>
      <c r="G34" s="6">
        <f>Etiquettes!$I$6</f>
        <v>0</v>
      </c>
      <c r="H34" t="str">
        <f>Etiquettes!$C$5</f>
        <v>Viande chevaline</v>
      </c>
      <c r="I34" s="48" t="s">
        <v>326</v>
      </c>
      <c r="J34" t="s">
        <v>316</v>
      </c>
      <c r="K34" t="s">
        <v>310</v>
      </c>
      <c r="L34" t="e">
        <f t="array" aca="1" ref="L34" ca="1">[1]!NOM_FEUILLE('Coproduits - SIFCO'!$A$1)</f>
        <v>#NAME?</v>
      </c>
      <c r="M34">
        <f>Etiquettes!$H$11</f>
        <v>0</v>
      </c>
      <c r="N34" s="66" t="str">
        <f t="shared" si="0"/>
        <v>Valorisation des CGA en aquaculture = 0 2015:2019:2023 (SIFCO)</v>
      </c>
      <c r="O34" s="6">
        <f>Etiquettes!$L$15</f>
        <v>0</v>
      </c>
      <c r="P34" s="48">
        <f>Etiquettes!$H$16</f>
        <v>0</v>
      </c>
      <c r="Q34" s="48">
        <f>Etiquettes!$H$17</f>
        <v>0</v>
      </c>
      <c r="S34" s="159"/>
    </row>
    <row r="35" spans="1:19">
      <c r="A35" t="str">
        <f>Produits!$B$20</f>
        <v>Corps gras animaux</v>
      </c>
      <c r="B35" t="str">
        <f>Secteurs!$B$27</f>
        <v>Energie</v>
      </c>
      <c r="C35" s="18">
        <f>'Coproduits - SIFCO'!S15*'Coproduits - SIFCO'!Y10*(1-'Coproduits - SIFCO'!D33)/10^3</f>
        <v>1.0766184054225662E-2</v>
      </c>
      <c r="E35" s="6" t="str">
        <f>Etiquettes!$C$7</f>
        <v>2015:2019:2023</v>
      </c>
      <c r="F35" s="7" t="str">
        <f>Etiquettes!$C$4</f>
        <v>Equins finis:Viandes:Autres produits:Coproduits bruts:Coproduits transformés:Eau</v>
      </c>
      <c r="G35" s="6">
        <f>Etiquettes!$I$6</f>
        <v>0</v>
      </c>
      <c r="H35" t="str">
        <f>Etiquettes!$C$5</f>
        <v>Viande chevaline</v>
      </c>
      <c r="I35" s="48" t="s">
        <v>327</v>
      </c>
      <c r="J35" t="s">
        <v>316</v>
      </c>
      <c r="K35" t="s">
        <v>310</v>
      </c>
      <c r="L35" t="e">
        <f t="array" aca="1" ref="L35" ca="1">[1]!NOM_FEUILLE('Coproduits - SIFCO'!$A$1)</f>
        <v>#NAME?</v>
      </c>
      <c r="M35">
        <f>Etiquettes!$H$11</f>
        <v>0</v>
      </c>
      <c r="N35" s="66" t="str">
        <f t="shared" si="0"/>
        <v>Valorisation des CGA en énergie = 0 2015:2019:2023 (SIFCO)</v>
      </c>
      <c r="O35" s="6">
        <f>Etiquettes!$L$15</f>
        <v>0</v>
      </c>
      <c r="P35" s="48">
        <f>Etiquettes!$H$16</f>
        <v>0</v>
      </c>
      <c r="Q35" s="48">
        <f>Etiquettes!$H$17</f>
        <v>0</v>
      </c>
      <c r="S35" s="159"/>
    </row>
    <row r="36" spans="1:19">
      <c r="A36" t="str">
        <f>Produits!$B$20</f>
        <v>Corps gras animaux</v>
      </c>
      <c r="B36" t="str">
        <f>Secteurs!$B$29</f>
        <v>Autres industries</v>
      </c>
      <c r="C36" s="18">
        <f>'Coproduits - SIFCO'!Y15*'Coproduits - SIFCO'!Y10*(1-'Coproduits - SIFCO'!D33)/10^3</f>
        <v>2.4959734088842243E-2</v>
      </c>
      <c r="E36" s="6" t="str">
        <f>Etiquettes!$C$7</f>
        <v>2015:2019:2023</v>
      </c>
      <c r="F36" s="7" t="str">
        <f>Etiquettes!$C$4</f>
        <v>Equins finis:Viandes:Autres produits:Coproduits bruts:Coproduits transformés:Eau</v>
      </c>
      <c r="G36" s="6">
        <f>Etiquettes!$I$6</f>
        <v>0</v>
      </c>
      <c r="H36" t="str">
        <f>Etiquettes!$C$5</f>
        <v>Viande chevaline</v>
      </c>
      <c r="I36" s="48" t="s">
        <v>328</v>
      </c>
      <c r="J36" t="s">
        <v>316</v>
      </c>
      <c r="K36" t="s">
        <v>310</v>
      </c>
      <c r="L36" t="e">
        <f t="array" aca="1" ref="L36" ca="1">[1]!NOM_FEUILLE('Coproduits - SIFCO'!$A$1)</f>
        <v>#NAME?</v>
      </c>
      <c r="M36">
        <f>Etiquettes!$H$11</f>
        <v>0</v>
      </c>
      <c r="N36" s="66" t="str">
        <f t="shared" si="0"/>
        <v>Valorisation des CGA par les autres industries = 0 2015:2019:2023 (SIFCO)</v>
      </c>
      <c r="O36" s="6">
        <f>Etiquettes!$L$15</f>
        <v>0</v>
      </c>
      <c r="P36" s="48">
        <f>Etiquettes!$H$16</f>
        <v>0</v>
      </c>
      <c r="Q36" s="48">
        <f>Etiquettes!$H$17</f>
        <v>0</v>
      </c>
      <c r="S36" s="159"/>
    </row>
    <row r="37" spans="1:19">
      <c r="A37" t="str">
        <f>Produits!$B$20</f>
        <v>Corps gras animaux</v>
      </c>
      <c r="B37" t="str">
        <f>Secteurs!$B$30</f>
        <v>Autres usages (ou usages inconnus)</v>
      </c>
      <c r="C37" s="18">
        <f>'Coproduits - SIFCO'!AB15*'Coproduits - SIFCO'!Y10*(1-'Coproduits - SIFCO'!D33)/10^3</f>
        <v>0</v>
      </c>
      <c r="E37" s="6" t="str">
        <f>Etiquettes!$C$7</f>
        <v>2015:2019:2023</v>
      </c>
      <c r="F37" s="7" t="str">
        <f>Etiquettes!$C$4</f>
        <v>Equins finis:Viandes:Autres produits:Coproduits bruts:Coproduits transformés:Eau</v>
      </c>
      <c r="G37" s="6">
        <f>Etiquettes!$I$6</f>
        <v>0</v>
      </c>
      <c r="H37" t="str">
        <f>Etiquettes!$C$5</f>
        <v>Viande chevaline</v>
      </c>
      <c r="I37" s="48" t="s">
        <v>329</v>
      </c>
      <c r="J37" t="s">
        <v>316</v>
      </c>
      <c r="K37" t="s">
        <v>310</v>
      </c>
      <c r="L37" t="e">
        <f t="array" aca="1" ref="L37" ca="1">[1]!NOM_FEUILLE('Coproduits - SIFCO'!$A$1)</f>
        <v>#NAME?</v>
      </c>
      <c r="M37">
        <f>Etiquettes!$H$11</f>
        <v>0</v>
      </c>
      <c r="N37" s="66" t="str">
        <f t="shared" si="0"/>
        <v>Valorisation des CGA pour d'autres usages = 0 2015:2019:2023 (SIFCO)</v>
      </c>
      <c r="O37" s="6">
        <f>Etiquettes!$L$15</f>
        <v>0</v>
      </c>
      <c r="P37" s="48">
        <f>Etiquettes!$H$16</f>
        <v>0</v>
      </c>
      <c r="Q37" s="48">
        <f>Etiquettes!$H$17</f>
        <v>0</v>
      </c>
      <c r="S37" s="159"/>
    </row>
    <row r="38" spans="1:19">
      <c r="A38" t="str">
        <f>Produits!$B$16</f>
        <v>Farines animales</v>
      </c>
      <c r="B38" t="str">
        <f>Secteurs!$B$27</f>
        <v>Energie</v>
      </c>
      <c r="C38" s="18">
        <f>'Coproduits - SIFCO'!H19*'Coproduits - SIFCO'!AC10/10^3</f>
        <v>1.8896491540910283E-2</v>
      </c>
      <c r="E38" s="6" t="str">
        <f>Etiquettes!$C$7</f>
        <v>2015:2019:2023</v>
      </c>
      <c r="F38" s="7" t="str">
        <f>Etiquettes!$C$4</f>
        <v>Equins finis:Viandes:Autres produits:Coproduits bruts:Coproduits transformés:Eau</v>
      </c>
      <c r="G38" s="6">
        <f>Etiquettes!$J$6</f>
        <v>0</v>
      </c>
      <c r="H38" t="str">
        <f>Etiquettes!$C$5</f>
        <v>Viande chevaline</v>
      </c>
      <c r="I38" s="48" t="s">
        <v>309</v>
      </c>
      <c r="J38" t="s">
        <v>316</v>
      </c>
      <c r="K38" t="s">
        <v>310</v>
      </c>
      <c r="L38" t="e">
        <f t="array" aca="1" ref="L38" ca="1">[1]!NOM_FEUILLE('Coproduits - SIFCO'!$A$1)</f>
        <v>#NAME?</v>
      </c>
      <c r="M38">
        <f>Etiquettes!$H$11</f>
        <v>0</v>
      </c>
      <c r="N38" s="66" t="str">
        <f t="shared" ref="N38:N55" si="1">_xlfn.CONCAT(I38,IF(OR(ISBLANK(C38),ISERROR(C38)),"",_xlfn.CONCAT(" = ",MROUND(C38,1)," ",E38," (",K38,")")))</f>
        <v>Valorisation des farines animales en énergie = 0 2015:2019:2023 (SIFCO)</v>
      </c>
      <c r="O38" s="6">
        <f>Etiquettes!$L$15</f>
        <v>0</v>
      </c>
      <c r="P38" s="48">
        <f>Etiquettes!$H$16</f>
        <v>0</v>
      </c>
      <c r="Q38" s="48">
        <f>Etiquettes!$H$17</f>
        <v>0</v>
      </c>
      <c r="S38" s="159"/>
    </row>
    <row r="39" spans="1:19">
      <c r="A39" t="str">
        <f>Produits!$B$16</f>
        <v>Farines animales</v>
      </c>
      <c r="B39" t="str">
        <f>Secteurs!$B$28</f>
        <v>Fertilisation</v>
      </c>
      <c r="C39" s="18">
        <f>'Coproduits - SIFCO'!K19*'Coproduits - SIFCO'!AC10/10^3</f>
        <v>5.7980921701055229E-3</v>
      </c>
      <c r="E39" s="6" t="str">
        <f>Etiquettes!$C$7</f>
        <v>2015:2019:2023</v>
      </c>
      <c r="F39" s="7" t="str">
        <f>Etiquettes!$C$4</f>
        <v>Equins finis:Viandes:Autres produits:Coproduits bruts:Coproduits transformés:Eau</v>
      </c>
      <c r="G39" s="6">
        <f>Etiquettes!$J$6</f>
        <v>0</v>
      </c>
      <c r="H39" t="str">
        <f>Etiquettes!$C$5</f>
        <v>Viande chevaline</v>
      </c>
      <c r="I39" s="48" t="s">
        <v>313</v>
      </c>
      <c r="J39" t="s">
        <v>316</v>
      </c>
      <c r="K39" t="s">
        <v>310</v>
      </c>
      <c r="L39" t="e">
        <f t="array" aca="1" ref="L39" ca="1">[1]!NOM_FEUILLE('Coproduits - SIFCO'!$A$1)</f>
        <v>#NAME?</v>
      </c>
      <c r="M39">
        <f>Etiquettes!$H$11</f>
        <v>0</v>
      </c>
      <c r="N39" s="66" t="str">
        <f t="shared" si="1"/>
        <v>Valorisation des farines animales en fertilisation = 0 2015:2019:2023 (SIFCO)</v>
      </c>
      <c r="O39" s="6">
        <f>Etiquettes!$L$15</f>
        <v>0</v>
      </c>
      <c r="P39" s="48">
        <f>Etiquettes!$H$16</f>
        <v>0</v>
      </c>
      <c r="Q39" s="48">
        <f>Etiquettes!$H$17</f>
        <v>0</v>
      </c>
      <c r="S39" s="159"/>
    </row>
    <row r="40" spans="1:19">
      <c r="A40" t="str">
        <f>Produits!$B$17</f>
        <v>Graisses animales</v>
      </c>
      <c r="B40" t="str">
        <f>Secteurs!$B$27</f>
        <v>Energie</v>
      </c>
      <c r="C40" s="18">
        <f>'Coproduits - SIFCO'!H20*'Coproduits - SIFCO'!AC10/10^3</f>
        <v>9.3041815334171194E-3</v>
      </c>
      <c r="E40" s="6" t="str">
        <f>Etiquettes!$C$7</f>
        <v>2015:2019:2023</v>
      </c>
      <c r="F40" s="7" t="str">
        <f>Etiquettes!$C$4</f>
        <v>Equins finis:Viandes:Autres produits:Coproduits bruts:Coproduits transformés:Eau</v>
      </c>
      <c r="G40" s="6">
        <f>Etiquettes!$J$6</f>
        <v>0</v>
      </c>
      <c r="H40" t="str">
        <f>Etiquettes!$C$5</f>
        <v>Viande chevaline</v>
      </c>
      <c r="I40" s="48" t="s">
        <v>314</v>
      </c>
      <c r="J40" t="s">
        <v>316</v>
      </c>
      <c r="K40" t="s">
        <v>310</v>
      </c>
      <c r="L40" t="e">
        <f t="array" aca="1" ref="L40" ca="1">[1]!NOM_FEUILLE('Coproduits - SIFCO'!$A$1)</f>
        <v>#NAME?</v>
      </c>
      <c r="M40">
        <f>Etiquettes!$H$11</f>
        <v>0</v>
      </c>
      <c r="N40" s="66" t="str">
        <f t="shared" si="1"/>
        <v>Valorisation des graisses animales en énergie = 0 2015:2019:2023 (SIFCO)</v>
      </c>
      <c r="O40" s="6">
        <f>Etiquettes!$L$15</f>
        <v>0</v>
      </c>
      <c r="P40" s="48">
        <f>Etiquettes!$H$16</f>
        <v>0</v>
      </c>
      <c r="Q40" s="48">
        <f>Etiquettes!$H$17</f>
        <v>0</v>
      </c>
      <c r="S40" s="159"/>
    </row>
    <row r="41" spans="1:19">
      <c r="A41" t="str">
        <f>Produits!$B$19</f>
        <v>Protéines animales transformées</v>
      </c>
      <c r="B41" t="str">
        <f>Secteurs!$B$18</f>
        <v>Autres IAA</v>
      </c>
      <c r="C41" s="18">
        <f>'Coproduits - SIFCO'!H14*'Coproduits - SIFCO'!Z10*(1-'Coproduits - SIFCO'!E32)/10^3</f>
        <v>3.9987606365321123E-3</v>
      </c>
      <c r="E41" s="6" t="str">
        <f>Etiquettes!$C$7</f>
        <v>2015:2019:2023</v>
      </c>
      <c r="F41" s="7" t="str">
        <f>Etiquettes!$C$4</f>
        <v>Equins finis:Viandes:Autres produits:Coproduits bruts:Coproduits transformés:Eau</v>
      </c>
      <c r="G41" s="6">
        <f>Etiquettes!$J$6</f>
        <v>0</v>
      </c>
      <c r="H41" t="str">
        <f>Etiquettes!$C$5</f>
        <v>Viande chevaline</v>
      </c>
      <c r="I41" s="48" t="s">
        <v>323</v>
      </c>
      <c r="J41" t="s">
        <v>316</v>
      </c>
      <c r="K41" t="s">
        <v>310</v>
      </c>
      <c r="L41" t="e">
        <f t="array" aca="1" ref="L41" ca="1">[1]!NOM_FEUILLE('Coproduits - SIFCO'!$A$1)</f>
        <v>#NAME?</v>
      </c>
      <c r="M41">
        <f>Etiquettes!$H$11</f>
        <v>0</v>
      </c>
      <c r="N41" s="66" t="str">
        <f t="shared" si="1"/>
        <v>Valorisation des PAT par les autres IAA = 0 2015:2019:2023 (SIFCO)</v>
      </c>
      <c r="O41" s="6">
        <f>Etiquettes!$L$15</f>
        <v>0</v>
      </c>
      <c r="P41" s="48">
        <f>Etiquettes!$H$16</f>
        <v>0</v>
      </c>
      <c r="Q41" s="48">
        <f>Etiquettes!$H$17</f>
        <v>0</v>
      </c>
      <c r="S41" s="159"/>
    </row>
    <row r="42" spans="1:19">
      <c r="A42" t="str">
        <f>Produits!$B$19</f>
        <v>Protéines animales transformées</v>
      </c>
      <c r="B42" t="str">
        <f>Secteurs!$B$22</f>
        <v>Alimentation animale rente</v>
      </c>
      <c r="C42" s="18">
        <f>'Coproduits - SIFCO'!K14*'Coproduits - SIFCO'!Z10*(1-'Coproduits - SIFCO'!E32)/10^3</f>
        <v>2.4095942427182259E-3</v>
      </c>
      <c r="E42" s="6" t="str">
        <f>Etiquettes!$C$7</f>
        <v>2015:2019:2023</v>
      </c>
      <c r="F42" s="7" t="str">
        <f>Etiquettes!$C$4</f>
        <v>Equins finis:Viandes:Autres produits:Coproduits bruts:Coproduits transformés:Eau</v>
      </c>
      <c r="G42" s="6">
        <f>Etiquettes!$J$6</f>
        <v>0</v>
      </c>
      <c r="H42" t="str">
        <f>Etiquettes!$C$5</f>
        <v>Viande chevaline</v>
      </c>
      <c r="I42" s="48" t="s">
        <v>315</v>
      </c>
      <c r="J42" t="s">
        <v>316</v>
      </c>
      <c r="K42" t="s">
        <v>310</v>
      </c>
      <c r="L42" t="e">
        <f t="array" aca="1" ref="L42" ca="1">[1]!NOM_FEUILLE('Coproduits - SIFCO'!$A$1)</f>
        <v>#NAME?</v>
      </c>
      <c r="M42">
        <f>Etiquettes!$H$11</f>
        <v>0</v>
      </c>
      <c r="N42" s="66" t="str">
        <f t="shared" si="1"/>
        <v>Valorisation des PAT en alimentation animale rente = 0 2015:2019:2023 (SIFCO)</v>
      </c>
      <c r="O42" s="6">
        <f>Etiquettes!$L$15</f>
        <v>0</v>
      </c>
      <c r="P42" s="48">
        <f>Etiquettes!$H$16</f>
        <v>0</v>
      </c>
      <c r="Q42" s="48">
        <f>Etiquettes!$H$17</f>
        <v>0</v>
      </c>
      <c r="S42" s="159"/>
    </row>
    <row r="43" spans="1:19">
      <c r="A43" t="str">
        <f>Produits!$B$19</f>
        <v>Protéines animales transformées</v>
      </c>
      <c r="B43" t="str">
        <f>Secteurs!$B$23</f>
        <v>Petfood</v>
      </c>
      <c r="C43" s="18">
        <f>'Coproduits - SIFCO'!N14*'Coproduits - SIFCO'!Z10*(1-'Coproduits - SIFCO'!E32)/10^3</f>
        <v>5.0562096770229568E-2</v>
      </c>
      <c r="E43" s="6" t="str">
        <f>Etiquettes!$C$7</f>
        <v>2015:2019:2023</v>
      </c>
      <c r="F43" s="7" t="str">
        <f>Etiquettes!$C$4</f>
        <v>Equins finis:Viandes:Autres produits:Coproduits bruts:Coproduits transformés:Eau</v>
      </c>
      <c r="G43" s="6">
        <f>Etiquettes!$J$6</f>
        <v>0</v>
      </c>
      <c r="H43" t="str">
        <f>Etiquettes!$C$5</f>
        <v>Viande chevaline</v>
      </c>
      <c r="I43" s="48" t="s">
        <v>317</v>
      </c>
      <c r="J43" t="s">
        <v>316</v>
      </c>
      <c r="K43" t="s">
        <v>310</v>
      </c>
      <c r="L43" t="e">
        <f t="array" aca="1" ref="L43" ca="1">[1]!NOM_FEUILLE('Coproduits - SIFCO'!$A$1)</f>
        <v>#NAME?</v>
      </c>
      <c r="M43">
        <f>Etiquettes!$H$11</f>
        <v>0</v>
      </c>
      <c r="N43" s="66" t="str">
        <f t="shared" si="1"/>
        <v>Valorisation des PAT en petfood = 0 2015:2019:2023 (SIFCO)</v>
      </c>
      <c r="O43" s="6">
        <f>Etiquettes!$L$15</f>
        <v>0</v>
      </c>
      <c r="P43" s="48">
        <f>Etiquettes!$H$16</f>
        <v>0</v>
      </c>
      <c r="Q43" s="48">
        <f>Etiquettes!$H$17</f>
        <v>0</v>
      </c>
      <c r="S43" s="159"/>
    </row>
    <row r="44" spans="1:19">
      <c r="A44" t="str">
        <f>Produits!$B$19</f>
        <v>Protéines animales transformées</v>
      </c>
      <c r="B44" t="str">
        <f>Secteurs!$B$24</f>
        <v>Aquaculture</v>
      </c>
      <c r="C44" s="18">
        <f>'Coproduits - SIFCO'!Q14*'Coproduits - SIFCO'!Z10*(1-'Coproduits - SIFCO'!E32)/10^3</f>
        <v>2.8676375556071338E-3</v>
      </c>
      <c r="E44" s="6" t="str">
        <f>Etiquettes!$C$7</f>
        <v>2015:2019:2023</v>
      </c>
      <c r="F44" s="7" t="str">
        <f>Etiquettes!$C$4</f>
        <v>Equins finis:Viandes:Autres produits:Coproduits bruts:Coproduits transformés:Eau</v>
      </c>
      <c r="G44" s="6">
        <f>Etiquettes!$J$6</f>
        <v>0</v>
      </c>
      <c r="H44" t="str">
        <f>Etiquettes!$C$5</f>
        <v>Viande chevaline</v>
      </c>
      <c r="I44" s="48" t="s">
        <v>318</v>
      </c>
      <c r="J44" t="s">
        <v>316</v>
      </c>
      <c r="K44" t="s">
        <v>310</v>
      </c>
      <c r="L44" t="e">
        <f t="array" aca="1" ref="L44" ca="1">[1]!NOM_FEUILLE('Coproduits - SIFCO'!$A$1)</f>
        <v>#NAME?</v>
      </c>
      <c r="M44">
        <f>Etiquettes!$H$11</f>
        <v>0</v>
      </c>
      <c r="N44" s="66" t="str">
        <f t="shared" si="1"/>
        <v>Valorisation des PAT en aquaculture = 0 2015:2019:2023 (SIFCO)</v>
      </c>
      <c r="O44" s="6">
        <f>Etiquettes!$L$15</f>
        <v>0</v>
      </c>
      <c r="P44" s="48">
        <f>Etiquettes!$H$16</f>
        <v>0</v>
      </c>
      <c r="Q44" s="48">
        <f>Etiquettes!$H$17</f>
        <v>0</v>
      </c>
      <c r="S44" s="159"/>
    </row>
    <row r="45" spans="1:19">
      <c r="A45" t="str">
        <f>Produits!$B$19</f>
        <v>Protéines animales transformées</v>
      </c>
      <c r="B45" t="str">
        <f>Secteurs!$B$27</f>
        <v>Energie</v>
      </c>
      <c r="C45" s="18">
        <f>'Coproduits - SIFCO'!T14*'Coproduits - SIFCO'!Z10*(1-'Coproduits - SIFCO'!E32)/10^3</f>
        <v>1.1523805868968623E-4</v>
      </c>
      <c r="E45" s="6" t="str">
        <f>Etiquettes!$C$7</f>
        <v>2015:2019:2023</v>
      </c>
      <c r="F45" s="7" t="str">
        <f>Etiquettes!$C$4</f>
        <v>Equins finis:Viandes:Autres produits:Coproduits bruts:Coproduits transformés:Eau</v>
      </c>
      <c r="G45" s="6">
        <f>Etiquettes!$J$6</f>
        <v>0</v>
      </c>
      <c r="H45" t="str">
        <f>Etiquettes!$C$5</f>
        <v>Viande chevaline</v>
      </c>
      <c r="I45" s="48" t="s">
        <v>319</v>
      </c>
      <c r="J45" t="s">
        <v>316</v>
      </c>
      <c r="K45" t="s">
        <v>310</v>
      </c>
      <c r="L45" t="e">
        <f t="array" aca="1" ref="L45" ca="1">[1]!NOM_FEUILLE('Coproduits - SIFCO'!$A$1)</f>
        <v>#NAME?</v>
      </c>
      <c r="M45">
        <f>Etiquettes!$H$11</f>
        <v>0</v>
      </c>
      <c r="N45" s="66" t="str">
        <f t="shared" si="1"/>
        <v>Valorisation des PAT en énergie = 0 2015:2019:2023 (SIFCO)</v>
      </c>
      <c r="O45" s="6">
        <f>Etiquettes!$L$15</f>
        <v>0</v>
      </c>
      <c r="P45" s="48">
        <f>Etiquettes!$H$16</f>
        <v>0</v>
      </c>
      <c r="Q45" s="48">
        <f>Etiquettes!$H$17</f>
        <v>0</v>
      </c>
      <c r="S45" s="159"/>
    </row>
    <row r="46" spans="1:19">
      <c r="A46" t="str">
        <f>Produits!$B$19</f>
        <v>Protéines animales transformées</v>
      </c>
      <c r="B46" t="str">
        <f>Secteurs!$B$28</f>
        <v>Fertilisation</v>
      </c>
      <c r="C46" s="18">
        <f>'Coproduits - SIFCO'!W14*'Coproduits - SIFCO'!Z10*(1-'Coproduits - SIFCO'!E32)/10^3</f>
        <v>1.3006237206481578E-3</v>
      </c>
      <c r="E46" s="6" t="str">
        <f>Etiquettes!$C$7</f>
        <v>2015:2019:2023</v>
      </c>
      <c r="F46" s="7" t="str">
        <f>Etiquettes!$C$4</f>
        <v>Equins finis:Viandes:Autres produits:Coproduits bruts:Coproduits transformés:Eau</v>
      </c>
      <c r="G46" s="6">
        <f>Etiquettes!$J$6</f>
        <v>0</v>
      </c>
      <c r="H46" t="str">
        <f>Etiquettes!$C$5</f>
        <v>Viande chevaline</v>
      </c>
      <c r="I46" s="48" t="s">
        <v>320</v>
      </c>
      <c r="J46" t="s">
        <v>316</v>
      </c>
      <c r="K46" t="s">
        <v>310</v>
      </c>
      <c r="L46" t="e">
        <f t="array" aca="1" ref="L46" ca="1">[1]!NOM_FEUILLE('Coproduits - SIFCO'!$A$1)</f>
        <v>#NAME?</v>
      </c>
      <c r="M46">
        <f>Etiquettes!$H$11</f>
        <v>0</v>
      </c>
      <c r="N46" s="66" t="str">
        <f t="shared" si="1"/>
        <v>Valorisation des PAT en fertilisation = 0 2015:2019:2023 (SIFCO)</v>
      </c>
      <c r="O46" s="6">
        <f>Etiquettes!$L$15</f>
        <v>0</v>
      </c>
      <c r="P46" s="48">
        <f>Etiquettes!$H$16</f>
        <v>0</v>
      </c>
      <c r="Q46" s="48">
        <f>Etiquettes!$H$17</f>
        <v>0</v>
      </c>
      <c r="S46" s="159"/>
    </row>
    <row r="47" spans="1:19">
      <c r="A47" t="str">
        <f>Produits!$B$19</f>
        <v>Protéines animales transformées</v>
      </c>
      <c r="B47" t="str">
        <f>Secteurs!$B$29</f>
        <v>Autres industries</v>
      </c>
      <c r="C47" s="18">
        <f>'Coproduits - SIFCO'!Z14*'Coproduits - SIFCO'!Z10*(1-'Coproduits - SIFCO'!E32)/10^3</f>
        <v>1.2239848175389976E-4</v>
      </c>
      <c r="E47" s="6" t="str">
        <f>Etiquettes!$C$7</f>
        <v>2015:2019:2023</v>
      </c>
      <c r="F47" s="7" t="str">
        <f>Etiquettes!$C$4</f>
        <v>Equins finis:Viandes:Autres produits:Coproduits bruts:Coproduits transformés:Eau</v>
      </c>
      <c r="G47" s="6">
        <f>Etiquettes!$J$6</f>
        <v>0</v>
      </c>
      <c r="H47" t="str">
        <f>Etiquettes!$C$5</f>
        <v>Viande chevaline</v>
      </c>
      <c r="I47" s="48" t="s">
        <v>321</v>
      </c>
      <c r="J47" t="s">
        <v>316</v>
      </c>
      <c r="K47" t="s">
        <v>310</v>
      </c>
      <c r="L47" t="e">
        <f t="array" aca="1" ref="L47" ca="1">[1]!NOM_FEUILLE('Coproduits - SIFCO'!$A$1)</f>
        <v>#NAME?</v>
      </c>
      <c r="M47">
        <f>Etiquettes!$H$11</f>
        <v>0</v>
      </c>
      <c r="N47" s="66" t="str">
        <f t="shared" si="1"/>
        <v>Valorisation des PAT par les autres industries = 0 2015:2019:2023 (SIFCO)</v>
      </c>
      <c r="O47" s="6">
        <f>Etiquettes!$L$15</f>
        <v>0</v>
      </c>
      <c r="P47" s="48">
        <f>Etiquettes!$H$16</f>
        <v>0</v>
      </c>
      <c r="Q47" s="48">
        <f>Etiquettes!$H$17</f>
        <v>0</v>
      </c>
      <c r="S47" s="159"/>
    </row>
    <row r="48" spans="1:19">
      <c r="A48" t="str">
        <f>Produits!$B$19</f>
        <v>Protéines animales transformées</v>
      </c>
      <c r="B48" t="str">
        <f>Secteurs!$B$30</f>
        <v>Autres usages (ou usages inconnus)</v>
      </c>
      <c r="C48" s="18">
        <f>'Coproduits - SIFCO'!AC14*'Coproduits - SIFCO'!Z10*(1-'Coproduits - SIFCO'!E32)/10^3</f>
        <v>3.0959879223893178E-3</v>
      </c>
      <c r="E48" s="6" t="str">
        <f>Etiquettes!$C$7</f>
        <v>2015:2019:2023</v>
      </c>
      <c r="F48" s="7" t="str">
        <f>Etiquettes!$C$4</f>
        <v>Equins finis:Viandes:Autres produits:Coproduits bruts:Coproduits transformés:Eau</v>
      </c>
      <c r="G48" s="6">
        <f>Etiquettes!$J$6</f>
        <v>0</v>
      </c>
      <c r="H48" t="str">
        <f>Etiquettes!$C$5</f>
        <v>Viande chevaline</v>
      </c>
      <c r="I48" s="48" t="s">
        <v>322</v>
      </c>
      <c r="J48" t="s">
        <v>316</v>
      </c>
      <c r="K48" t="s">
        <v>310</v>
      </c>
      <c r="L48" t="e">
        <f t="array" aca="1" ref="L48" ca="1">[1]!NOM_FEUILLE('Coproduits - SIFCO'!$A$1)</f>
        <v>#NAME?</v>
      </c>
      <c r="M48">
        <f>Etiquettes!$H$11</f>
        <v>0</v>
      </c>
      <c r="N48" s="66" t="str">
        <f t="shared" si="1"/>
        <v>Valorisation des PAT pour d'autres usages = 0 2015:2019:2023 (SIFCO)</v>
      </c>
      <c r="O48" s="6">
        <f>Etiquettes!$L$15</f>
        <v>0</v>
      </c>
      <c r="P48" s="48">
        <f>Etiquettes!$H$16</f>
        <v>0</v>
      </c>
      <c r="Q48" s="48">
        <f>Etiquettes!$H$17</f>
        <v>0</v>
      </c>
      <c r="S48" s="159"/>
    </row>
    <row r="49" spans="1:19">
      <c r="A49" t="str">
        <f>Produits!$B$20</f>
        <v>Corps gras animaux</v>
      </c>
      <c r="B49" t="str">
        <f>Secteurs!$B$18</f>
        <v>Autres IAA</v>
      </c>
      <c r="C49" s="18">
        <f>'Coproduits - SIFCO'!H15*'Coproduits - SIFCO'!Z10*(1-'Coproduits - SIFCO'!E33)/10^3</f>
        <v>1.126884742272999E-3</v>
      </c>
      <c r="E49" s="6" t="str">
        <f>Etiquettes!$C$7</f>
        <v>2015:2019:2023</v>
      </c>
      <c r="F49" s="7" t="str">
        <f>Etiquettes!$C$4</f>
        <v>Equins finis:Viandes:Autres produits:Coproduits bruts:Coproduits transformés:Eau</v>
      </c>
      <c r="G49" s="6">
        <f>Etiquettes!$J$6</f>
        <v>0</v>
      </c>
      <c r="H49" t="str">
        <f>Etiquettes!$C$5</f>
        <v>Viande chevaline</v>
      </c>
      <c r="I49" s="48" t="s">
        <v>330</v>
      </c>
      <c r="J49" t="s">
        <v>316</v>
      </c>
      <c r="K49" t="s">
        <v>310</v>
      </c>
      <c r="L49" t="e">
        <f t="array" aca="1" ref="L49" ca="1">[1]!NOM_FEUILLE('Coproduits - SIFCO'!$A$1)</f>
        <v>#NAME?</v>
      </c>
      <c r="M49">
        <f>Etiquettes!$H$11</f>
        <v>0</v>
      </c>
      <c r="N49" s="66" t="str">
        <f t="shared" si="1"/>
        <v>Valorisation des CGA par les autres IAA = 0 2015:2019:2023 (SIFCO)</v>
      </c>
      <c r="O49" s="6">
        <f>Etiquettes!$L$15</f>
        <v>0</v>
      </c>
      <c r="P49" s="48">
        <f>Etiquettes!$H$16</f>
        <v>0</v>
      </c>
      <c r="Q49" s="48">
        <f>Etiquettes!$H$17</f>
        <v>0</v>
      </c>
      <c r="S49" s="159"/>
    </row>
    <row r="50" spans="1:19">
      <c r="A50" t="str">
        <f>Produits!$B$20</f>
        <v>Corps gras animaux</v>
      </c>
      <c r="B50" t="str">
        <f>Secteurs!$B$22</f>
        <v>Alimentation animale rente</v>
      </c>
      <c r="C50" s="18">
        <f>'Coproduits - SIFCO'!K15*'Coproduits - SIFCO'!Z10*(1-'Coproduits - SIFCO'!E33)/10^3</f>
        <v>2.2634702782929196E-3</v>
      </c>
      <c r="E50" s="6" t="str">
        <f>Etiquettes!$C$7</f>
        <v>2015:2019:2023</v>
      </c>
      <c r="F50" s="7" t="str">
        <f>Etiquettes!$C$4</f>
        <v>Equins finis:Viandes:Autres produits:Coproduits bruts:Coproduits transformés:Eau</v>
      </c>
      <c r="G50" s="6">
        <f>Etiquettes!$J$6</f>
        <v>0</v>
      </c>
      <c r="H50" t="str">
        <f>Etiquettes!$C$5</f>
        <v>Viande chevaline</v>
      </c>
      <c r="I50" s="48" t="s">
        <v>324</v>
      </c>
      <c r="J50" t="s">
        <v>316</v>
      </c>
      <c r="K50" t="s">
        <v>310</v>
      </c>
      <c r="L50" t="e">
        <f t="array" aca="1" ref="L50" ca="1">[1]!NOM_FEUILLE('Coproduits - SIFCO'!$A$1)</f>
        <v>#NAME?</v>
      </c>
      <c r="M50">
        <f>Etiquettes!$H$11</f>
        <v>0</v>
      </c>
      <c r="N50" s="66" t="str">
        <f t="shared" si="1"/>
        <v>Valorisation des CGA en alimentation animale rente = 0 2015:2019:2023 (SIFCO)</v>
      </c>
      <c r="O50" s="6">
        <f>Etiquettes!$L$15</f>
        <v>0</v>
      </c>
      <c r="P50" s="48">
        <f>Etiquettes!$H$16</f>
        <v>0</v>
      </c>
      <c r="Q50" s="48">
        <f>Etiquettes!$H$17</f>
        <v>0</v>
      </c>
      <c r="S50" s="159"/>
    </row>
    <row r="51" spans="1:19">
      <c r="A51" t="str">
        <f>Produits!$B$20</f>
        <v>Corps gras animaux</v>
      </c>
      <c r="B51" t="str">
        <f>Secteurs!$B$23</f>
        <v>Petfood</v>
      </c>
      <c r="C51" s="18">
        <f>'Coproduits - SIFCO'!N15*'Coproduits - SIFCO'!Z10*(1-'Coproduits - SIFCO'!E33)/10^3</f>
        <v>3.8332614096977581E-3</v>
      </c>
      <c r="E51" s="6" t="str">
        <f>Etiquettes!$C$7</f>
        <v>2015:2019:2023</v>
      </c>
      <c r="F51" s="7" t="str">
        <f>Etiquettes!$C$4</f>
        <v>Equins finis:Viandes:Autres produits:Coproduits bruts:Coproduits transformés:Eau</v>
      </c>
      <c r="G51" s="6">
        <f>Etiquettes!$J$6</f>
        <v>0</v>
      </c>
      <c r="H51" t="str">
        <f>Etiquettes!$C$5</f>
        <v>Viande chevaline</v>
      </c>
      <c r="I51" s="48" t="s">
        <v>325</v>
      </c>
      <c r="J51" t="s">
        <v>316</v>
      </c>
      <c r="K51" t="s">
        <v>310</v>
      </c>
      <c r="L51" t="e">
        <f t="array" aca="1" ref="L51" ca="1">[1]!NOM_FEUILLE('Coproduits - SIFCO'!$A$1)</f>
        <v>#NAME?</v>
      </c>
      <c r="M51">
        <f>Etiquettes!$H$11</f>
        <v>0</v>
      </c>
      <c r="N51" s="66" t="str">
        <f t="shared" si="1"/>
        <v>Valorisation des CGA en petfood = 0 2015:2019:2023 (SIFCO)</v>
      </c>
      <c r="O51" s="6">
        <f>Etiquettes!$L$15</f>
        <v>0</v>
      </c>
      <c r="P51" s="48">
        <f>Etiquettes!$H$16</f>
        <v>0</v>
      </c>
      <c r="Q51" s="48">
        <f>Etiquettes!$H$17</f>
        <v>0</v>
      </c>
      <c r="S51" s="159"/>
    </row>
    <row r="52" spans="1:19">
      <c r="A52" t="str">
        <f>Produits!$B$20</f>
        <v>Corps gras animaux</v>
      </c>
      <c r="B52" t="str">
        <f>Secteurs!$B$24</f>
        <v>Aquaculture</v>
      </c>
      <c r="C52" s="18">
        <f>'Coproduits - SIFCO'!Q15*'Coproduits - SIFCO'!Z10*(1-'Coproduits - SIFCO'!E33)/10^3</f>
        <v>3.0383754743156731E-4</v>
      </c>
      <c r="E52" s="6" t="str">
        <f>Etiquettes!$C$7</f>
        <v>2015:2019:2023</v>
      </c>
      <c r="F52" s="7" t="str">
        <f>Etiquettes!$C$4</f>
        <v>Equins finis:Viandes:Autres produits:Coproduits bruts:Coproduits transformés:Eau</v>
      </c>
      <c r="G52" s="6">
        <f>Etiquettes!$J$6</f>
        <v>0</v>
      </c>
      <c r="H52" t="str">
        <f>Etiquettes!$C$5</f>
        <v>Viande chevaline</v>
      </c>
      <c r="I52" s="48" t="s">
        <v>326</v>
      </c>
      <c r="J52" t="s">
        <v>316</v>
      </c>
      <c r="K52" t="s">
        <v>310</v>
      </c>
      <c r="L52" t="e">
        <f t="array" aca="1" ref="L52" ca="1">[1]!NOM_FEUILLE('Coproduits - SIFCO'!$A$1)</f>
        <v>#NAME?</v>
      </c>
      <c r="M52">
        <f>Etiquettes!$H$11</f>
        <v>0</v>
      </c>
      <c r="N52" s="66" t="str">
        <f t="shared" si="1"/>
        <v>Valorisation des CGA en aquaculture = 0 2015:2019:2023 (SIFCO)</v>
      </c>
      <c r="O52" s="6">
        <f>Etiquettes!$L$15</f>
        <v>0</v>
      </c>
      <c r="P52" s="48">
        <f>Etiquettes!$H$16</f>
        <v>0</v>
      </c>
      <c r="Q52" s="48">
        <f>Etiquettes!$H$17</f>
        <v>0</v>
      </c>
      <c r="S52" s="159"/>
    </row>
    <row r="53" spans="1:19">
      <c r="A53" t="str">
        <f>Produits!$B$20</f>
        <v>Corps gras animaux</v>
      </c>
      <c r="B53" t="str">
        <f>Secteurs!$B$27</f>
        <v>Energie</v>
      </c>
      <c r="C53" s="18">
        <f>'Coproduits - SIFCO'!T15*'Coproduits - SIFCO'!Z10*(1-'Coproduits - SIFCO'!E33)/10^3</f>
        <v>1.159592343876426E-2</v>
      </c>
      <c r="E53" s="6" t="str">
        <f>Etiquettes!$C$7</f>
        <v>2015:2019:2023</v>
      </c>
      <c r="F53" s="7" t="str">
        <f>Etiquettes!$C$4</f>
        <v>Equins finis:Viandes:Autres produits:Coproduits bruts:Coproduits transformés:Eau</v>
      </c>
      <c r="G53" s="6">
        <f>Etiquettes!$J$6</f>
        <v>0</v>
      </c>
      <c r="H53" t="str">
        <f>Etiquettes!$C$5</f>
        <v>Viande chevaline</v>
      </c>
      <c r="I53" s="48" t="s">
        <v>327</v>
      </c>
      <c r="J53" t="s">
        <v>316</v>
      </c>
      <c r="K53" t="s">
        <v>310</v>
      </c>
      <c r="L53" t="e">
        <f t="array" aca="1" ref="L53" ca="1">[1]!NOM_FEUILLE('Coproduits - SIFCO'!$A$1)</f>
        <v>#NAME?</v>
      </c>
      <c r="M53">
        <f>Etiquettes!$H$11</f>
        <v>0</v>
      </c>
      <c r="N53" s="66" t="str">
        <f t="shared" si="1"/>
        <v>Valorisation des CGA en énergie = 0 2015:2019:2023 (SIFCO)</v>
      </c>
      <c r="O53" s="6">
        <f>Etiquettes!$L$15</f>
        <v>0</v>
      </c>
      <c r="P53" s="48">
        <f>Etiquettes!$H$16</f>
        <v>0</v>
      </c>
      <c r="Q53" s="48">
        <f>Etiquettes!$H$17</f>
        <v>0</v>
      </c>
      <c r="S53" s="159"/>
    </row>
    <row r="54" spans="1:19">
      <c r="A54" t="str">
        <f>Produits!$B$20</f>
        <v>Corps gras animaux</v>
      </c>
      <c r="B54" t="str">
        <f>Secteurs!$B$29</f>
        <v>Autres industries</v>
      </c>
      <c r="C54" s="18">
        <f>'Coproduits - SIFCO'!Z15*'Coproduits - SIFCO'!Z10*(1-'Coproduits - SIFCO'!E33)/10^3</f>
        <v>5.3516528130405491E-3</v>
      </c>
      <c r="E54" s="6" t="str">
        <f>Etiquettes!$C$7</f>
        <v>2015:2019:2023</v>
      </c>
      <c r="F54" s="7" t="str">
        <f>Etiquettes!$C$4</f>
        <v>Equins finis:Viandes:Autres produits:Coproduits bruts:Coproduits transformés:Eau</v>
      </c>
      <c r="G54" s="6">
        <f>Etiquettes!$J$6</f>
        <v>0</v>
      </c>
      <c r="H54" t="str">
        <f>Etiquettes!$C$5</f>
        <v>Viande chevaline</v>
      </c>
      <c r="I54" s="48" t="s">
        <v>328</v>
      </c>
      <c r="J54" t="s">
        <v>316</v>
      </c>
      <c r="K54" t="s">
        <v>310</v>
      </c>
      <c r="L54" t="e">
        <f t="array" aca="1" ref="L54" ca="1">[1]!NOM_FEUILLE('Coproduits - SIFCO'!$A$1)</f>
        <v>#NAME?</v>
      </c>
      <c r="M54">
        <f>Etiquettes!$H$11</f>
        <v>0</v>
      </c>
      <c r="N54" s="66" t="str">
        <f t="shared" si="1"/>
        <v>Valorisation des CGA par les autres industries = 0 2015:2019:2023 (SIFCO)</v>
      </c>
      <c r="O54" s="6">
        <f>Etiquettes!$L$15</f>
        <v>0</v>
      </c>
      <c r="P54" s="48">
        <f>Etiquettes!$H$16</f>
        <v>0</v>
      </c>
      <c r="Q54" s="48">
        <f>Etiquettes!$H$17</f>
        <v>0</v>
      </c>
      <c r="S54" s="159"/>
    </row>
    <row r="55" spans="1:19">
      <c r="A55" t="str">
        <f>Produits!$B$20</f>
        <v>Corps gras animaux</v>
      </c>
      <c r="B55" t="str">
        <f>Secteurs!$B$30</f>
        <v>Autres usages (ou usages inconnus)</v>
      </c>
      <c r="C55" s="18">
        <f>'Coproduits - SIFCO'!AC15*'Coproduits - SIFCO'!Z10*(1-'Coproduits - SIFCO'!E33)/10^3</f>
        <v>6.7181616396591489E-5</v>
      </c>
      <c r="E55" s="6" t="str">
        <f>Etiquettes!$C$7</f>
        <v>2015:2019:2023</v>
      </c>
      <c r="F55" s="7" t="str">
        <f>Etiquettes!$C$4</f>
        <v>Equins finis:Viandes:Autres produits:Coproduits bruts:Coproduits transformés:Eau</v>
      </c>
      <c r="G55" s="6">
        <f>Etiquettes!$J$6</f>
        <v>0</v>
      </c>
      <c r="H55" t="str">
        <f>Etiquettes!$C$5</f>
        <v>Viande chevaline</v>
      </c>
      <c r="I55" s="48" t="s">
        <v>329</v>
      </c>
      <c r="J55" t="s">
        <v>316</v>
      </c>
      <c r="K55" t="s">
        <v>310</v>
      </c>
      <c r="L55" t="e">
        <f t="array" aca="1" ref="L55" ca="1">[1]!NOM_FEUILLE('Coproduits - SIFCO'!$A$1)</f>
        <v>#NAME?</v>
      </c>
      <c r="M55">
        <f>Etiquettes!$H$11</f>
        <v>0</v>
      </c>
      <c r="N55" s="66" t="str">
        <f t="shared" si="1"/>
        <v>Valorisation des CGA pour d'autres usages = 0 2015:2019:2023 (SIFCO)</v>
      </c>
      <c r="O55" s="6">
        <f>Etiquettes!$L$15</f>
        <v>0</v>
      </c>
      <c r="P55" s="48">
        <f>Etiquettes!$H$16</f>
        <v>0</v>
      </c>
      <c r="Q55" s="48">
        <f>Etiquettes!$H$17</f>
        <v>0</v>
      </c>
      <c r="S55" s="159"/>
    </row>
    <row r="57" spans="1:19">
      <c r="C57" s="8"/>
    </row>
    <row r="58" spans="1:19">
      <c r="C58" s="8"/>
    </row>
  </sheetData>
  <mergeCells count="1">
    <mergeCell ref="S2:S55"/>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92D050"/>
  </sheetPr>
  <dimension ref="A1:U13"/>
  <sheetViews>
    <sheetView workbookViewId="0">
      <pane xSplit="3" ySplit="1" topLeftCell="D2" activePane="bottomRight" state="frozen"/>
      <selection pane="topRight"/>
      <selection pane="bottomLeft"/>
      <selection pane="bottomRight"/>
    </sheetView>
  </sheetViews>
  <sheetFormatPr baseColWidth="10" defaultColWidth="9.109375" defaultRowHeight="14.4"/>
  <cols>
    <col min="1" max="1" width="12.33203125" style="1" bestFit="1" customWidth="1"/>
    <col min="2" max="2" width="31.77734375" customWidth="1"/>
    <col min="3" max="3" width="34.88671875" bestFit="1" customWidth="1"/>
    <col min="4" max="4" width="10.44140625" bestFit="1" customWidth="1"/>
    <col min="5" max="6" width="19.109375" bestFit="1" customWidth="1"/>
    <col min="7" max="15" width="8.6640625" style="1" customWidth="1"/>
    <col min="16" max="16" width="14.6640625" style="1" customWidth="1"/>
    <col min="17" max="17" width="15.88671875" style="1" customWidth="1"/>
    <col min="18" max="19" width="11.109375" customWidth="1"/>
    <col min="20" max="20" width="14.33203125" style="1" customWidth="1"/>
    <col min="21" max="21" width="13.109375" customWidth="1"/>
  </cols>
  <sheetData>
    <row r="1" spans="1:21" ht="76.2" customHeight="1" thickBot="1">
      <c r="A1" s="2" t="s">
        <v>628</v>
      </c>
      <c r="B1" s="3" t="s">
        <v>277</v>
      </c>
      <c r="C1" s="3" t="s">
        <v>278</v>
      </c>
      <c r="D1" s="3" t="s">
        <v>629</v>
      </c>
      <c r="E1" s="3" t="s">
        <v>695</v>
      </c>
      <c r="F1" s="3" t="s">
        <v>696</v>
      </c>
      <c r="G1" s="4" t="str">
        <f>Etiquettes!$A$7</f>
        <v>Année</v>
      </c>
      <c r="H1" s="4" t="str">
        <f>Etiquettes!$A$4</f>
        <v>Type de matière - viande</v>
      </c>
      <c r="I1" s="4" t="str">
        <f>Etiquettes!$A$6</f>
        <v>Territoire</v>
      </c>
      <c r="J1" s="4" t="str">
        <f>Etiquettes!$A$5</f>
        <v>Filière</v>
      </c>
      <c r="K1" s="4" t="str">
        <f>Etiquettes!$A$12</f>
        <v>Type de donnée collectée</v>
      </c>
      <c r="L1" s="4" t="str">
        <f>Etiquettes!$A$10</f>
        <v>Source</v>
      </c>
      <c r="M1" s="4" t="str">
        <f>Etiquettes!$A$9</f>
        <v>Information collectée</v>
      </c>
      <c r="N1" s="4" t="str">
        <f>Etiquettes!$A$13</f>
        <v>Traduction</v>
      </c>
      <c r="O1" s="4" t="str">
        <f>Etiquettes!$A$11</f>
        <v>Hypothèse</v>
      </c>
      <c r="P1" s="4" t="str">
        <f>Etiquettes!$A$8</f>
        <v>Unité</v>
      </c>
      <c r="Q1" s="4" t="str">
        <f>Etiquettes!$A$15</f>
        <v>Incohérence données collectées</v>
      </c>
      <c r="R1" s="4" t="str">
        <f>Etiquettes!$A$16</f>
        <v>Fiabilité des données</v>
      </c>
      <c r="S1" s="4" t="str">
        <f>Etiquettes!$A$17</f>
        <v>Méthode</v>
      </c>
      <c r="T1" s="3" t="s">
        <v>426</v>
      </c>
      <c r="U1" s="5" t="s">
        <v>427</v>
      </c>
    </row>
    <row r="2" spans="1:21" ht="14.4" customHeight="1">
      <c r="A2" s="1">
        <f>Contraintes!A14+1</f>
        <v>501</v>
      </c>
      <c r="B2" t="str">
        <f>Secteurs!$B$7</f>
        <v>Traitement thermique C3 et alimentaire</v>
      </c>
      <c r="C2" t="str">
        <f>Produits!$B$19</f>
        <v>Protéines animales transformées</v>
      </c>
      <c r="D2" s="8">
        <f>'Coproduits - SIFCO'!C32</f>
        <v>0.47286561969714985</v>
      </c>
      <c r="G2" s="6" t="str">
        <f>Etiquettes!$C$7</f>
        <v>2015:2019:2023</v>
      </c>
      <c r="H2" s="49" t="str">
        <f>Etiquettes!$C$4</f>
        <v>Equins finis:Viandes:Autres produits:Coproduits bruts:Coproduits transformés:Eau</v>
      </c>
      <c r="I2" s="48">
        <f>Etiquettes!$H$6</f>
        <v>0</v>
      </c>
      <c r="J2" t="str">
        <f>Etiquettes!$C$5</f>
        <v>Viande chevaline</v>
      </c>
      <c r="R2" s="6"/>
      <c r="S2" s="6"/>
      <c r="U2" s="158" t="s">
        <v>697</v>
      </c>
    </row>
    <row r="3" spans="1:21">
      <c r="A3" s="1">
        <f>Contraintes!A15+1</f>
        <v>501</v>
      </c>
      <c r="B3" t="str">
        <f>Produits!$B$19</f>
        <v>Protéines animales transformées</v>
      </c>
      <c r="C3" t="str">
        <f>Secteurs!$B$32</f>
        <v>Exportations</v>
      </c>
      <c r="D3">
        <v>-1</v>
      </c>
      <c r="G3" s="6" t="str">
        <f>Etiquettes!$C$7</f>
        <v>2015:2019:2023</v>
      </c>
      <c r="H3" s="49" t="str">
        <f>Etiquettes!$C$4</f>
        <v>Equins finis:Viandes:Autres produits:Coproduits bruts:Coproduits transformés:Eau</v>
      </c>
      <c r="I3" s="48">
        <f>Etiquettes!$H$6</f>
        <v>0</v>
      </c>
      <c r="J3" t="str">
        <f>Etiquettes!$C$5</f>
        <v>Viande chevaline</v>
      </c>
      <c r="K3" s="9" t="s">
        <v>634</v>
      </c>
      <c r="L3" s="9" t="s">
        <v>633</v>
      </c>
      <c r="M3" t="s">
        <v>310</v>
      </c>
      <c r="N3" s="9" t="e">
        <f t="array" aca="1" ref="N3" ca="1">[1]!NOM_FEUILLE('Coproduits - SIFCO'!$A$1)</f>
        <v>#NAME?</v>
      </c>
      <c r="O3" s="9">
        <f>Etiquettes!$J$11</f>
        <v>0</v>
      </c>
      <c r="P3" t="str">
        <f>_xlfn.CONCAT(K3," = ",MROUND(D2*100,0.01)," % (",M3,")")</f>
        <v>Part de PAT exportées = 47,29 % (SIFCO)</v>
      </c>
      <c r="Q3" s="6">
        <f>Etiquettes!$L$15</f>
        <v>0</v>
      </c>
      <c r="R3" s="66" t="s">
        <v>635</v>
      </c>
      <c r="S3" s="48">
        <f>Etiquettes!$H$17</f>
        <v>0</v>
      </c>
      <c r="U3" s="159"/>
    </row>
    <row r="4" spans="1:21">
      <c r="A4" s="1">
        <f t="shared" ref="A4:A13" si="0">A2+1</f>
        <v>502</v>
      </c>
      <c r="B4" t="str">
        <f>Secteurs!$B$7</f>
        <v>Traitement thermique C3 et alimentaire</v>
      </c>
      <c r="C4" t="str">
        <f>Produits!$B$20</f>
        <v>Corps gras animaux</v>
      </c>
      <c r="D4" s="8">
        <f>'Coproduits - SIFCO'!C33</f>
        <v>0.7040732987242192</v>
      </c>
      <c r="G4" s="6" t="str">
        <f>Etiquettes!$C$7</f>
        <v>2015:2019:2023</v>
      </c>
      <c r="H4" s="49" t="str">
        <f>Etiquettes!$C$4</f>
        <v>Equins finis:Viandes:Autres produits:Coproduits bruts:Coproduits transformés:Eau</v>
      </c>
      <c r="I4" s="48">
        <f>Etiquettes!$H$6</f>
        <v>0</v>
      </c>
      <c r="J4" t="str">
        <f>Etiquettes!$C$5</f>
        <v>Viande chevaline</v>
      </c>
      <c r="R4" s="6"/>
      <c r="S4" s="6"/>
      <c r="U4" s="159"/>
    </row>
    <row r="5" spans="1:21">
      <c r="A5" s="1">
        <f t="shared" si="0"/>
        <v>502</v>
      </c>
      <c r="B5" t="str">
        <f>Produits!$B$20</f>
        <v>Corps gras animaux</v>
      </c>
      <c r="C5" t="str">
        <f>Secteurs!$B$32</f>
        <v>Exportations</v>
      </c>
      <c r="D5">
        <v>-1</v>
      </c>
      <c r="G5" s="6" t="str">
        <f>Etiquettes!$C$7</f>
        <v>2015:2019:2023</v>
      </c>
      <c r="H5" s="49" t="str">
        <f>Etiquettes!$C$4</f>
        <v>Equins finis:Viandes:Autres produits:Coproduits bruts:Coproduits transformés:Eau</v>
      </c>
      <c r="I5" s="48">
        <f>Etiquettes!$H$6</f>
        <v>0</v>
      </c>
      <c r="J5" t="str">
        <f>Etiquettes!$C$5</f>
        <v>Viande chevaline</v>
      </c>
      <c r="K5" s="9" t="s">
        <v>637</v>
      </c>
      <c r="L5" s="9" t="s">
        <v>633</v>
      </c>
      <c r="M5" t="s">
        <v>310</v>
      </c>
      <c r="N5" s="9" t="e">
        <f t="array" aca="1" ref="N5" ca="1">[1]!NOM_FEUILLE('Coproduits - SIFCO'!$A$1)</f>
        <v>#NAME?</v>
      </c>
      <c r="O5" s="9">
        <f>Etiquettes!$J$11</f>
        <v>0</v>
      </c>
      <c r="P5" t="str">
        <f>_xlfn.CONCAT(K5," = ",MROUND(D4*100,0.01)," % (",M5,")")</f>
        <v>Part de CGA exportées = 70,41 % (SIFCO)</v>
      </c>
      <c r="Q5" s="6">
        <f>Etiquettes!$L$15</f>
        <v>0</v>
      </c>
      <c r="R5" s="66" t="s">
        <v>635</v>
      </c>
      <c r="S5" s="48">
        <f>Etiquettes!$H$17</f>
        <v>0</v>
      </c>
      <c r="U5" s="159"/>
    </row>
    <row r="6" spans="1:21" ht="14.4" customHeight="1">
      <c r="A6" s="1">
        <f t="shared" si="0"/>
        <v>503</v>
      </c>
      <c r="B6" t="str">
        <f>Secteurs!$B$7</f>
        <v>Traitement thermique C3 et alimentaire</v>
      </c>
      <c r="C6" t="str">
        <f>Produits!$B$19</f>
        <v>Protéines animales transformées</v>
      </c>
      <c r="D6" s="8">
        <f>'Coproduits - SIFCO'!D32</f>
        <v>0.57999999999999996</v>
      </c>
      <c r="G6" s="6" t="str">
        <f>Etiquettes!$C$7</f>
        <v>2015:2019:2023</v>
      </c>
      <c r="H6" s="49" t="str">
        <f>Etiquettes!$C$4</f>
        <v>Equins finis:Viandes:Autres produits:Coproduits bruts:Coproduits transformés:Eau</v>
      </c>
      <c r="I6" s="48">
        <f>Etiquettes!$I$6</f>
        <v>0</v>
      </c>
      <c r="J6" t="str">
        <f>Etiquettes!$C$5</f>
        <v>Viande chevaline</v>
      </c>
      <c r="U6" s="159"/>
    </row>
    <row r="7" spans="1:21">
      <c r="A7" s="1">
        <f t="shared" si="0"/>
        <v>503</v>
      </c>
      <c r="B7" t="str">
        <f>Produits!$B$19</f>
        <v>Protéines animales transformées</v>
      </c>
      <c r="C7" t="str">
        <f>Secteurs!$B$32</f>
        <v>Exportations</v>
      </c>
      <c r="D7">
        <v>-1</v>
      </c>
      <c r="G7" s="6" t="str">
        <f>Etiquettes!$C$7</f>
        <v>2015:2019:2023</v>
      </c>
      <c r="H7" s="49" t="str">
        <f>Etiquettes!$C$4</f>
        <v>Equins finis:Viandes:Autres produits:Coproduits bruts:Coproduits transformés:Eau</v>
      </c>
      <c r="I7" s="48">
        <f>Etiquettes!$I$6</f>
        <v>0</v>
      </c>
      <c r="J7" t="str">
        <f>Etiquettes!$C$5</f>
        <v>Viande chevaline</v>
      </c>
      <c r="K7" s="9" t="s">
        <v>634</v>
      </c>
      <c r="L7" s="9" t="s">
        <v>633</v>
      </c>
      <c r="M7" t="s">
        <v>310</v>
      </c>
      <c r="N7" s="9" t="e">
        <f t="array" aca="1" ref="N7" ca="1">[1]!NOM_FEUILLE('Coproduits - SIFCO'!$A$1)</f>
        <v>#NAME?</v>
      </c>
      <c r="O7" s="9">
        <f>Etiquettes!$J$11</f>
        <v>0</v>
      </c>
      <c r="P7" t="str">
        <f>_xlfn.CONCAT(K7," = ",MROUND(D6*100,0.01)," % (",M7,")")</f>
        <v>Part de PAT exportées = 58 % (SIFCO)</v>
      </c>
      <c r="Q7" s="6">
        <f>Etiquettes!$L$15</f>
        <v>0</v>
      </c>
      <c r="R7" s="66" t="s">
        <v>635</v>
      </c>
      <c r="S7" s="48">
        <f>Etiquettes!$H$17</f>
        <v>0</v>
      </c>
      <c r="U7" s="159"/>
    </row>
    <row r="8" spans="1:21">
      <c r="A8" s="1">
        <f t="shared" si="0"/>
        <v>504</v>
      </c>
      <c r="B8" t="str">
        <f>Secteurs!$B$7</f>
        <v>Traitement thermique C3 et alimentaire</v>
      </c>
      <c r="C8" t="str">
        <f>Produits!$B$20</f>
        <v>Corps gras animaux</v>
      </c>
      <c r="D8" s="8">
        <f>'Coproduits - SIFCO'!D33</f>
        <v>0.78</v>
      </c>
      <c r="G8" s="6" t="str">
        <f>Etiquettes!$C$7</f>
        <v>2015:2019:2023</v>
      </c>
      <c r="H8" s="49" t="str">
        <f>Etiquettes!$C$4</f>
        <v>Equins finis:Viandes:Autres produits:Coproduits bruts:Coproduits transformés:Eau</v>
      </c>
      <c r="I8" s="48">
        <f>Etiquettes!$I$6</f>
        <v>0</v>
      </c>
      <c r="J8" t="str">
        <f>Etiquettes!$C$5</f>
        <v>Viande chevaline</v>
      </c>
      <c r="U8" s="159"/>
    </row>
    <row r="9" spans="1:21">
      <c r="A9" s="1">
        <f t="shared" si="0"/>
        <v>504</v>
      </c>
      <c r="B9" t="str">
        <f>Produits!$B$20</f>
        <v>Corps gras animaux</v>
      </c>
      <c r="C9" t="str">
        <f>Secteurs!$B$32</f>
        <v>Exportations</v>
      </c>
      <c r="D9">
        <v>-1</v>
      </c>
      <c r="G9" s="6" t="str">
        <f>Etiquettes!$C$7</f>
        <v>2015:2019:2023</v>
      </c>
      <c r="H9" s="49" t="str">
        <f>Etiquettes!$C$4</f>
        <v>Equins finis:Viandes:Autres produits:Coproduits bruts:Coproduits transformés:Eau</v>
      </c>
      <c r="I9" s="48">
        <f>Etiquettes!$I$6</f>
        <v>0</v>
      </c>
      <c r="J9" t="str">
        <f>Etiquettes!$C$5</f>
        <v>Viande chevaline</v>
      </c>
      <c r="K9" s="9" t="s">
        <v>637</v>
      </c>
      <c r="L9" s="9" t="s">
        <v>633</v>
      </c>
      <c r="M9" t="s">
        <v>310</v>
      </c>
      <c r="N9" s="9" t="e">
        <f t="array" aca="1" ref="N9" ca="1">[1]!NOM_FEUILLE('Coproduits - SIFCO'!$A$1)</f>
        <v>#NAME?</v>
      </c>
      <c r="O9" s="9">
        <f>Etiquettes!$J$11</f>
        <v>0</v>
      </c>
      <c r="P9" t="str">
        <f>_xlfn.CONCAT(K9," = ",MROUND(D8*100,0.01)," % (",M9,")")</f>
        <v>Part de CGA exportées = 78 % (SIFCO)</v>
      </c>
      <c r="Q9" s="6">
        <f>Etiquettes!$L$15</f>
        <v>0</v>
      </c>
      <c r="R9" s="66" t="s">
        <v>635</v>
      </c>
      <c r="S9" s="48">
        <f>Etiquettes!$H$17</f>
        <v>0</v>
      </c>
      <c r="U9" s="159"/>
    </row>
    <row r="10" spans="1:21" ht="14.4" customHeight="1">
      <c r="A10" s="1">
        <f t="shared" si="0"/>
        <v>505</v>
      </c>
      <c r="B10" t="str">
        <f>Secteurs!$B$7</f>
        <v>Traitement thermique C3 et alimentaire</v>
      </c>
      <c r="C10" t="str">
        <f>Produits!$B$19</f>
        <v>Protéines animales transformées</v>
      </c>
      <c r="D10" s="8">
        <f>'Coproduits - SIFCO'!E32</f>
        <v>0.66</v>
      </c>
      <c r="G10" s="6" t="str">
        <f>Etiquettes!$C$7</f>
        <v>2015:2019:2023</v>
      </c>
      <c r="H10" s="49" t="str">
        <f>Etiquettes!$C$4</f>
        <v>Equins finis:Viandes:Autres produits:Coproduits bruts:Coproduits transformés:Eau</v>
      </c>
      <c r="I10" s="48">
        <f>Etiquettes!$J$6</f>
        <v>0</v>
      </c>
      <c r="J10" t="str">
        <f>Etiquettes!$C$5</f>
        <v>Viande chevaline</v>
      </c>
      <c r="U10" s="159"/>
    </row>
    <row r="11" spans="1:21">
      <c r="A11" s="1">
        <f t="shared" si="0"/>
        <v>505</v>
      </c>
      <c r="B11" t="str">
        <f>Produits!$B$19</f>
        <v>Protéines animales transformées</v>
      </c>
      <c r="C11" t="str">
        <f>Secteurs!$B$32</f>
        <v>Exportations</v>
      </c>
      <c r="D11">
        <v>-1</v>
      </c>
      <c r="G11" s="6" t="str">
        <f>Etiquettes!$C$7</f>
        <v>2015:2019:2023</v>
      </c>
      <c r="H11" s="49" t="str">
        <f>Etiquettes!$C$4</f>
        <v>Equins finis:Viandes:Autres produits:Coproduits bruts:Coproduits transformés:Eau</v>
      </c>
      <c r="I11" s="48">
        <f>Etiquettes!$J$6</f>
        <v>0</v>
      </c>
      <c r="J11" t="str">
        <f>Etiquettes!$C$5</f>
        <v>Viande chevaline</v>
      </c>
      <c r="K11" s="9" t="s">
        <v>634</v>
      </c>
      <c r="L11" s="9" t="s">
        <v>633</v>
      </c>
      <c r="M11" t="s">
        <v>310</v>
      </c>
      <c r="N11" s="9" t="e">
        <f t="array" aca="1" ref="N11" ca="1">[1]!NOM_FEUILLE('Coproduits - SIFCO'!$A$1)</f>
        <v>#NAME?</v>
      </c>
      <c r="O11" s="9">
        <f>Etiquettes!$J$11</f>
        <v>0</v>
      </c>
      <c r="P11" t="str">
        <f>_xlfn.CONCAT(K11," = ",MROUND(D10*100,0.01)," % (",M11,")")</f>
        <v>Part de PAT exportées = 66 % (SIFCO)</v>
      </c>
      <c r="Q11" s="6">
        <f>Etiquettes!$L$15</f>
        <v>0</v>
      </c>
      <c r="R11" s="66" t="s">
        <v>635</v>
      </c>
      <c r="S11" s="48">
        <f>Etiquettes!$H$17</f>
        <v>0</v>
      </c>
      <c r="U11" s="159"/>
    </row>
    <row r="12" spans="1:21">
      <c r="A12" s="1">
        <f t="shared" si="0"/>
        <v>506</v>
      </c>
      <c r="B12" t="str">
        <f>Secteurs!$B$7</f>
        <v>Traitement thermique C3 et alimentaire</v>
      </c>
      <c r="C12" t="str">
        <f>Produits!$B$20</f>
        <v>Corps gras animaux</v>
      </c>
      <c r="D12" s="8">
        <f>'Coproduits - SIFCO'!E33</f>
        <v>0.78</v>
      </c>
      <c r="G12" s="6" t="str">
        <f>Etiquettes!$C$7</f>
        <v>2015:2019:2023</v>
      </c>
      <c r="H12" s="49" t="str">
        <f>Etiquettes!$C$4</f>
        <v>Equins finis:Viandes:Autres produits:Coproduits bruts:Coproduits transformés:Eau</v>
      </c>
      <c r="I12" s="48">
        <f>Etiquettes!$J$6</f>
        <v>0</v>
      </c>
      <c r="J12" t="str">
        <f>Etiquettes!$C$5</f>
        <v>Viande chevaline</v>
      </c>
      <c r="U12" s="159"/>
    </row>
    <row r="13" spans="1:21">
      <c r="A13" s="1">
        <f t="shared" si="0"/>
        <v>506</v>
      </c>
      <c r="B13" t="str">
        <f>Produits!$B$20</f>
        <v>Corps gras animaux</v>
      </c>
      <c r="C13" t="str">
        <f>Secteurs!$B$32</f>
        <v>Exportations</v>
      </c>
      <c r="D13">
        <v>-1</v>
      </c>
      <c r="G13" s="6" t="str">
        <f>Etiquettes!$C$7</f>
        <v>2015:2019:2023</v>
      </c>
      <c r="H13" s="49" t="str">
        <f>Etiquettes!$C$4</f>
        <v>Equins finis:Viandes:Autres produits:Coproduits bruts:Coproduits transformés:Eau</v>
      </c>
      <c r="I13" s="48">
        <f>Etiquettes!$J$6</f>
        <v>0</v>
      </c>
      <c r="J13" t="str">
        <f>Etiquettes!$C$5</f>
        <v>Viande chevaline</v>
      </c>
      <c r="K13" s="9" t="s">
        <v>637</v>
      </c>
      <c r="L13" s="9" t="s">
        <v>633</v>
      </c>
      <c r="M13" t="s">
        <v>310</v>
      </c>
      <c r="N13" s="9" t="e">
        <f t="array" aca="1" ref="N13" ca="1">[1]!NOM_FEUILLE('Coproduits - SIFCO'!$A$1)</f>
        <v>#NAME?</v>
      </c>
      <c r="O13" s="9">
        <f>Etiquettes!$J$11</f>
        <v>0</v>
      </c>
      <c r="P13" t="str">
        <f>_xlfn.CONCAT(K13," = ",MROUND(D12*100,0.01)," % (",M13,")")</f>
        <v>Part de CGA exportées = 78 % (SIFCO)</v>
      </c>
      <c r="Q13" s="6">
        <f>Etiquettes!$L$15</f>
        <v>0</v>
      </c>
      <c r="R13" s="66" t="s">
        <v>635</v>
      </c>
      <c r="S13" s="48">
        <f>Etiquettes!$H$17</f>
        <v>0</v>
      </c>
      <c r="U13" s="159"/>
    </row>
  </sheetData>
  <mergeCells count="1">
    <mergeCell ref="U2:U13"/>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1"/>
  </sheetPr>
  <dimension ref="A1:Q7"/>
  <sheetViews>
    <sheetView workbookViewId="0">
      <selection activeCell="E2" sqref="E2"/>
    </sheetView>
  </sheetViews>
  <sheetFormatPr baseColWidth="10" defaultRowHeight="14.4"/>
  <cols>
    <col min="1" max="1" width="31.21875" bestFit="1" customWidth="1"/>
    <col min="2" max="2" width="20" bestFit="1" customWidth="1"/>
    <col min="4" max="4" width="15.5546875" customWidth="1"/>
  </cols>
  <sheetData>
    <row r="1" spans="1:17" ht="15" customHeight="1" thickBot="1">
      <c r="A1" s="50" t="s">
        <v>277</v>
      </c>
      <c r="B1" s="51" t="s">
        <v>278</v>
      </c>
      <c r="C1" s="51" t="s">
        <v>279</v>
      </c>
      <c r="D1" s="51" t="s">
        <v>280</v>
      </c>
      <c r="E1" t="str">
        <f t="array" ref="E1:Q7" ca="1">_xlfn._xlws.FILTER('Contraintes '!G1:S200,ISTEXT('Contraintes '!P1:P200))</f>
        <v>Année</v>
      </c>
      <c r="F1" t="str">
        <f ca="1"/>
        <v>Type de matière - viande</v>
      </c>
      <c r="G1" t="str">
        <f ca="1"/>
        <v>Territoire</v>
      </c>
      <c r="H1" t="str">
        <f ca="1"/>
        <v>Filière</v>
      </c>
      <c r="I1" t="str">
        <f ca="1"/>
        <v>Type de donnée collectée</v>
      </c>
      <c r="J1" t="str">
        <f ca="1"/>
        <v>Source</v>
      </c>
      <c r="K1" t="str">
        <f ca="1"/>
        <v>Information collectée</v>
      </c>
      <c r="L1" t="str">
        <f ca="1"/>
        <v>Traduction</v>
      </c>
      <c r="M1" t="str">
        <f ca="1"/>
        <v>Hypothèse</v>
      </c>
      <c r="N1" t="str">
        <f ca="1"/>
        <v>Unité</v>
      </c>
      <c r="O1" t="str">
        <f ca="1"/>
        <v>Incohérence données collectées</v>
      </c>
      <c r="P1" t="str">
        <f ca="1"/>
        <v>Fiabilité des données</v>
      </c>
      <c r="Q1" t="str">
        <f ca="1"/>
        <v>Méthode</v>
      </c>
    </row>
    <row r="2" spans="1:17">
      <c r="A2" t="str">
        <f t="array" ref="A2:B7">_xlfn._xlws.FILTER('Contraintes '!B2:C200,ISTEXT('Contraintes '!P2:P200))</f>
        <v>Protéines animales transformées</v>
      </c>
      <c r="B2" t="str">
        <v>Exportations</v>
      </c>
      <c r="E2" t="str">
        <f ca="1"/>
        <v>2015:2019:2023</v>
      </c>
      <c r="F2" t="str">
        <f ca="1"/>
        <v>Equins finis:Viandes:Autres produits:Coproduits bruts:Coproduits transformés:Eau</v>
      </c>
      <c r="G2">
        <f ca="1"/>
        <v>0</v>
      </c>
      <c r="H2" t="str">
        <f ca="1"/>
        <v>Viande chevaline</v>
      </c>
      <c r="I2" t="str">
        <f ca="1"/>
        <v>Part de PAT exportées</v>
      </c>
      <c r="J2" t="str">
        <f ca="1"/>
        <v>Extrapolation à partir des exportations tous débouchés confondus</v>
      </c>
      <c r="K2" t="str">
        <f ca="1"/>
        <v>SIFCO</v>
      </c>
      <c r="L2" t="e">
        <f ca="1"/>
        <v>#NAME?</v>
      </c>
      <c r="M2">
        <f ca="1"/>
        <v>0</v>
      </c>
      <c r="N2" t="str">
        <f ca="1"/>
        <v>Part de PAT exportées = 47,29 % (SIFCO)</v>
      </c>
      <c r="O2">
        <f ca="1"/>
        <v>0</v>
      </c>
      <c r="P2" t="str">
        <f ca="1"/>
        <v>Données collectées:Données déterminées</v>
      </c>
      <c r="Q2">
        <f ca="1"/>
        <v>0</v>
      </c>
    </row>
    <row r="3" spans="1:17">
      <c r="A3" t="str">
        <v>Corps gras animaux</v>
      </c>
      <c r="B3" t="str">
        <v>Exportations</v>
      </c>
      <c r="E3" t="str">
        <f ca="1"/>
        <v>2015:2019:2023</v>
      </c>
      <c r="F3" t="str">
        <f ca="1"/>
        <v>Equins finis:Viandes:Autres produits:Coproduits bruts:Coproduits transformés:Eau</v>
      </c>
      <c r="G3">
        <f ca="1"/>
        <v>0</v>
      </c>
      <c r="H3" t="str">
        <f ca="1"/>
        <v>Viande chevaline</v>
      </c>
      <c r="I3" t="str">
        <f ca="1"/>
        <v>Part de CGA exportées</v>
      </c>
      <c r="J3" t="str">
        <f ca="1"/>
        <v>Extrapolation à partir des exportations tous débouchés confondus</v>
      </c>
      <c r="K3" t="str">
        <f ca="1"/>
        <v>SIFCO</v>
      </c>
      <c r="L3" t="e">
        <f ca="1"/>
        <v>#NAME?</v>
      </c>
      <c r="M3">
        <f ca="1"/>
        <v>0</v>
      </c>
      <c r="N3" t="str">
        <f ca="1"/>
        <v>Part de CGA exportées = 70,41 % (SIFCO)</v>
      </c>
      <c r="O3">
        <f ca="1"/>
        <v>0</v>
      </c>
      <c r="P3" t="str">
        <f ca="1"/>
        <v>Données collectées:Données déterminées</v>
      </c>
      <c r="Q3">
        <f ca="1"/>
        <v>0</v>
      </c>
    </row>
    <row r="4" spans="1:17">
      <c r="A4" t="str">
        <v>Protéines animales transformées</v>
      </c>
      <c r="B4" t="str">
        <v>Exportations</v>
      </c>
      <c r="E4" t="str">
        <f ca="1"/>
        <v>2015:2019:2023</v>
      </c>
      <c r="F4" t="str">
        <f ca="1"/>
        <v>Equins finis:Viandes:Autres produits:Coproduits bruts:Coproduits transformés:Eau</v>
      </c>
      <c r="G4">
        <f ca="1"/>
        <v>0</v>
      </c>
      <c r="H4" t="str">
        <f ca="1"/>
        <v>Viande chevaline</v>
      </c>
      <c r="I4" t="str">
        <f ca="1"/>
        <v>Part de PAT exportées</v>
      </c>
      <c r="J4" t="str">
        <f ca="1"/>
        <v>Extrapolation à partir des exportations tous débouchés confondus</v>
      </c>
      <c r="K4" t="str">
        <f ca="1"/>
        <v>SIFCO</v>
      </c>
      <c r="L4" t="e">
        <f ca="1"/>
        <v>#NAME?</v>
      </c>
      <c r="M4">
        <f ca="1"/>
        <v>0</v>
      </c>
      <c r="N4" t="str">
        <f ca="1"/>
        <v>Part de PAT exportées = 58 % (SIFCO)</v>
      </c>
      <c r="O4">
        <f ca="1"/>
        <v>0</v>
      </c>
      <c r="P4" t="str">
        <f ca="1"/>
        <v>Données collectées:Données déterminées</v>
      </c>
      <c r="Q4">
        <f ca="1"/>
        <v>0</v>
      </c>
    </row>
    <row r="5" spans="1:17">
      <c r="A5" t="str">
        <v>Corps gras animaux</v>
      </c>
      <c r="B5" t="str">
        <v>Exportations</v>
      </c>
      <c r="E5" t="str">
        <f ca="1"/>
        <v>2015:2019:2023</v>
      </c>
      <c r="F5" t="str">
        <f ca="1"/>
        <v>Equins finis:Viandes:Autres produits:Coproduits bruts:Coproduits transformés:Eau</v>
      </c>
      <c r="G5">
        <f ca="1"/>
        <v>0</v>
      </c>
      <c r="H5" t="str">
        <f ca="1"/>
        <v>Viande chevaline</v>
      </c>
      <c r="I5" t="str">
        <f ca="1"/>
        <v>Part de CGA exportées</v>
      </c>
      <c r="J5" t="str">
        <f ca="1"/>
        <v>Extrapolation à partir des exportations tous débouchés confondus</v>
      </c>
      <c r="K5" t="str">
        <f ca="1"/>
        <v>SIFCO</v>
      </c>
      <c r="L5" t="e">
        <f ca="1"/>
        <v>#NAME?</v>
      </c>
      <c r="M5">
        <f ca="1"/>
        <v>0</v>
      </c>
      <c r="N5" t="str">
        <f ca="1"/>
        <v>Part de CGA exportées = 78 % (SIFCO)</v>
      </c>
      <c r="O5">
        <f ca="1"/>
        <v>0</v>
      </c>
      <c r="P5" t="str">
        <f ca="1"/>
        <v>Données collectées:Données déterminées</v>
      </c>
      <c r="Q5">
        <f ca="1"/>
        <v>0</v>
      </c>
    </row>
    <row r="6" spans="1:17">
      <c r="A6" t="str">
        <v>Protéines animales transformées</v>
      </c>
      <c r="B6" t="str">
        <v>Exportations</v>
      </c>
      <c r="E6" t="str">
        <f ca="1"/>
        <v>2015:2019:2023</v>
      </c>
      <c r="F6" t="str">
        <f ca="1"/>
        <v>Equins finis:Viandes:Autres produits:Coproduits bruts:Coproduits transformés:Eau</v>
      </c>
      <c r="G6">
        <f ca="1"/>
        <v>0</v>
      </c>
      <c r="H6" t="str">
        <f ca="1"/>
        <v>Viande chevaline</v>
      </c>
      <c r="I6" t="str">
        <f ca="1"/>
        <v>Part de PAT exportées</v>
      </c>
      <c r="J6" t="str">
        <f ca="1"/>
        <v>Extrapolation à partir des exportations tous débouchés confondus</v>
      </c>
      <c r="K6" t="str">
        <f ca="1"/>
        <v>SIFCO</v>
      </c>
      <c r="L6" t="e">
        <f ca="1"/>
        <v>#NAME?</v>
      </c>
      <c r="M6">
        <f ca="1"/>
        <v>0</v>
      </c>
      <c r="N6" t="str">
        <f ca="1"/>
        <v>Part de PAT exportées = 66 % (SIFCO)</v>
      </c>
      <c r="O6">
        <f ca="1"/>
        <v>0</v>
      </c>
      <c r="P6" t="str">
        <f ca="1"/>
        <v>Données collectées:Données déterminées</v>
      </c>
      <c r="Q6">
        <f ca="1"/>
        <v>0</v>
      </c>
    </row>
    <row r="7" spans="1:17">
      <c r="A7" t="str">
        <v>Corps gras animaux</v>
      </c>
      <c r="B7" t="str">
        <v>Exportations</v>
      </c>
      <c r="E7" t="str">
        <f ca="1"/>
        <v>2015:2019:2023</v>
      </c>
      <c r="F7" t="str">
        <f ca="1"/>
        <v>Equins finis:Viandes:Autres produits:Coproduits bruts:Coproduits transformés:Eau</v>
      </c>
      <c r="G7">
        <f ca="1"/>
        <v>0</v>
      </c>
      <c r="H7" t="str">
        <f ca="1"/>
        <v>Viande chevaline</v>
      </c>
      <c r="I7" t="str">
        <f ca="1"/>
        <v>Part de CGA exportées</v>
      </c>
      <c r="J7" t="str">
        <f ca="1"/>
        <v>Extrapolation à partir des exportations tous débouchés confondus</v>
      </c>
      <c r="K7" t="str">
        <f ca="1"/>
        <v>SIFCO</v>
      </c>
      <c r="L7" t="e">
        <f ca="1"/>
        <v>#NAME?</v>
      </c>
      <c r="M7">
        <f ca="1"/>
        <v>0</v>
      </c>
      <c r="N7" t="str">
        <f ca="1"/>
        <v>Part de CGA exportées = 78 % (SIFCO)</v>
      </c>
      <c r="O7">
        <f ca="1"/>
        <v>0</v>
      </c>
      <c r="P7" t="str">
        <f ca="1"/>
        <v>Données collectées:Données déterminées</v>
      </c>
      <c r="Q7">
        <f ca="1"/>
        <v>0</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C000"/>
  </sheetPr>
  <dimension ref="A1:AC35"/>
  <sheetViews>
    <sheetView zoomScaleNormal="100" workbookViewId="0"/>
  </sheetViews>
  <sheetFormatPr baseColWidth="10" defaultRowHeight="14.4"/>
  <cols>
    <col min="1" max="1" width="8.44140625" style="53" customWidth="1"/>
    <col min="2" max="2" width="17.109375" style="53" bestFit="1" customWidth="1"/>
    <col min="3" max="8" width="8.77734375" style="53" bestFit="1" customWidth="1"/>
    <col min="9" max="9" width="7.6640625" style="53" bestFit="1" customWidth="1"/>
    <col min="10" max="11" width="8.77734375" style="53" bestFit="1" customWidth="1"/>
    <col min="12" max="12" width="8.6640625" style="53" bestFit="1" customWidth="1"/>
    <col min="13" max="14" width="8.77734375" style="53" bestFit="1" customWidth="1"/>
    <col min="15" max="15" width="10.21875" style="53" bestFit="1" customWidth="1"/>
    <col min="16" max="17" width="10" style="53" bestFit="1" customWidth="1"/>
    <col min="18" max="19" width="7.6640625" style="53" bestFit="1" customWidth="1"/>
    <col min="20" max="20" width="8.6640625" style="53" bestFit="1" customWidth="1"/>
    <col min="21" max="21" width="7.6640625" style="53" bestFit="1" customWidth="1"/>
    <col min="22" max="22" width="10.44140625" style="53" bestFit="1" customWidth="1"/>
    <col min="23" max="23" width="16.77734375" style="53" bestFit="1" customWidth="1"/>
    <col min="24" max="25" width="8.6640625" style="53" bestFit="1" customWidth="1"/>
    <col min="26" max="26" width="7.6640625" style="53" bestFit="1" customWidth="1"/>
    <col min="27" max="28" width="5.6640625" style="53" bestFit="1" customWidth="1"/>
    <col min="29" max="29" width="7.6640625" style="53" bestFit="1" customWidth="1"/>
    <col min="30" max="30" width="11.5546875" style="53" customWidth="1"/>
    <col min="31" max="16384" width="11.5546875" style="53"/>
  </cols>
  <sheetData>
    <row r="1" spans="1:29">
      <c r="A1" s="52" t="s">
        <v>698</v>
      </c>
      <c r="C1" s="172" t="s">
        <v>699</v>
      </c>
      <c r="D1" s="173"/>
      <c r="E1" s="173"/>
      <c r="F1" s="172" t="s">
        <v>412</v>
      </c>
      <c r="G1" s="173"/>
      <c r="H1" s="173"/>
      <c r="I1" s="172" t="s">
        <v>700</v>
      </c>
      <c r="J1" s="173"/>
      <c r="K1" s="173"/>
      <c r="L1" s="172" t="s">
        <v>701</v>
      </c>
      <c r="M1" s="173"/>
      <c r="N1" s="173"/>
      <c r="O1" s="172" t="s">
        <v>702</v>
      </c>
      <c r="P1" s="173"/>
      <c r="Q1" s="173"/>
      <c r="X1" s="174" t="s">
        <v>703</v>
      </c>
      <c r="Y1" s="173"/>
      <c r="Z1" s="173"/>
      <c r="AA1" s="172" t="s">
        <v>704</v>
      </c>
      <c r="AB1" s="173"/>
      <c r="AC1" s="173"/>
    </row>
    <row r="2" spans="1:29">
      <c r="B2" s="52" t="s">
        <v>230</v>
      </c>
      <c r="C2" s="67">
        <v>2015</v>
      </c>
      <c r="D2" s="67">
        <v>2019</v>
      </c>
      <c r="E2" s="67">
        <v>2023</v>
      </c>
      <c r="F2" s="67">
        <v>2015</v>
      </c>
      <c r="G2" s="67">
        <v>2019</v>
      </c>
      <c r="H2" s="67">
        <v>2023</v>
      </c>
      <c r="I2" s="67">
        <v>2015</v>
      </c>
      <c r="J2" s="67">
        <v>2019</v>
      </c>
      <c r="K2" s="67">
        <v>2023</v>
      </c>
      <c r="L2" s="67">
        <v>2015</v>
      </c>
      <c r="M2" s="67">
        <v>2019</v>
      </c>
      <c r="N2" s="67">
        <v>2023</v>
      </c>
      <c r="O2" s="67">
        <v>2015</v>
      </c>
      <c r="P2" s="67">
        <v>2019</v>
      </c>
      <c r="Q2" s="67">
        <v>2023</v>
      </c>
      <c r="X2" s="67">
        <v>2015</v>
      </c>
      <c r="Y2" s="67">
        <v>2019</v>
      </c>
      <c r="Z2" s="67">
        <v>2023</v>
      </c>
      <c r="AA2" s="67">
        <v>2015</v>
      </c>
      <c r="AB2" s="67">
        <v>2019</v>
      </c>
      <c r="AC2" s="67">
        <v>2023</v>
      </c>
    </row>
    <row r="3" spans="1:29">
      <c r="B3" s="53" t="s">
        <v>310</v>
      </c>
      <c r="D3" s="68">
        <v>838298</v>
      </c>
      <c r="E3" s="56">
        <v>813626</v>
      </c>
      <c r="F3" s="56"/>
      <c r="G3" s="56">
        <v>523683</v>
      </c>
      <c r="H3" s="56">
        <v>544515</v>
      </c>
      <c r="I3" s="56"/>
      <c r="J3" s="56">
        <v>827009</v>
      </c>
      <c r="K3" s="56">
        <v>502744</v>
      </c>
      <c r="L3" s="56"/>
      <c r="M3" s="56">
        <v>137631</v>
      </c>
      <c r="N3" s="56">
        <v>118566</v>
      </c>
      <c r="O3" s="56">
        <v>2470429</v>
      </c>
      <c r="P3" s="69">
        <f>D3+G3+J3+M3</f>
        <v>2326621</v>
      </c>
      <c r="Q3" s="69">
        <f>E3+H3+K3+N3</f>
        <v>1979451</v>
      </c>
      <c r="R3" s="69"/>
      <c r="S3" s="69"/>
      <c r="W3" s="53" t="s">
        <v>385</v>
      </c>
      <c r="X3" s="74">
        <f>('Anatomie - Blézat'!F13+'Anatomie - Blézat'!F26)/O3</f>
        <v>0.349533429230445</v>
      </c>
      <c r="Y3" s="74">
        <f>('Anatomie - Blézat'!G13+'Anatomie - Blézat'!G26)/P4</f>
        <v>0.34782047744189831</v>
      </c>
      <c r="Z3" s="74">
        <f>('Anatomie - Blézat'!H13+'Anatomie - Blézat'!H26)/Q4</f>
        <v>0.38989017432113421</v>
      </c>
      <c r="AA3" s="74">
        <f>('Anatomie - Blézat'!F11+'Anatomie - Blézat'!F12+'Anatomie - Blézat'!F24+'Anatomie - Blézat'!F25)/C8</f>
        <v>0.42260348754757637</v>
      </c>
      <c r="AB3" s="74">
        <f>('Anatomie - Blézat'!G11+'Anatomie - Blézat'!G12+'Anatomie - Blézat'!G24+'Anatomie - Blézat'!G25)/D8</f>
        <v>0.39859158490799068</v>
      </c>
      <c r="AC3" s="74">
        <f>('Anatomie - Blézat'!H11+'Anatomie - Blézat'!H12+'Anatomie - Blézat'!H24+'Anatomie - Blézat'!H25)/E8</f>
        <v>0.43350384312491219</v>
      </c>
    </row>
    <row r="4" spans="1:29">
      <c r="B4" s="53" t="s">
        <v>705</v>
      </c>
      <c r="C4" s="56">
        <f>'Anatomie - Blézat'!F13+'Anatomie - Blézat'!F26+'Anatomie - Blézat'!F51+'Anatomie - Blézat'!F63</f>
        <v>908816.08004033891</v>
      </c>
      <c r="D4" s="56">
        <f>'Anatomie - Blézat'!G13+'Anatomie - Blézat'!G26+'Anatomie - Blézat'!G51+'Anatomie - Blézat'!G63</f>
        <v>894292.66835171008</v>
      </c>
      <c r="E4" s="56">
        <f>'Anatomie - Blézat'!H13+'Anatomie - Blézat'!H26+'Anatomie - Blézat'!H51+'Anatomie - Blézat'!H63</f>
        <v>812845.06143852812</v>
      </c>
      <c r="F4" s="69">
        <f>'Anatomie - Blézat'!F39</f>
        <v>576147.41191011248</v>
      </c>
      <c r="G4" s="69">
        <f>'Anatomie - Blézat'!G39</f>
        <v>581164.77033707884</v>
      </c>
      <c r="H4" s="69">
        <f>'Anatomie - Blézat'!H39</f>
        <v>544997.82438202261</v>
      </c>
      <c r="I4" s="69"/>
      <c r="J4" s="69"/>
      <c r="O4" s="69">
        <f>C4+F4+I3+L3</f>
        <v>1484963.4919504514</v>
      </c>
      <c r="P4" s="69">
        <f>D4+G4+J3+M3</f>
        <v>2440097.438688789</v>
      </c>
      <c r="Q4" s="69">
        <f>E4+H4+K3+N3</f>
        <v>1979152.8858205508</v>
      </c>
      <c r="R4" s="69"/>
      <c r="S4" s="69"/>
      <c r="W4" s="53" t="s">
        <v>412</v>
      </c>
      <c r="X4" s="55">
        <f>'Anatomie - Blézat'!F39/O3</f>
        <v>0.23321755529509752</v>
      </c>
      <c r="Y4" s="55">
        <f>'Anatomie - Blézat'!G39/P4</f>
        <v>0.23817277176003823</v>
      </c>
      <c r="Z4" s="55">
        <f>'Anatomie - Blézat'!H39/Q4</f>
        <v>0.27536923917631967</v>
      </c>
      <c r="AA4" s="55">
        <f>('Anatomie - Blézat'!F37+'Anatomie - Blézat'!F38)/C8</f>
        <v>0.20621187024534623</v>
      </c>
      <c r="AB4" s="55">
        <f>('Anatomie - Blézat'!G37+'Anatomie - Blézat'!G38)/D8</f>
        <v>0.20015014942660853</v>
      </c>
      <c r="AC4" s="55">
        <f>('Anatomie - Blézat'!H37+'Anatomie - Blézat'!H38)/E8</f>
        <v>0.2224769680624912</v>
      </c>
    </row>
    <row r="5" spans="1:29">
      <c r="W5" s="53" t="s">
        <v>418</v>
      </c>
      <c r="X5" s="55">
        <f>'Anatomie - Blézat'!F51/O3</f>
        <v>1.7024783054998861E-2</v>
      </c>
      <c r="Y5" s="55">
        <f>'Anatomie - Blézat'!G51/P4</f>
        <v>1.7318464827115604E-2</v>
      </c>
      <c r="Z5" s="55">
        <f>'Anatomie - Blézat'!H51/Q4</f>
        <v>1.926521063400018E-2</v>
      </c>
      <c r="AA5" s="55">
        <f>('Anatomie - Blézat'!F49+'Anatomie - Blézat'!F50)/C8</f>
        <v>2.3164186667895149E-2</v>
      </c>
      <c r="AB5" s="55">
        <f>('Anatomie - Blézat'!G49+'Anatomie - Blézat'!G50)/D8</f>
        <v>2.2395267114156434E-2</v>
      </c>
      <c r="AC5" s="55">
        <f>('Anatomie - Blézat'!H49+'Anatomie - Blézat'!H50)/E8</f>
        <v>2.3951153898191094E-2</v>
      </c>
    </row>
    <row r="6" spans="1:29">
      <c r="C6" s="174" t="s">
        <v>706</v>
      </c>
      <c r="D6" s="173"/>
      <c r="E6" s="173"/>
      <c r="F6" s="172" t="s">
        <v>707</v>
      </c>
      <c r="G6" s="173"/>
      <c r="H6" s="173"/>
      <c r="W6" s="53" t="s">
        <v>421</v>
      </c>
      <c r="X6" s="55">
        <f>'Anatomie - Blézat'!F63/O3</f>
        <v>1.3196259525055051E-3</v>
      </c>
      <c r="Y6" s="55">
        <f>'Anatomie - Blézat'!G63/P4</f>
        <v>1.3598106792565439E-3</v>
      </c>
      <c r="Z6" s="55">
        <f>'Anatomie - Blézat'!H63/Q4</f>
        <v>1.5481373761002956E-3</v>
      </c>
      <c r="AA6" s="55">
        <f>('Anatomie - Blézat'!F61+'Anatomie - Blézat'!F62)/C8</f>
        <v>1.7955037545492238E-3</v>
      </c>
      <c r="AB6" s="55">
        <f>('Anatomie - Blézat'!G61+'Anatomie - Blézat'!G62)/D8</f>
        <v>1.7584308823350146E-3</v>
      </c>
      <c r="AC6" s="55">
        <f>('Anatomie - Blézat'!H61+'Anatomie - Blézat'!H62)/E8</f>
        <v>1.9246961403619387E-3</v>
      </c>
    </row>
    <row r="7" spans="1:29">
      <c r="B7" s="52" t="s">
        <v>708</v>
      </c>
      <c r="C7" s="67">
        <v>2015</v>
      </c>
      <c r="D7" s="67">
        <v>2019</v>
      </c>
      <c r="E7" s="67">
        <v>2023</v>
      </c>
      <c r="F7" s="67">
        <v>2015</v>
      </c>
      <c r="G7" s="67">
        <v>2019</v>
      </c>
      <c r="H7" s="67">
        <v>2023</v>
      </c>
      <c r="W7" s="53" t="s">
        <v>700</v>
      </c>
      <c r="X7" s="55"/>
      <c r="Y7" s="55">
        <f>J3/P4</f>
        <v>0.3389245801775857</v>
      </c>
      <c r="Z7" s="55">
        <f>K3/Q4</f>
        <v>0.25401978978069895</v>
      </c>
      <c r="AA7" s="55"/>
      <c r="AB7" s="55"/>
    </row>
    <row r="8" spans="1:29">
      <c r="B8" s="53" t="s">
        <v>310</v>
      </c>
      <c r="C8" s="68">
        <v>868280</v>
      </c>
      <c r="D8" s="68">
        <v>902367</v>
      </c>
      <c r="E8" s="56">
        <v>761289</v>
      </c>
      <c r="F8" s="56"/>
      <c r="G8" s="56"/>
      <c r="W8" s="53" t="s">
        <v>701</v>
      </c>
      <c r="X8" s="55"/>
      <c r="Y8" s="55">
        <f>M3/P4</f>
        <v>5.6403895114105526E-2</v>
      </c>
      <c r="Z8" s="55">
        <f>N3/Q4</f>
        <v>5.9907448711746636E-2</v>
      </c>
      <c r="AA8" s="55"/>
      <c r="AB8" s="55"/>
    </row>
    <row r="9" spans="1:29">
      <c r="B9" s="53" t="s">
        <v>705</v>
      </c>
      <c r="F9" s="56">
        <f>'Anatomie - Blézat'!F11+'Anatomie - Blézat'!F12+'Anatomie - Blézat'!F24+'Anatomie - Blézat'!F25+'Anatomie - Blézat'!F37+'Anatomie - Blézat'!F38+'Anatomie - Blézat'!F49+'Anatomie - Blézat'!F50+'Anatomie - Blézat'!F61+'Anatomie - Blézat'!F62</f>
        <v>567659.7988644389</v>
      </c>
      <c r="G9" s="56">
        <f>'Anatomie - Blézat'!G11+'Anatomie - Blézat'!G12+'Anatomie - Blézat'!G24+'Anatomie - Blézat'!G25+'Anatomie - Blézat'!G37+'Anatomie - Blézat'!G38+'Anatomie - Blézat'!G49+'Anatomie - Blézat'!G50+'Anatomie - Blézat'!G61+'Anatomie - Blézat'!G62</f>
        <v>562080.28258630924</v>
      </c>
      <c r="H9" s="56">
        <f>'Anatomie - Blézat'!H11+'Anatomie - Blézat'!H12+'Anatomie - Blézat'!H24+'Anatomie - Blézat'!H25+'Anatomie - Blézat'!H37+'Anatomie - Blézat'!H38+'Anatomie - Blézat'!H49+'Anatomie - Blézat'!H50+'Anatomie - Blézat'!H61+'Anatomie - Blézat'!H62</f>
        <v>519089.97576804715</v>
      </c>
      <c r="I9" s="56"/>
      <c r="J9" s="56"/>
    </row>
    <row r="10" spans="1:29">
      <c r="V10" s="53" t="s">
        <v>709</v>
      </c>
      <c r="W10" s="53" t="s">
        <v>211</v>
      </c>
      <c r="X10" s="59">
        <f>'Anatomie - Blézat'!F75/O3</f>
        <v>1.2085255632278669E-3</v>
      </c>
      <c r="Y10" s="59">
        <f>'Anatomie - Blézat'!G75/P4</f>
        <v>5.8928533020025629E-4</v>
      </c>
      <c r="Z10" s="59">
        <f>'Anatomie - Blézat'!H75/Q4</f>
        <v>3.2906355993628282E-4</v>
      </c>
      <c r="AA10" s="59">
        <f>('Anatomie - Blézat'!F73+'Anatomie - Blézat'!F74)/C8</f>
        <v>5.2881151539253943E-4</v>
      </c>
      <c r="AB10" s="59">
        <f>('Anatomie - Blézat'!G73+'Anatomie - Blézat'!G74)/D8</f>
        <v>2.4506544440750134E-4</v>
      </c>
      <c r="AC10" s="59">
        <f>('Anatomie - Blézat'!H73+'Anatomie - Blézat'!H74)/E8</f>
        <v>1.3156551327673073E-4</v>
      </c>
    </row>
    <row r="12" spans="1:29">
      <c r="A12" s="52" t="s">
        <v>710</v>
      </c>
      <c r="C12" s="172" t="s">
        <v>711</v>
      </c>
      <c r="D12" s="173"/>
      <c r="E12" s="173"/>
      <c r="F12" s="174" t="s">
        <v>712</v>
      </c>
      <c r="G12" s="173"/>
      <c r="H12" s="173"/>
      <c r="I12" s="174" t="s">
        <v>265</v>
      </c>
      <c r="J12" s="173"/>
      <c r="K12" s="173"/>
      <c r="L12" s="172" t="s">
        <v>266</v>
      </c>
      <c r="M12" s="173"/>
      <c r="N12" s="173"/>
      <c r="O12" s="172" t="s">
        <v>267</v>
      </c>
      <c r="P12" s="173"/>
      <c r="Q12" s="173"/>
      <c r="R12" s="172" t="s">
        <v>270</v>
      </c>
      <c r="S12" s="173"/>
      <c r="T12" s="173"/>
      <c r="U12" s="172" t="s">
        <v>271</v>
      </c>
      <c r="V12" s="173"/>
      <c r="W12" s="173"/>
      <c r="X12" s="172" t="s">
        <v>272</v>
      </c>
      <c r="Y12" s="173"/>
      <c r="Z12" s="173"/>
      <c r="AA12" s="172" t="s">
        <v>713</v>
      </c>
      <c r="AB12" s="173"/>
      <c r="AC12" s="173"/>
    </row>
    <row r="13" spans="1:29">
      <c r="B13" s="52" t="s">
        <v>230</v>
      </c>
      <c r="C13" s="67">
        <v>2015</v>
      </c>
      <c r="D13" s="67">
        <v>2019</v>
      </c>
      <c r="E13" s="67">
        <v>2023</v>
      </c>
      <c r="F13" s="67">
        <v>2015</v>
      </c>
      <c r="G13" s="67">
        <v>2019</v>
      </c>
      <c r="H13" s="67">
        <v>2023</v>
      </c>
      <c r="I13" s="67">
        <v>2015</v>
      </c>
      <c r="J13" s="67">
        <v>2019</v>
      </c>
      <c r="K13" s="67">
        <v>2023</v>
      </c>
      <c r="L13" s="67">
        <v>2015</v>
      </c>
      <c r="M13" s="67">
        <v>2019</v>
      </c>
      <c r="N13" s="67">
        <v>2023</v>
      </c>
      <c r="O13" s="67">
        <v>2015</v>
      </c>
      <c r="P13" s="67">
        <v>2019</v>
      </c>
      <c r="Q13" s="67">
        <v>2023</v>
      </c>
      <c r="R13" s="67">
        <v>2015</v>
      </c>
      <c r="S13" s="67">
        <v>2019</v>
      </c>
      <c r="T13" s="67">
        <v>2023</v>
      </c>
      <c r="U13" s="67">
        <v>2015</v>
      </c>
      <c r="V13" s="67">
        <v>2019</v>
      </c>
      <c r="W13" s="67">
        <v>2023</v>
      </c>
      <c r="X13" s="67">
        <v>2015</v>
      </c>
      <c r="Y13" s="67">
        <v>2019</v>
      </c>
      <c r="Z13" s="67">
        <v>2023</v>
      </c>
      <c r="AA13" s="67">
        <v>2015</v>
      </c>
      <c r="AB13" s="67">
        <v>2019</v>
      </c>
      <c r="AC13" s="67">
        <v>2023</v>
      </c>
    </row>
    <row r="14" spans="1:29">
      <c r="B14" s="53" t="s">
        <v>714</v>
      </c>
      <c r="C14" s="68">
        <f>539692+199925+551</f>
        <v>740168</v>
      </c>
      <c r="D14" s="68">
        <f>517151+165657+567</f>
        <v>683375</v>
      </c>
      <c r="E14" s="68">
        <f>436840+138740+675</f>
        <v>576255</v>
      </c>
      <c r="F14" s="70">
        <v>33985</v>
      </c>
      <c r="G14" s="70">
        <v>36044</v>
      </c>
      <c r="H14" s="70">
        <v>35741</v>
      </c>
      <c r="I14" s="70">
        <v>40198</v>
      </c>
      <c r="J14" s="70">
        <v>30073</v>
      </c>
      <c r="K14" s="70">
        <v>21537</v>
      </c>
      <c r="L14" s="70">
        <f>423609+199925</f>
        <v>623534</v>
      </c>
      <c r="M14" s="70">
        <f>396567+165657</f>
        <v>562224</v>
      </c>
      <c r="N14" s="70">
        <f>313185+138740</f>
        <v>451925</v>
      </c>
      <c r="O14" s="70"/>
      <c r="P14" s="70">
        <v>16986</v>
      </c>
      <c r="Q14" s="70">
        <v>25631</v>
      </c>
      <c r="R14" s="70">
        <f>2184+551</f>
        <v>2735</v>
      </c>
      <c r="S14" s="70">
        <f>649+567</f>
        <v>1216</v>
      </c>
      <c r="T14" s="70">
        <f>355+675</f>
        <v>1030</v>
      </c>
      <c r="U14" s="70">
        <v>37049</v>
      </c>
      <c r="V14" s="70">
        <v>36832</v>
      </c>
      <c r="W14" s="70">
        <v>11625</v>
      </c>
      <c r="X14" s="70">
        <v>2667</v>
      </c>
      <c r="Y14" s="70"/>
      <c r="Z14" s="70">
        <v>1094</v>
      </c>
      <c r="AA14" s="70"/>
      <c r="AB14" s="70"/>
      <c r="AC14" s="70">
        <f>1090+26582</f>
        <v>27672</v>
      </c>
    </row>
    <row r="15" spans="1:29">
      <c r="B15" s="53" t="s">
        <v>715</v>
      </c>
      <c r="C15" s="68">
        <v>426092</v>
      </c>
      <c r="D15" s="68">
        <v>409655</v>
      </c>
      <c r="E15" s="68">
        <v>339009</v>
      </c>
      <c r="F15" s="70">
        <v>47140</v>
      </c>
      <c r="G15" s="70">
        <v>30874</v>
      </c>
      <c r="H15" s="70">
        <v>15566</v>
      </c>
      <c r="I15" s="70">
        <v>85538</v>
      </c>
      <c r="J15" s="70">
        <v>32897</v>
      </c>
      <c r="K15" s="70">
        <v>31266</v>
      </c>
      <c r="L15" s="70">
        <v>49749</v>
      </c>
      <c r="M15" s="70">
        <v>64734</v>
      </c>
      <c r="N15" s="70">
        <v>52950</v>
      </c>
      <c r="O15" s="70"/>
      <c r="P15" s="70">
        <v>5578</v>
      </c>
      <c r="Q15" s="70">
        <v>4197</v>
      </c>
      <c r="R15" s="70">
        <f>43747+3902</f>
        <v>47649</v>
      </c>
      <c r="S15" s="70">
        <f>2197+80848</f>
        <v>83045</v>
      </c>
      <c r="T15" s="70">
        <f>1313+158865</f>
        <v>160178</v>
      </c>
      <c r="U15" s="70"/>
      <c r="V15" s="70"/>
      <c r="W15" s="70"/>
      <c r="X15" s="70">
        <v>196016</v>
      </c>
      <c r="Y15" s="70">
        <v>192527</v>
      </c>
      <c r="Z15" s="70">
        <f>70980+2944</f>
        <v>73924</v>
      </c>
      <c r="AA15" s="70"/>
      <c r="AB15" s="70"/>
      <c r="AC15" s="70">
        <v>928</v>
      </c>
    </row>
    <row r="17" spans="1:29">
      <c r="C17" s="172" t="s">
        <v>711</v>
      </c>
      <c r="D17" s="173"/>
      <c r="E17" s="173"/>
      <c r="F17" s="172" t="s">
        <v>270</v>
      </c>
      <c r="G17" s="173"/>
      <c r="H17" s="173"/>
      <c r="I17" s="172" t="s">
        <v>271</v>
      </c>
      <c r="J17" s="173"/>
      <c r="K17" s="173"/>
    </row>
    <row r="18" spans="1:29">
      <c r="B18" s="52" t="s">
        <v>708</v>
      </c>
      <c r="C18" s="85">
        <v>2018</v>
      </c>
      <c r="D18" s="67">
        <v>2019</v>
      </c>
      <c r="E18" s="67">
        <v>2023</v>
      </c>
      <c r="F18" s="85">
        <v>2018</v>
      </c>
      <c r="G18" s="67">
        <v>2019</v>
      </c>
      <c r="H18" s="67">
        <v>2023</v>
      </c>
      <c r="I18" s="85">
        <v>2018</v>
      </c>
      <c r="J18" s="67">
        <v>2019</v>
      </c>
      <c r="K18" s="67">
        <v>2023</v>
      </c>
    </row>
    <row r="19" spans="1:29">
      <c r="B19" s="53" t="s">
        <v>235</v>
      </c>
      <c r="C19" s="86">
        <v>211721</v>
      </c>
      <c r="D19" s="68">
        <f>223219+97822</f>
        <v>321041</v>
      </c>
      <c r="E19" s="68">
        <v>187698</v>
      </c>
      <c r="F19" s="87">
        <v>163571</v>
      </c>
      <c r="G19" s="70">
        <v>177520</v>
      </c>
      <c r="H19" s="70">
        <f>141936+1692</f>
        <v>143628</v>
      </c>
      <c r="I19" s="87">
        <v>48150</v>
      </c>
      <c r="J19" s="70">
        <v>45699</v>
      </c>
      <c r="K19" s="70">
        <v>44070</v>
      </c>
      <c r="L19" s="71"/>
      <c r="M19" s="71"/>
    </row>
    <row r="20" spans="1:29">
      <c r="B20" s="53" t="s">
        <v>236</v>
      </c>
      <c r="C20" s="86">
        <v>111536</v>
      </c>
      <c r="D20" s="68">
        <v>97822</v>
      </c>
      <c r="E20" s="68">
        <v>70719</v>
      </c>
      <c r="F20" s="87">
        <f>9157+102379</f>
        <v>111536</v>
      </c>
      <c r="G20" s="70">
        <f>10402+87420</f>
        <v>97822</v>
      </c>
      <c r="H20" s="70">
        <f>3547+67172</f>
        <v>70719</v>
      </c>
      <c r="I20" s="70"/>
      <c r="J20" s="70"/>
      <c r="K20" s="68"/>
      <c r="Z20" s="61"/>
      <c r="AA20" s="61"/>
      <c r="AB20" s="61"/>
      <c r="AC20" s="61"/>
    </row>
    <row r="24" spans="1:29">
      <c r="E24" s="69"/>
    </row>
    <row r="25" spans="1:29">
      <c r="E25" s="69"/>
    </row>
    <row r="30" spans="1:29">
      <c r="A30" s="52" t="s">
        <v>275</v>
      </c>
      <c r="C30" s="174" t="s">
        <v>716</v>
      </c>
      <c r="D30" s="173"/>
      <c r="E30" s="173"/>
    </row>
    <row r="31" spans="1:29">
      <c r="B31" s="52" t="s">
        <v>230</v>
      </c>
      <c r="C31" s="67">
        <v>2015</v>
      </c>
      <c r="D31" s="67">
        <v>2019</v>
      </c>
      <c r="E31" s="67">
        <v>2023</v>
      </c>
    </row>
    <row r="32" spans="1:29">
      <c r="B32" s="53" t="s">
        <v>714</v>
      </c>
      <c r="C32" s="72">
        <f>350000/C14</f>
        <v>0.47286561969714985</v>
      </c>
      <c r="D32" s="72">
        <v>0.57999999999999996</v>
      </c>
      <c r="E32" s="72">
        <v>0.66</v>
      </c>
      <c r="F32" s="72"/>
      <c r="G32" s="72"/>
    </row>
    <row r="33" spans="2:16">
      <c r="B33" s="53" t="s">
        <v>715</v>
      </c>
      <c r="C33" s="72">
        <f>300000/C15</f>
        <v>0.7040732987242192</v>
      </c>
      <c r="D33" s="72">
        <v>0.78</v>
      </c>
      <c r="E33" s="72">
        <v>0.78</v>
      </c>
      <c r="F33" s="72"/>
      <c r="G33" s="72"/>
    </row>
    <row r="35" spans="2:16">
      <c r="P35" s="88" t="s">
        <v>717</v>
      </c>
    </row>
  </sheetData>
  <mergeCells count="22">
    <mergeCell ref="AA12:AC12"/>
    <mergeCell ref="X1:Z1"/>
    <mergeCell ref="F1:H1"/>
    <mergeCell ref="X12:Z12"/>
    <mergeCell ref="C30:E30"/>
    <mergeCell ref="C6:E6"/>
    <mergeCell ref="AA1:AC1"/>
    <mergeCell ref="F6:H6"/>
    <mergeCell ref="F12:H12"/>
    <mergeCell ref="L12:N12"/>
    <mergeCell ref="U12:W12"/>
    <mergeCell ref="L1:N1"/>
    <mergeCell ref="O12:Q12"/>
    <mergeCell ref="I1:K1"/>
    <mergeCell ref="C17:E17"/>
    <mergeCell ref="I17:K17"/>
    <mergeCell ref="C1:E1"/>
    <mergeCell ref="O1:Q1"/>
    <mergeCell ref="R12:T12"/>
    <mergeCell ref="F17:H17"/>
    <mergeCell ref="I12:K12"/>
    <mergeCell ref="C12:E12"/>
  </mergeCells>
  <pageMargins left="0.7" right="0.7" top="0.75" bottom="0.75" header="0.3" footer="0.3"/>
  <drawing r:id="rId1"/>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sheetPr>
  <dimension ref="A1:U11"/>
  <sheetViews>
    <sheetView workbookViewId="0">
      <pane xSplit="3" ySplit="1" topLeftCell="D2" activePane="bottomRight" state="frozen"/>
      <selection pane="topRight"/>
      <selection pane="bottomLeft"/>
      <selection pane="bottomRight"/>
    </sheetView>
  </sheetViews>
  <sheetFormatPr baseColWidth="10" defaultColWidth="9.109375" defaultRowHeight="14.4"/>
  <cols>
    <col min="1" max="1" width="12.33203125" style="1" bestFit="1" customWidth="1"/>
    <col min="2" max="2" width="31.77734375" customWidth="1"/>
    <col min="3" max="3" width="34.88671875" bestFit="1" customWidth="1"/>
    <col min="4" max="4" width="10.44140625" bestFit="1" customWidth="1"/>
    <col min="5" max="6" width="19.109375" bestFit="1" customWidth="1"/>
    <col min="7" max="7" width="8.6640625" style="1" customWidth="1"/>
    <col min="8" max="8" width="7.5546875" bestFit="1" customWidth="1"/>
    <col min="9" max="9" width="7.6640625" bestFit="1" customWidth="1"/>
    <col min="10" max="10" width="11" bestFit="1" customWidth="1"/>
    <col min="11" max="11" width="11.6640625" bestFit="1" customWidth="1"/>
    <col min="12" max="12" width="15.109375" customWidth="1"/>
    <col min="13" max="13" width="12" bestFit="1" customWidth="1"/>
    <col min="14" max="14" width="13.109375" customWidth="1"/>
    <col min="15" max="16" width="11.77734375" customWidth="1"/>
    <col min="17" max="17" width="11.88671875" customWidth="1"/>
    <col min="18" max="19" width="11.109375" customWidth="1"/>
  </cols>
  <sheetData>
    <row r="1" spans="1:21" ht="51" customHeight="1" thickBot="1">
      <c r="A1" s="2" t="s">
        <v>628</v>
      </c>
      <c r="B1" s="3" t="s">
        <v>277</v>
      </c>
      <c r="C1" s="3" t="s">
        <v>278</v>
      </c>
      <c r="D1" s="3" t="s">
        <v>629</v>
      </c>
      <c r="E1" s="3" t="s">
        <v>695</v>
      </c>
      <c r="F1" s="3" t="s">
        <v>696</v>
      </c>
      <c r="G1" s="4" t="str">
        <f>Etiquettes!$A$7</f>
        <v>Année</v>
      </c>
      <c r="H1" s="4" t="str">
        <f>Etiquettes!$A$4</f>
        <v>Type de matière - viande</v>
      </c>
      <c r="I1" s="4" t="str">
        <f>Etiquettes!$A$6</f>
        <v>Territoire</v>
      </c>
      <c r="J1" s="4" t="str">
        <f>Etiquettes!$A$5</f>
        <v>Filière</v>
      </c>
      <c r="K1" s="4" t="str">
        <f>Etiquettes!$A$12</f>
        <v>Type de donnée collectée</v>
      </c>
      <c r="L1" s="4" t="str">
        <f>Etiquettes!$A$10</f>
        <v>Source</v>
      </c>
      <c r="M1" s="4" t="str">
        <f>Etiquettes!$A$9</f>
        <v>Information collectée</v>
      </c>
      <c r="N1" s="4" t="str">
        <f>Etiquettes!$A$13</f>
        <v>Traduction</v>
      </c>
      <c r="O1" s="4" t="str">
        <f>Etiquettes!$A$11</f>
        <v>Hypothèse</v>
      </c>
      <c r="P1" s="4" t="str">
        <f>Etiquettes!$A$8</f>
        <v>Unité</v>
      </c>
      <c r="Q1" s="4" t="str">
        <f>Etiquettes!$A$15</f>
        <v>Incohérence données collectées</v>
      </c>
      <c r="R1" s="4" t="str">
        <f>Etiquettes!$A$16</f>
        <v>Fiabilité des données</v>
      </c>
      <c r="S1" s="4" t="str">
        <f>Etiquettes!$A$17</f>
        <v>Méthode</v>
      </c>
      <c r="T1" s="3" t="s">
        <v>426</v>
      </c>
      <c r="U1" s="5" t="s">
        <v>427</v>
      </c>
    </row>
    <row r="2" spans="1:21">
      <c r="A2" s="1">
        <f>'Contraintes '!A12+1</f>
        <v>507</v>
      </c>
      <c r="B2" t="str">
        <f>Produits!$B$5</f>
        <v>Viande, fraîche</v>
      </c>
      <c r="C2" t="str">
        <f>Secteurs!$B$8</f>
        <v>Débouchés</v>
      </c>
      <c r="D2" s="8">
        <f>'Débouchés - IFCE'!C3</f>
        <v>0.5</v>
      </c>
      <c r="G2" s="6" t="str">
        <f>Etiquettes!$C$7</f>
        <v>2015:2019:2023</v>
      </c>
      <c r="H2" s="49" t="str">
        <f>Etiquettes!$C$4</f>
        <v>Equins finis:Viandes:Autres produits:Coproduits bruts:Coproduits transformés:Eau</v>
      </c>
      <c r="I2" s="48" t="str">
        <f>Etiquettes!$C$6</f>
        <v>France entière</v>
      </c>
      <c r="J2" t="str">
        <f>Etiquettes!$C$5</f>
        <v>Viande chevaline</v>
      </c>
      <c r="R2" s="6"/>
      <c r="S2" s="6"/>
      <c r="U2" s="158" t="s">
        <v>718</v>
      </c>
    </row>
    <row r="3" spans="1:21">
      <c r="A3" s="1">
        <f>'Contraintes '!A13+1</f>
        <v>507</v>
      </c>
      <c r="B3" t="str">
        <f>Produits!$B$5</f>
        <v>Viande, fraîche</v>
      </c>
      <c r="C3" t="str">
        <f>Secteurs!$B$14</f>
        <v>Boucherie</v>
      </c>
      <c r="D3">
        <v>-1</v>
      </c>
      <c r="G3" s="6" t="str">
        <f>Etiquettes!$C$7</f>
        <v>2015:2019:2023</v>
      </c>
      <c r="H3" s="49" t="str">
        <f>Etiquettes!$C$4</f>
        <v>Equins finis:Viandes:Autres produits:Coproduits bruts:Coproduits transformés:Eau</v>
      </c>
      <c r="I3" s="48" t="str">
        <f>Etiquettes!$C$6</f>
        <v>France entière</v>
      </c>
      <c r="J3" t="str">
        <f>Etiquettes!$C$5</f>
        <v>Viande chevaline</v>
      </c>
      <c r="K3" t="s">
        <v>661</v>
      </c>
      <c r="L3" t="s">
        <v>660</v>
      </c>
      <c r="M3" t="s">
        <v>659</v>
      </c>
      <c r="N3" t="e">
        <f t="array" aca="1" ref="N3" ca="1">[1]!NOM_FEUILLE('Débouchés - IFCE'!$A$1)</f>
        <v>#NAME?</v>
      </c>
      <c r="O3" s="9">
        <f>Etiquettes!$J$11</f>
        <v>0</v>
      </c>
      <c r="P3" t="str">
        <f>_xlfn.CONCAT(K3," = ",MROUND(D2*100,0.01)," % (",M3,")")</f>
        <v>Part de viande fraîche consommée en boucherie = 50 % (Kantar)</v>
      </c>
      <c r="Q3" s="6">
        <f>Etiquettes!$J$15</f>
        <v>0</v>
      </c>
      <c r="R3" s="66" t="s">
        <v>635</v>
      </c>
      <c r="S3" s="48">
        <f>Etiquettes!$H$17</f>
        <v>0</v>
      </c>
      <c r="U3" s="159"/>
    </row>
    <row r="4" spans="1:21">
      <c r="A4" s="1">
        <f t="shared" ref="A4:A11" si="0">A2+1</f>
        <v>508</v>
      </c>
      <c r="B4" t="str">
        <f>Produits!$B$5</f>
        <v>Viande, fraîche</v>
      </c>
      <c r="C4" t="str">
        <f>Secteurs!$B$8</f>
        <v>Débouchés</v>
      </c>
      <c r="D4" s="8">
        <f>'Débouchés - IFCE'!C4</f>
        <v>0.5</v>
      </c>
      <c r="G4" s="6" t="str">
        <f>Etiquettes!$C$7</f>
        <v>2015:2019:2023</v>
      </c>
      <c r="H4" s="49" t="str">
        <f>Etiquettes!$C$4</f>
        <v>Equins finis:Viandes:Autres produits:Coproduits bruts:Coproduits transformés:Eau</v>
      </c>
      <c r="I4" s="48" t="str">
        <f>Etiquettes!$C$6</f>
        <v>France entière</v>
      </c>
      <c r="J4" t="str">
        <f>Etiquettes!$C$5</f>
        <v>Viande chevaline</v>
      </c>
      <c r="R4" s="6"/>
      <c r="S4" s="6"/>
      <c r="U4" s="159"/>
    </row>
    <row r="5" spans="1:21">
      <c r="A5" s="1">
        <f t="shared" si="0"/>
        <v>508</v>
      </c>
      <c r="B5" t="str">
        <f>Produits!$B$5</f>
        <v>Viande, fraîche</v>
      </c>
      <c r="C5" t="str">
        <f>Secteurs!$B$16</f>
        <v>GMS</v>
      </c>
      <c r="D5">
        <v>-1</v>
      </c>
      <c r="G5" s="6" t="str">
        <f>Etiquettes!$C$7</f>
        <v>2015:2019:2023</v>
      </c>
      <c r="H5" s="49" t="str">
        <f>Etiquettes!$C$4</f>
        <v>Equins finis:Viandes:Autres produits:Coproduits bruts:Coproduits transformés:Eau</v>
      </c>
      <c r="I5" s="48" t="str">
        <f>Etiquettes!$C$6</f>
        <v>France entière</v>
      </c>
      <c r="J5" t="str">
        <f>Etiquettes!$C$5</f>
        <v>Viande chevaline</v>
      </c>
      <c r="K5" t="s">
        <v>663</v>
      </c>
      <c r="L5" t="s">
        <v>660</v>
      </c>
      <c r="M5" t="s">
        <v>659</v>
      </c>
      <c r="N5" t="e">
        <f t="array" aca="1" ref="N5" ca="1">[1]!NOM_FEUILLE('Débouchés - IFCE'!$A$1)</f>
        <v>#NAME?</v>
      </c>
      <c r="O5" s="9">
        <f>Etiquettes!$J$11</f>
        <v>0</v>
      </c>
      <c r="P5" t="str">
        <f>_xlfn.CONCAT(K5," = ",MROUND(D4*100,0.01)," % (",M5,")")</f>
        <v>Part de viande fraîche consommée en GMS = 50 % (Kantar)</v>
      </c>
      <c r="Q5" s="6">
        <f>Etiquettes!$J$15</f>
        <v>0</v>
      </c>
      <c r="R5" s="66" t="s">
        <v>635</v>
      </c>
      <c r="S5" s="48">
        <f>Etiquettes!$H$17</f>
        <v>0</v>
      </c>
      <c r="U5" s="159"/>
    </row>
    <row r="6" spans="1:21">
      <c r="A6" s="1">
        <f t="shared" si="0"/>
        <v>509</v>
      </c>
      <c r="B6" t="str">
        <f>Produits!$B$6</f>
        <v>Viande, congelée</v>
      </c>
      <c r="C6" t="str">
        <f>Secteurs!$B$8</f>
        <v>Débouchés</v>
      </c>
      <c r="D6" s="8">
        <f>'Débouchés - IFCE'!C8</f>
        <v>1</v>
      </c>
      <c r="G6" s="6" t="str">
        <f>Etiquettes!$C$7</f>
        <v>2015:2019:2023</v>
      </c>
      <c r="H6" s="49" t="str">
        <f>Etiquettes!$C$4</f>
        <v>Equins finis:Viandes:Autres produits:Coproduits bruts:Coproduits transformés:Eau</v>
      </c>
      <c r="I6" s="48" t="str">
        <f>Etiquettes!$C$6</f>
        <v>France entière</v>
      </c>
      <c r="J6" t="str">
        <f>Etiquettes!$C$5</f>
        <v>Viande chevaline</v>
      </c>
      <c r="U6" s="159"/>
    </row>
    <row r="7" spans="1:21">
      <c r="A7" s="1">
        <f t="shared" si="0"/>
        <v>509</v>
      </c>
      <c r="B7" t="str">
        <f>Produits!$B$6</f>
        <v>Viande, congelée</v>
      </c>
      <c r="C7" t="str">
        <f>Secteurs!$B$18</f>
        <v>Autres IAA</v>
      </c>
      <c r="D7">
        <v>-1</v>
      </c>
      <c r="G7" s="6" t="str">
        <f>Etiquettes!$C$7</f>
        <v>2015:2019:2023</v>
      </c>
      <c r="H7" s="49" t="str">
        <f>Etiquettes!$C$4</f>
        <v>Equins finis:Viandes:Autres produits:Coproduits bruts:Coproduits transformés:Eau</v>
      </c>
      <c r="I7" s="48" t="str">
        <f>Etiquettes!$C$6</f>
        <v>France entière</v>
      </c>
      <c r="J7" t="str">
        <f>Etiquettes!$C$5</f>
        <v>Viande chevaline</v>
      </c>
      <c r="K7" t="s">
        <v>664</v>
      </c>
      <c r="M7" t="s">
        <v>639</v>
      </c>
      <c r="N7" t="e">
        <f t="array" aca="1" ref="N7" ca="1">[1]!NOM_FEUILLE('Débouchés - IFCE'!$A$1)</f>
        <v>#NAME?</v>
      </c>
      <c r="O7" s="9">
        <f>Etiquettes!$J$11</f>
        <v>0</v>
      </c>
      <c r="P7" t="str">
        <f>_xlfn.CONCAT(K7," = ",MROUND(D6*100,0.01)," % (",M7,")")</f>
        <v>Part de viande congelée consommée par les autres IAA = 100 % (A dire d'expert)</v>
      </c>
      <c r="Q7" s="6"/>
      <c r="R7" s="66"/>
      <c r="S7" s="48"/>
      <c r="U7" s="159"/>
    </row>
    <row r="8" spans="1:21">
      <c r="A8" s="1">
        <f t="shared" si="0"/>
        <v>510</v>
      </c>
      <c r="B8" t="str">
        <f>Produits!$B$7</f>
        <v>Abats</v>
      </c>
      <c r="C8" t="str">
        <f>Secteurs!$B$8</f>
        <v>Débouchés</v>
      </c>
      <c r="D8" s="8">
        <f>'Débouchés - IFCE'!C10</f>
        <v>1</v>
      </c>
      <c r="G8" s="6" t="str">
        <f>Etiquettes!$C$7</f>
        <v>2015:2019:2023</v>
      </c>
      <c r="H8" s="49" t="str">
        <f>Etiquettes!$C$4</f>
        <v>Equins finis:Viandes:Autres produits:Coproduits bruts:Coproduits transformés:Eau</v>
      </c>
      <c r="I8" s="48" t="str">
        <f>Etiquettes!$C$6</f>
        <v>France entière</v>
      </c>
      <c r="J8" t="str">
        <f>Etiquettes!$C$5</f>
        <v>Viande chevaline</v>
      </c>
      <c r="U8" s="167" t="s">
        <v>719</v>
      </c>
    </row>
    <row r="9" spans="1:21">
      <c r="A9" s="1">
        <f t="shared" si="0"/>
        <v>510</v>
      </c>
      <c r="B9" t="str">
        <f>Produits!$B$7</f>
        <v>Abats</v>
      </c>
      <c r="C9" t="str">
        <f>Secteurs!$B$23</f>
        <v>Petfood</v>
      </c>
      <c r="D9">
        <v>-1</v>
      </c>
      <c r="G9" s="6" t="str">
        <f>Etiquettes!$C$7</f>
        <v>2015:2019:2023</v>
      </c>
      <c r="H9" s="49" t="str">
        <f>Etiquettes!$C$4</f>
        <v>Equins finis:Viandes:Autres produits:Coproduits bruts:Coproduits transformés:Eau</v>
      </c>
      <c r="I9" s="48" t="str">
        <f>Etiquettes!$C$6</f>
        <v>France entière</v>
      </c>
      <c r="J9" t="str">
        <f>Etiquettes!$C$5</f>
        <v>Viande chevaline</v>
      </c>
      <c r="K9" t="s">
        <v>666</v>
      </c>
      <c r="M9" t="s">
        <v>639</v>
      </c>
      <c r="N9" t="e">
        <f t="array" aca="1" ref="N9" ca="1">[1]!NOM_FEUILLE('Débouchés - IFCE'!$A$1)</f>
        <v>#NAME?</v>
      </c>
      <c r="O9" s="9">
        <f>Etiquettes!$J$11</f>
        <v>0</v>
      </c>
      <c r="P9" t="str">
        <f>_xlfn.CONCAT(K9," = ",MROUND(D8*100,0.01)," % (",M9,")")</f>
        <v>Part des abats consommée en petfood = 100 % (A dire d'expert)</v>
      </c>
      <c r="Q9" s="6">
        <f>Etiquettes!$K$15</f>
        <v>0</v>
      </c>
      <c r="R9" s="66" t="s">
        <v>635</v>
      </c>
      <c r="S9" s="48">
        <f>Etiquettes!$H$17</f>
        <v>0</v>
      </c>
      <c r="U9" s="159"/>
    </row>
    <row r="10" spans="1:21">
      <c r="A10" s="1">
        <f t="shared" si="0"/>
        <v>511</v>
      </c>
      <c r="B10" t="str">
        <f>Secteurs!$B$4</f>
        <v>Abattage / découpe</v>
      </c>
      <c r="C10" t="str">
        <f>Produits!$B$4</f>
        <v>Viande</v>
      </c>
      <c r="D10" s="8">
        <f>'Débouchés - IFCE'!C7</f>
        <v>0.1</v>
      </c>
      <c r="G10" s="6" t="str">
        <f>Etiquettes!$C$7</f>
        <v>2015:2019:2023</v>
      </c>
      <c r="H10" s="49" t="str">
        <f>Etiquettes!$C$4</f>
        <v>Equins finis:Viandes:Autres produits:Coproduits bruts:Coproduits transformés:Eau</v>
      </c>
      <c r="I10" s="48" t="str">
        <f>Etiquettes!$C$6</f>
        <v>France entière</v>
      </c>
      <c r="J10" t="str">
        <f>Etiquettes!$C$5</f>
        <v>Viande chevaline</v>
      </c>
      <c r="U10" s="167" t="s">
        <v>668</v>
      </c>
    </row>
    <row r="11" spans="1:21">
      <c r="A11" s="1">
        <f t="shared" si="0"/>
        <v>511</v>
      </c>
      <c r="B11" t="str">
        <f>Secteurs!$B$4</f>
        <v>Abattage / découpe</v>
      </c>
      <c r="C11" t="str">
        <f>Produits!$B$6</f>
        <v>Viande, congelée</v>
      </c>
      <c r="D11">
        <v>-1</v>
      </c>
      <c r="G11" s="6" t="str">
        <f>Etiquettes!$C$7</f>
        <v>2015:2019:2023</v>
      </c>
      <c r="H11" s="49" t="str">
        <f>Etiquettes!$C$4</f>
        <v>Equins finis:Viandes:Autres produits:Coproduits bruts:Coproduits transformés:Eau</v>
      </c>
      <c r="I11" s="48" t="str">
        <f>Etiquettes!$C$6</f>
        <v>France entière</v>
      </c>
      <c r="J11" t="str">
        <f>Etiquettes!$C$5</f>
        <v>Viande chevaline</v>
      </c>
      <c r="K11" t="s">
        <v>668</v>
      </c>
      <c r="M11" t="s">
        <v>639</v>
      </c>
      <c r="N11" t="e">
        <f t="array" aca="1" ref="N11" ca="1">[1]!NOM_FEUILLE('Débouchés - IFCE'!$A$1)</f>
        <v>#NAME?</v>
      </c>
      <c r="O11" s="9">
        <f>Etiquettes!$J$11</f>
        <v>0</v>
      </c>
      <c r="P11" t="str">
        <f>_xlfn.CONCAT(K11," = ",MROUND(D10*100,0.01)," % (",M11,")")</f>
        <v>Part de la production de viande congelée = 10 % (A dire d'expert)</v>
      </c>
      <c r="Q11" s="6">
        <f>Etiquettes!$K$15</f>
        <v>0</v>
      </c>
      <c r="R11" s="66" t="s">
        <v>635</v>
      </c>
      <c r="S11" s="48">
        <f>Etiquettes!$H$17</f>
        <v>0</v>
      </c>
      <c r="U11" s="159"/>
    </row>
  </sheetData>
  <mergeCells count="3">
    <mergeCell ref="U8:U9"/>
    <mergeCell ref="U2:U7"/>
    <mergeCell ref="U10:U11"/>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1"/>
  </sheetPr>
  <dimension ref="A1:Q6"/>
  <sheetViews>
    <sheetView workbookViewId="0">
      <selection activeCell="E2" sqref="E2"/>
    </sheetView>
  </sheetViews>
  <sheetFormatPr baseColWidth="10" defaultRowHeight="14.4"/>
  <cols>
    <col min="1" max="1" width="31.21875" bestFit="1" customWidth="1"/>
    <col min="2" max="2" width="20" bestFit="1" customWidth="1"/>
    <col min="4" max="4" width="15.5546875" customWidth="1"/>
  </cols>
  <sheetData>
    <row r="1" spans="1:17" ht="15" customHeight="1" thickBot="1">
      <c r="A1" s="50" t="s">
        <v>277</v>
      </c>
      <c r="B1" s="51" t="s">
        <v>278</v>
      </c>
      <c r="C1" s="51" t="s">
        <v>279</v>
      </c>
      <c r="D1" s="51" t="s">
        <v>280</v>
      </c>
      <c r="E1" t="str">
        <f t="array" ref="E1:Q6" ca="1">_xlfn._xlws.FILTER('Contraintes  '!G1:S196,ISTEXT('Contraintes  '!P1:P196))</f>
        <v>Année</v>
      </c>
      <c r="F1" t="str">
        <f ca="1"/>
        <v>Type de matière - viande</v>
      </c>
      <c r="G1" t="str">
        <f ca="1"/>
        <v>Territoire</v>
      </c>
      <c r="H1" t="str">
        <f ca="1"/>
        <v>Filière</v>
      </c>
      <c r="I1" t="str">
        <f ca="1"/>
        <v>Type de donnée collectée</v>
      </c>
      <c r="J1" t="str">
        <f ca="1"/>
        <v>Source</v>
      </c>
      <c r="K1" t="str">
        <f ca="1"/>
        <v>Information collectée</v>
      </c>
      <c r="L1" t="str">
        <f ca="1"/>
        <v>Traduction</v>
      </c>
      <c r="M1" t="str">
        <f ca="1"/>
        <v>Hypothèse</v>
      </c>
      <c r="N1" t="str">
        <f ca="1"/>
        <v>Unité</v>
      </c>
      <c r="O1" t="str">
        <f ca="1"/>
        <v>Incohérence données collectées</v>
      </c>
      <c r="P1" t="str">
        <f ca="1"/>
        <v>Fiabilité des données</v>
      </c>
      <c r="Q1" t="str">
        <f ca="1"/>
        <v>Méthode</v>
      </c>
    </row>
    <row r="2" spans="1:17">
      <c r="A2" t="str">
        <f t="array" ref="A2:B6">_xlfn._xlws.FILTER('Contraintes  '!B2:C196,ISTEXT('Contraintes  '!P2:P196))</f>
        <v>Viande, fraîche</v>
      </c>
      <c r="B2" t="str">
        <v>Boucherie</v>
      </c>
      <c r="E2" t="str">
        <f ca="1"/>
        <v>2015:2019:2023</v>
      </c>
      <c r="F2" t="str">
        <f ca="1"/>
        <v>Equins finis:Viandes:Autres produits:Coproduits bruts:Coproduits transformés:Eau</v>
      </c>
      <c r="G2" t="str">
        <f ca="1"/>
        <v>France entière</v>
      </c>
      <c r="H2" t="str">
        <f ca="1"/>
        <v>Viande chevaline</v>
      </c>
      <c r="I2" t="str">
        <f ca="1"/>
        <v>Part de viande fraîche consommée en boucherie</v>
      </c>
      <c r="J2" t="str">
        <f ca="1"/>
        <v>Cette répartition correspond plus excatement à la répartition des achats, l'hypothèse est que celle à la distribution est similaire.</v>
      </c>
      <c r="K2" t="str">
        <f ca="1"/>
        <v>Kantar</v>
      </c>
      <c r="L2" t="e">
        <f ca="1"/>
        <v>#NAME?</v>
      </c>
      <c r="M2">
        <f ca="1"/>
        <v>0</v>
      </c>
      <c r="N2" t="str">
        <f ca="1"/>
        <v>Part de viande fraîche consommée en boucherie = 50 % (Kantar)</v>
      </c>
      <c r="O2">
        <f ca="1"/>
        <v>0</v>
      </c>
      <c r="P2" t="str">
        <f ca="1"/>
        <v>Données collectées:Données déterminées</v>
      </c>
      <c r="Q2">
        <f ca="1"/>
        <v>0</v>
      </c>
    </row>
    <row r="3" spans="1:17">
      <c r="A3" t="str">
        <v>Viande, fraîche</v>
      </c>
      <c r="B3" t="str">
        <v>GMS</v>
      </c>
      <c r="E3" t="str">
        <f ca="1"/>
        <v>2015:2019:2023</v>
      </c>
      <c r="F3" t="str">
        <f ca="1"/>
        <v>Equins finis:Viandes:Autres produits:Coproduits bruts:Coproduits transformés:Eau</v>
      </c>
      <c r="G3" t="str">
        <f ca="1"/>
        <v>France entière</v>
      </c>
      <c r="H3" t="str">
        <f ca="1"/>
        <v>Viande chevaline</v>
      </c>
      <c r="I3" t="str">
        <f ca="1"/>
        <v>Part de viande fraîche consommée en GMS</v>
      </c>
      <c r="J3" t="str">
        <f ca="1"/>
        <v>Cette répartition correspond plus excatement à la répartition des achats, l'hypothèse est que celle à la distribution est similaire.</v>
      </c>
      <c r="K3" t="str">
        <f ca="1"/>
        <v>Kantar</v>
      </c>
      <c r="L3" t="e">
        <f ca="1"/>
        <v>#NAME?</v>
      </c>
      <c r="M3">
        <f ca="1"/>
        <v>0</v>
      </c>
      <c r="N3" t="str">
        <f ca="1"/>
        <v>Part de viande fraîche consommée en GMS = 50 % (Kantar)</v>
      </c>
      <c r="O3">
        <f ca="1"/>
        <v>0</v>
      </c>
      <c r="P3" t="str">
        <f ca="1"/>
        <v>Données collectées:Données déterminées</v>
      </c>
      <c r="Q3">
        <f ca="1"/>
        <v>0</v>
      </c>
    </row>
    <row r="4" spans="1:17">
      <c r="A4" t="str">
        <v>Viande, congelée</v>
      </c>
      <c r="B4" t="str">
        <v>Autres IAA</v>
      </c>
      <c r="E4" t="str">
        <f ca="1"/>
        <v>2015:2019:2023</v>
      </c>
      <c r="F4" t="str">
        <f ca="1"/>
        <v>Equins finis:Viandes:Autres produits:Coproduits bruts:Coproduits transformés:Eau</v>
      </c>
      <c r="G4" t="str">
        <f ca="1"/>
        <v>France entière</v>
      </c>
      <c r="H4" t="str">
        <f ca="1"/>
        <v>Viande chevaline</v>
      </c>
      <c r="I4" t="str">
        <f ca="1"/>
        <v>Part de viande congelée consommée par les autres IAA</v>
      </c>
      <c r="J4">
        <f ca="1"/>
        <v>0</v>
      </c>
      <c r="K4" t="str">
        <f ca="1"/>
        <v>A dire d'expert</v>
      </c>
      <c r="L4" t="e">
        <f ca="1"/>
        <v>#NAME?</v>
      </c>
      <c r="M4">
        <f ca="1"/>
        <v>0</v>
      </c>
      <c r="N4" t="str">
        <f ca="1"/>
        <v>Part de viande congelée consommée par les autres IAA = 100 % (A dire d'expert)</v>
      </c>
      <c r="O4">
        <f ca="1"/>
        <v>0</v>
      </c>
      <c r="P4">
        <f ca="1"/>
        <v>0</v>
      </c>
      <c r="Q4">
        <f ca="1"/>
        <v>0</v>
      </c>
    </row>
    <row r="5" spans="1:17">
      <c r="A5" t="str">
        <v>Abats</v>
      </c>
      <c r="B5" t="str">
        <v>Petfood</v>
      </c>
      <c r="E5" t="str">
        <f ca="1"/>
        <v>2015:2019:2023</v>
      </c>
      <c r="F5" t="str">
        <f ca="1"/>
        <v>Equins finis:Viandes:Autres produits:Coproduits bruts:Coproduits transformés:Eau</v>
      </c>
      <c r="G5" t="str">
        <f ca="1"/>
        <v>France entière</v>
      </c>
      <c r="H5" t="str">
        <f ca="1"/>
        <v>Viande chevaline</v>
      </c>
      <c r="I5" t="str">
        <f ca="1"/>
        <v>Part des abats consommée en petfood</v>
      </c>
      <c r="J5">
        <f ca="1"/>
        <v>0</v>
      </c>
      <c r="K5" t="str">
        <f ca="1"/>
        <v>A dire d'expert</v>
      </c>
      <c r="L5" t="e">
        <f ca="1"/>
        <v>#NAME?</v>
      </c>
      <c r="M5">
        <f ca="1"/>
        <v>0</v>
      </c>
      <c r="N5" t="str">
        <f ca="1"/>
        <v>Part des abats consommée en petfood = 100 % (A dire d'expert)</v>
      </c>
      <c r="O5">
        <f ca="1"/>
        <v>0</v>
      </c>
      <c r="P5" t="str">
        <f ca="1"/>
        <v>Données collectées:Données déterminées</v>
      </c>
      <c r="Q5">
        <f ca="1"/>
        <v>0</v>
      </c>
    </row>
    <row r="6" spans="1:17">
      <c r="A6" t="str">
        <v>Abattage / découpe</v>
      </c>
      <c r="B6" t="str">
        <v>Viande, congelée</v>
      </c>
      <c r="E6" t="str">
        <f ca="1"/>
        <v>2015:2019:2023</v>
      </c>
      <c r="F6" t="str">
        <f ca="1"/>
        <v>Equins finis:Viandes:Autres produits:Coproduits bruts:Coproduits transformés:Eau</v>
      </c>
      <c r="G6" t="str">
        <f ca="1"/>
        <v>France entière</v>
      </c>
      <c r="H6" t="str">
        <f ca="1"/>
        <v>Viande chevaline</v>
      </c>
      <c r="I6" t="str">
        <f ca="1"/>
        <v>Part de la production de viande congelée</v>
      </c>
      <c r="J6">
        <f ca="1"/>
        <v>0</v>
      </c>
      <c r="K6" t="str">
        <f ca="1"/>
        <v>A dire d'expert</v>
      </c>
      <c r="L6" t="e">
        <f ca="1"/>
        <v>#NAME?</v>
      </c>
      <c r="M6">
        <f ca="1"/>
        <v>0</v>
      </c>
      <c r="N6" t="str">
        <f ca="1"/>
        <v>Part de la production de viande congelée = 10 % (A dire d'expert)</v>
      </c>
      <c r="O6">
        <f ca="1"/>
        <v>0</v>
      </c>
      <c r="P6" t="str">
        <f ca="1"/>
        <v>Données collectées:Données déterminées</v>
      </c>
      <c r="Q6">
        <f ca="1"/>
        <v>0</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B1:D10"/>
  <sheetViews>
    <sheetView workbookViewId="0"/>
  </sheetViews>
  <sheetFormatPr baseColWidth="10" defaultRowHeight="14.4"/>
  <cols>
    <col min="2" max="2" width="13.77734375" bestFit="1" customWidth="1"/>
    <col min="3" max="3" width="13.33203125" bestFit="1" customWidth="1"/>
    <col min="4" max="4" width="23.6640625" bestFit="1" customWidth="1"/>
  </cols>
  <sheetData>
    <row r="1" spans="2:4">
      <c r="B1" s="175" t="s">
        <v>720</v>
      </c>
      <c r="C1" s="159"/>
      <c r="D1" s="159"/>
    </row>
    <row r="2" spans="2:4">
      <c r="C2" t="s">
        <v>721</v>
      </c>
      <c r="D2" t="s">
        <v>185</v>
      </c>
    </row>
    <row r="3" spans="2:4">
      <c r="B3" t="s">
        <v>257</v>
      </c>
      <c r="C3" s="78">
        <v>0.5</v>
      </c>
      <c r="D3" t="s">
        <v>659</v>
      </c>
    </row>
    <row r="4" spans="2:4">
      <c r="B4" t="s">
        <v>259</v>
      </c>
      <c r="C4" s="78">
        <v>0.5</v>
      </c>
      <c r="D4" t="s">
        <v>659</v>
      </c>
    </row>
    <row r="6" spans="2:4">
      <c r="B6" s="47" t="s">
        <v>722</v>
      </c>
    </row>
    <row r="7" spans="2:4">
      <c r="B7" t="s">
        <v>723</v>
      </c>
      <c r="C7" s="8">
        <v>0.1</v>
      </c>
      <c r="D7" t="s">
        <v>639</v>
      </c>
    </row>
    <row r="8" spans="2:4">
      <c r="B8" t="s">
        <v>261</v>
      </c>
      <c r="C8" s="79">
        <v>1</v>
      </c>
      <c r="D8" t="s">
        <v>639</v>
      </c>
    </row>
    <row r="9" spans="2:4">
      <c r="B9" s="47" t="s">
        <v>724</v>
      </c>
    </row>
    <row r="10" spans="2:4">
      <c r="B10" t="s">
        <v>725</v>
      </c>
      <c r="C10" s="79">
        <v>1</v>
      </c>
      <c r="D10" t="s">
        <v>639</v>
      </c>
    </row>
  </sheetData>
  <mergeCells count="1">
    <mergeCell ref="B1:D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6" tint="-0.499984740745262"/>
  </sheetPr>
  <dimension ref="A1:T13"/>
  <sheetViews>
    <sheetView workbookViewId="0">
      <pane xSplit="2" ySplit="1" topLeftCell="C2" activePane="bottomRight" state="frozen"/>
      <selection pane="topRight"/>
      <selection pane="bottomLeft"/>
      <selection pane="bottomRight"/>
    </sheetView>
  </sheetViews>
  <sheetFormatPr baseColWidth="10" defaultColWidth="9.109375" defaultRowHeight="14.4"/>
  <cols>
    <col min="1" max="1" width="43.33203125" bestFit="1" customWidth="1"/>
    <col min="2" max="2" width="37.109375" bestFit="1" customWidth="1"/>
    <col min="3" max="3" width="11" bestFit="1" customWidth="1"/>
    <col min="4" max="4" width="12.88671875" style="1" bestFit="1" customWidth="1"/>
    <col min="5" max="5" width="9" style="7" bestFit="1" customWidth="1"/>
    <col min="6" max="6" width="14.44140625" style="7" customWidth="1"/>
    <col min="7" max="7" width="9.33203125" customWidth="1"/>
    <col min="8" max="8" width="11" bestFit="1" customWidth="1"/>
    <col min="9" max="9" width="12.33203125" customWidth="1"/>
    <col min="10" max="10" width="12.5546875" customWidth="1"/>
    <col min="11" max="11" width="12" bestFit="1" customWidth="1"/>
    <col min="12" max="12" width="17.44140625" customWidth="1"/>
    <col min="13" max="13" width="11.77734375" customWidth="1"/>
    <col min="14" max="14" width="11.88671875" customWidth="1"/>
    <col min="15" max="15" width="11.109375" customWidth="1"/>
    <col min="16" max="16" width="16.21875" customWidth="1"/>
    <col min="17" max="18" width="11.109375" customWidth="1"/>
    <col min="19" max="19" width="13" customWidth="1"/>
    <col min="20" max="20" width="20.6640625" bestFit="1" customWidth="1"/>
  </cols>
  <sheetData>
    <row r="1" spans="1:20" ht="38.4" customHeight="1" thickBot="1">
      <c r="A1" s="2" t="s">
        <v>277</v>
      </c>
      <c r="B1" s="3" t="s">
        <v>278</v>
      </c>
      <c r="C1" s="3" t="s">
        <v>279</v>
      </c>
      <c r="D1" s="3" t="s">
        <v>280</v>
      </c>
      <c r="E1" s="4" t="str">
        <f>Etiquettes!$A$7</f>
        <v>Année</v>
      </c>
      <c r="F1" s="4" t="str">
        <f>Etiquettes!$A$4</f>
        <v>Type de matière - viande</v>
      </c>
      <c r="G1" s="4" t="str">
        <f>Etiquettes!$A$6</f>
        <v>Territoire</v>
      </c>
      <c r="H1" s="4" t="str">
        <f>Etiquettes!$A$5</f>
        <v>Filière</v>
      </c>
      <c r="I1" s="4" t="str">
        <f>Etiquettes!$A$12</f>
        <v>Type de donnée collectée</v>
      </c>
      <c r="J1" s="4" t="str">
        <f>Etiquettes!$A$10</f>
        <v>Source</v>
      </c>
      <c r="K1" s="4" t="str">
        <f>Etiquettes!$A$9</f>
        <v>Information collectée</v>
      </c>
      <c r="L1" s="4" t="str">
        <f>Etiquettes!$A$13</f>
        <v>Traduction</v>
      </c>
      <c r="M1" s="4" t="str">
        <f>Etiquettes!$A$11</f>
        <v>Hypothèse</v>
      </c>
      <c r="N1" s="4" t="str">
        <f>Etiquettes!$A$8</f>
        <v>Unité</v>
      </c>
      <c r="O1" s="4" t="str">
        <f>Etiquettes!$A$15</f>
        <v>Incohérence données collectées</v>
      </c>
      <c r="P1" s="4" t="str">
        <f>Etiquettes!$A$14</f>
        <v>Onglet source fichier Excel</v>
      </c>
      <c r="Q1" s="4" t="str">
        <f>Etiquettes!$A$16</f>
        <v>Fiabilité des données</v>
      </c>
      <c r="R1" s="4" t="str">
        <f>Etiquettes!$A$17</f>
        <v>Méthode</v>
      </c>
      <c r="S1" s="3" t="s">
        <v>426</v>
      </c>
      <c r="T1" s="5" t="s">
        <v>427</v>
      </c>
    </row>
    <row r="2" spans="1:20">
      <c r="A2" t="str">
        <f>Produits!$B$6</f>
        <v>Viande, congelée</v>
      </c>
      <c r="B2" t="str">
        <f>Secteurs!$B$18</f>
        <v>Autres IAA</v>
      </c>
      <c r="C2" s="81">
        <v>0.01</v>
      </c>
      <c r="E2" s="6" t="str">
        <f>Etiquettes!$C$7</f>
        <v>2015:2019:2023</v>
      </c>
      <c r="F2" s="7" t="str">
        <f>Etiquettes!$C$4</f>
        <v>Equins finis:Viandes:Autres produits:Coproduits bruts:Coproduits transformés:Eau</v>
      </c>
      <c r="G2" s="48" t="str">
        <f>Etiquettes!$C$6</f>
        <v>France entière</v>
      </c>
      <c r="H2" t="str">
        <f>Etiquettes!$C$5</f>
        <v>Viande chevaline</v>
      </c>
      <c r="I2" t="s">
        <v>726</v>
      </c>
      <c r="J2" t="s">
        <v>727</v>
      </c>
      <c r="K2" t="s">
        <v>728</v>
      </c>
      <c r="O2">
        <f>Etiquettes!$L$15</f>
        <v>0</v>
      </c>
      <c r="Q2" s="48" t="s">
        <v>729</v>
      </c>
      <c r="R2" s="48">
        <f>Etiquettes!$K$17</f>
        <v>0</v>
      </c>
      <c r="S2" t="s">
        <v>730</v>
      </c>
    </row>
    <row r="3" spans="1:20">
      <c r="A3" t="str">
        <f>Secteurs!$B$2</f>
        <v>Cheptel</v>
      </c>
      <c r="B3" t="str">
        <f>Produits!$B$2</f>
        <v>Equins</v>
      </c>
      <c r="C3" s="8"/>
      <c r="O3">
        <f>Etiquettes!$H$15</f>
        <v>0</v>
      </c>
      <c r="Q3" s="49" t="s">
        <v>630</v>
      </c>
      <c r="R3" s="49">
        <f>Etiquettes!$J$17</f>
        <v>0</v>
      </c>
    </row>
    <row r="4" spans="1:20">
      <c r="A4" t="str">
        <f>Secteurs!$B$4</f>
        <v>Abattage / découpe</v>
      </c>
      <c r="B4" t="str">
        <f>Produits!$B$5</f>
        <v>Viande, fraîche</v>
      </c>
      <c r="O4">
        <f>Etiquettes!$J$15</f>
        <v>0</v>
      </c>
      <c r="Q4" s="49" t="s">
        <v>630</v>
      </c>
      <c r="R4" s="49">
        <f>Etiquettes!$J$17</f>
        <v>0</v>
      </c>
    </row>
    <row r="5" spans="1:20">
      <c r="A5" t="str">
        <f>Produits!$B$8</f>
        <v>Peaux</v>
      </c>
      <c r="B5" t="str">
        <f>Secteurs!$B$26</f>
        <v>Biomatériaux</v>
      </c>
      <c r="O5">
        <f>Etiquettes!$K$15</f>
        <v>0</v>
      </c>
      <c r="Q5" s="49" t="s">
        <v>630</v>
      </c>
      <c r="R5" s="49">
        <f>Etiquettes!$J$17</f>
        <v>0</v>
      </c>
    </row>
    <row r="6" spans="1:20">
      <c r="A6" t="str">
        <f>Produits!$B$10</f>
        <v>C1</v>
      </c>
      <c r="B6" t="str">
        <f>Secteurs!$B$6</f>
        <v>Traitement thermique C1/C2</v>
      </c>
      <c r="O6">
        <f>Etiquettes!$K$15</f>
        <v>0</v>
      </c>
      <c r="Q6" s="49" t="s">
        <v>630</v>
      </c>
      <c r="R6" s="49">
        <f>Etiquettes!$J$17</f>
        <v>0</v>
      </c>
    </row>
    <row r="7" spans="1:20">
      <c r="A7" t="str">
        <f>Produits!$B$12</f>
        <v>C3 et alimentaire</v>
      </c>
      <c r="B7" t="str">
        <f>Secteurs!$B$7</f>
        <v>Traitement thermique C3 et alimentaire</v>
      </c>
      <c r="O7">
        <f>Etiquettes!$K$15</f>
        <v>0</v>
      </c>
      <c r="Q7" s="49" t="s">
        <v>630</v>
      </c>
      <c r="R7" s="49">
        <f>Etiquettes!$J$17</f>
        <v>0</v>
      </c>
    </row>
    <row r="8" spans="1:20">
      <c r="A8" t="str">
        <f>Secteurs!$B$6</f>
        <v>Traitement thermique C1/C2</v>
      </c>
      <c r="B8" t="str">
        <f>Produits!$B$16</f>
        <v>Farines animales</v>
      </c>
      <c r="O8">
        <f>Etiquettes!$L$15</f>
        <v>0</v>
      </c>
      <c r="Q8" s="49" t="s">
        <v>630</v>
      </c>
      <c r="R8" s="49">
        <f>Etiquettes!$J$17</f>
        <v>0</v>
      </c>
    </row>
    <row r="9" spans="1:20">
      <c r="A9" t="str">
        <f>Secteurs!$B$6</f>
        <v>Traitement thermique C1/C2</v>
      </c>
      <c r="B9" t="str">
        <f>Produits!$B$17</f>
        <v>Graisses animales</v>
      </c>
      <c r="O9">
        <f>Etiquettes!$L$15</f>
        <v>0</v>
      </c>
      <c r="Q9" s="49" t="s">
        <v>630</v>
      </c>
      <c r="R9" s="49">
        <f>Etiquettes!$J$17</f>
        <v>0</v>
      </c>
    </row>
    <row r="10" spans="1:20">
      <c r="A10" t="str">
        <f>Secteurs!$B$6</f>
        <v>Traitement thermique C1/C2</v>
      </c>
      <c r="B10" t="str">
        <f>Produits!$B$23</f>
        <v>Eau - traitement thermique</v>
      </c>
      <c r="O10">
        <f>Etiquettes!$L$15</f>
        <v>0</v>
      </c>
      <c r="Q10" s="49" t="s">
        <v>630</v>
      </c>
      <c r="R10" s="49">
        <f>Etiquettes!$J$17</f>
        <v>0</v>
      </c>
    </row>
    <row r="11" spans="1:20">
      <c r="A11" t="str">
        <f>Secteurs!$B$7</f>
        <v>Traitement thermique C3 et alimentaire</v>
      </c>
      <c r="B11" t="str">
        <f>Produits!$B$19</f>
        <v>Protéines animales transformées</v>
      </c>
      <c r="O11">
        <f>Etiquettes!$L$15</f>
        <v>0</v>
      </c>
      <c r="Q11" s="49" t="s">
        <v>630</v>
      </c>
      <c r="R11" s="49">
        <f>Etiquettes!$J$17</f>
        <v>0</v>
      </c>
    </row>
    <row r="12" spans="1:20">
      <c r="A12" t="str">
        <f>Secteurs!$B$7</f>
        <v>Traitement thermique C3 et alimentaire</v>
      </c>
      <c r="B12" t="str">
        <f>Produits!$B$20</f>
        <v>Corps gras animaux</v>
      </c>
      <c r="O12">
        <f>Etiquettes!$L$15</f>
        <v>0</v>
      </c>
      <c r="Q12" s="49" t="s">
        <v>630</v>
      </c>
      <c r="R12" s="49">
        <f>Etiquettes!$J$17</f>
        <v>0</v>
      </c>
    </row>
    <row r="13" spans="1:20">
      <c r="A13" t="str">
        <f>Secteurs!$B$7</f>
        <v>Traitement thermique C3 et alimentaire</v>
      </c>
      <c r="B13" t="str">
        <f>Produits!$B$23</f>
        <v>Eau - traitement thermique</v>
      </c>
      <c r="O13">
        <f>Etiquettes!$L$15</f>
        <v>0</v>
      </c>
      <c r="Q13" s="49" t="s">
        <v>630</v>
      </c>
      <c r="R13" s="49">
        <f>Etiquettes!$J$17</f>
        <v>0</v>
      </c>
    </row>
  </sheetData>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8064A2"/>
  </sheetPr>
  <dimension ref="A1:R718"/>
  <sheetViews>
    <sheetView workbookViewId="0"/>
  </sheetViews>
  <sheetFormatPr baseColWidth="10" defaultColWidth="8.88671875" defaultRowHeight="14.4"/>
  <cols>
    <col min="1" max="2" width="47" customWidth="1"/>
    <col min="3" max="3" width="24" customWidth="1"/>
    <col min="4" max="4" width="22" customWidth="1"/>
    <col min="5" max="6" width="13" customWidth="1"/>
    <col min="7" max="7" width="90" customWidth="1"/>
    <col min="8" max="8" width="56" customWidth="1"/>
    <col min="9" max="9" width="196" customWidth="1"/>
    <col min="10" max="10" width="32" customWidth="1"/>
    <col min="11" max="11" width="111" customWidth="1"/>
    <col min="12" max="12" width="35" customWidth="1"/>
    <col min="13" max="13" width="29" customWidth="1"/>
    <col min="14" max="14" width="51" customWidth="1"/>
    <col min="15" max="15" width="96" customWidth="1"/>
    <col min="16" max="16" width="26" customWidth="1"/>
    <col min="17" max="17" width="24" customWidth="1"/>
    <col min="18" max="18" width="26" customWidth="1"/>
  </cols>
  <sheetData>
    <row r="1" spans="1:18" ht="15" customHeight="1">
      <c r="A1" s="156" t="s">
        <v>277</v>
      </c>
      <c r="B1" s="156" t="s">
        <v>278</v>
      </c>
      <c r="C1" s="156" t="s">
        <v>174</v>
      </c>
      <c r="D1" s="156" t="s">
        <v>176</v>
      </c>
      <c r="E1" s="156" t="s">
        <v>178</v>
      </c>
      <c r="F1" s="156" t="s">
        <v>181</v>
      </c>
      <c r="G1" s="156" t="s">
        <v>182</v>
      </c>
      <c r="H1" s="156" t="s">
        <v>185</v>
      </c>
      <c r="I1" s="156" t="s">
        <v>187</v>
      </c>
      <c r="J1" s="156" t="s">
        <v>189</v>
      </c>
      <c r="K1" s="156" t="s">
        <v>192</v>
      </c>
      <c r="L1" s="156" t="s">
        <v>194</v>
      </c>
      <c r="M1" s="156" t="s">
        <v>199</v>
      </c>
      <c r="N1" s="156" t="s">
        <v>203</v>
      </c>
      <c r="O1" s="156" t="s">
        <v>72</v>
      </c>
      <c r="P1" s="156" t="s">
        <v>731</v>
      </c>
      <c r="Q1" s="156" t="s">
        <v>732</v>
      </c>
      <c r="R1" s="156" t="s">
        <v>733</v>
      </c>
    </row>
    <row r="2" spans="1:18" ht="15" customHeight="1">
      <c r="A2" s="137" t="s">
        <v>211</v>
      </c>
      <c r="B2" s="137" t="s">
        <v>247</v>
      </c>
      <c r="C2" s="137" t="s">
        <v>7</v>
      </c>
      <c r="D2" s="137" t="s">
        <v>11</v>
      </c>
      <c r="E2" s="137" t="s">
        <v>281</v>
      </c>
      <c r="F2" s="137" t="s">
        <v>13</v>
      </c>
      <c r="G2" s="137" t="s">
        <v>282</v>
      </c>
      <c r="H2" s="137" t="s">
        <v>283</v>
      </c>
      <c r="I2" s="137"/>
      <c r="J2" s="137" t="s">
        <v>284</v>
      </c>
      <c r="K2" s="137" t="s">
        <v>285</v>
      </c>
      <c r="L2" s="137" t="s">
        <v>36</v>
      </c>
      <c r="M2" s="137" t="s">
        <v>286</v>
      </c>
      <c r="N2" s="137" t="s">
        <v>287</v>
      </c>
      <c r="O2" s="137" t="s">
        <v>288</v>
      </c>
      <c r="P2" s="137">
        <v>7.57</v>
      </c>
      <c r="Q2" s="137"/>
      <c r="R2" s="137"/>
    </row>
    <row r="3" spans="1:18" ht="15" customHeight="1">
      <c r="A3" s="137" t="s">
        <v>211</v>
      </c>
      <c r="B3" s="137" t="s">
        <v>275</v>
      </c>
      <c r="C3" s="137" t="s">
        <v>7</v>
      </c>
      <c r="D3" s="137" t="s">
        <v>11</v>
      </c>
      <c r="E3" s="137" t="s">
        <v>281</v>
      </c>
      <c r="F3" s="137" t="s">
        <v>13</v>
      </c>
      <c r="G3" s="137" t="s">
        <v>289</v>
      </c>
      <c r="H3" s="137" t="s">
        <v>290</v>
      </c>
      <c r="I3" s="137"/>
      <c r="J3" s="137" t="s">
        <v>284</v>
      </c>
      <c r="K3" s="137" t="s">
        <v>291</v>
      </c>
      <c r="L3" s="137" t="s">
        <v>38</v>
      </c>
      <c r="M3" s="137" t="s">
        <v>292</v>
      </c>
      <c r="N3" s="137" t="s">
        <v>287</v>
      </c>
      <c r="O3" s="137" t="s">
        <v>288</v>
      </c>
      <c r="P3" s="137">
        <v>4.95</v>
      </c>
      <c r="Q3" s="137"/>
      <c r="R3" s="137"/>
    </row>
    <row r="4" spans="1:18" ht="15" customHeight="1">
      <c r="A4" s="137" t="s">
        <v>211</v>
      </c>
      <c r="B4" s="137" t="s">
        <v>246</v>
      </c>
      <c r="C4" s="137" t="s">
        <v>7</v>
      </c>
      <c r="D4" s="137" t="s">
        <v>11</v>
      </c>
      <c r="E4" s="137" t="s">
        <v>281</v>
      </c>
      <c r="F4" s="137" t="s">
        <v>13</v>
      </c>
      <c r="G4" s="137"/>
      <c r="H4" s="137"/>
      <c r="I4" s="137"/>
      <c r="J4" s="137"/>
      <c r="K4" s="137"/>
      <c r="L4" s="137"/>
      <c r="M4" s="137"/>
      <c r="N4" s="137"/>
      <c r="O4" s="137"/>
      <c r="P4" s="137">
        <v>7.57</v>
      </c>
      <c r="Q4" s="137"/>
      <c r="R4" s="137"/>
    </row>
    <row r="5" spans="1:18" ht="15" customHeight="1">
      <c r="A5" s="137" t="s">
        <v>214</v>
      </c>
      <c r="B5" s="137" t="s">
        <v>254</v>
      </c>
      <c r="C5" s="137" t="s">
        <v>7</v>
      </c>
      <c r="D5" s="137" t="s">
        <v>11</v>
      </c>
      <c r="E5" s="137" t="s">
        <v>281</v>
      </c>
      <c r="F5" s="137" t="s">
        <v>13</v>
      </c>
      <c r="G5" s="137"/>
      <c r="H5" s="137"/>
      <c r="I5" s="137"/>
      <c r="J5" s="137"/>
      <c r="K5" s="137"/>
      <c r="L5" s="137"/>
      <c r="M5" s="137"/>
      <c r="N5" s="137"/>
      <c r="O5" s="137"/>
      <c r="P5" s="137">
        <v>0</v>
      </c>
      <c r="Q5" s="137">
        <v>0</v>
      </c>
      <c r="R5" s="137">
        <v>0</v>
      </c>
    </row>
    <row r="6" spans="1:18" ht="15" customHeight="1">
      <c r="A6" s="137" t="s">
        <v>214</v>
      </c>
      <c r="B6" s="137" t="s">
        <v>259</v>
      </c>
      <c r="C6" s="137" t="s">
        <v>7</v>
      </c>
      <c r="D6" s="137" t="s">
        <v>11</v>
      </c>
      <c r="E6" s="137" t="s">
        <v>281</v>
      </c>
      <c r="F6" s="137" t="s">
        <v>13</v>
      </c>
      <c r="G6" s="137"/>
      <c r="H6" s="137"/>
      <c r="I6" s="137"/>
      <c r="J6" s="137"/>
      <c r="K6" s="137"/>
      <c r="L6" s="137"/>
      <c r="M6" s="137"/>
      <c r="N6" s="137"/>
      <c r="O6" s="137"/>
      <c r="P6" s="137">
        <v>5.63</v>
      </c>
      <c r="Q6" s="137">
        <v>5.63</v>
      </c>
      <c r="R6" s="137">
        <v>5.64</v>
      </c>
    </row>
    <row r="7" spans="1:18" ht="15" customHeight="1">
      <c r="A7" s="137" t="s">
        <v>214</v>
      </c>
      <c r="B7" s="137" t="s">
        <v>257</v>
      </c>
      <c r="C7" s="137" t="s">
        <v>7</v>
      </c>
      <c r="D7" s="137" t="s">
        <v>11</v>
      </c>
      <c r="E7" s="137" t="s">
        <v>281</v>
      </c>
      <c r="F7" s="137" t="s">
        <v>13</v>
      </c>
      <c r="G7" s="137"/>
      <c r="H7" s="137"/>
      <c r="I7" s="137"/>
      <c r="J7" s="137"/>
      <c r="K7" s="137"/>
      <c r="L7" s="137"/>
      <c r="M7" s="137"/>
      <c r="N7" s="137"/>
      <c r="O7" s="137"/>
      <c r="P7" s="137">
        <v>5.63</v>
      </c>
      <c r="Q7" s="137">
        <v>5.63</v>
      </c>
      <c r="R7" s="137">
        <v>5.63</v>
      </c>
    </row>
    <row r="8" spans="1:18" ht="15" customHeight="1">
      <c r="A8" s="137" t="s">
        <v>214</v>
      </c>
      <c r="B8" s="137" t="s">
        <v>260</v>
      </c>
      <c r="C8" s="137" t="s">
        <v>7</v>
      </c>
      <c r="D8" s="137" t="s">
        <v>11</v>
      </c>
      <c r="E8" s="137" t="s">
        <v>281</v>
      </c>
      <c r="F8" s="137" t="s">
        <v>13</v>
      </c>
      <c r="G8" s="137"/>
      <c r="H8" s="137"/>
      <c r="I8" s="137"/>
      <c r="J8" s="137"/>
      <c r="K8" s="137"/>
      <c r="L8" s="137"/>
      <c r="M8" s="137"/>
      <c r="N8" s="137"/>
      <c r="O8" s="137"/>
      <c r="P8" s="137">
        <v>0</v>
      </c>
      <c r="Q8" s="137">
        <v>0</v>
      </c>
      <c r="R8" s="137">
        <v>0</v>
      </c>
    </row>
    <row r="9" spans="1:18" ht="15" customHeight="1">
      <c r="A9" s="137" t="s">
        <v>214</v>
      </c>
      <c r="B9" s="137" t="s">
        <v>262</v>
      </c>
      <c r="C9" s="137" t="s">
        <v>7</v>
      </c>
      <c r="D9" s="137" t="s">
        <v>11</v>
      </c>
      <c r="E9" s="137" t="s">
        <v>281</v>
      </c>
      <c r="F9" s="137" t="s">
        <v>13</v>
      </c>
      <c r="G9" s="137"/>
      <c r="H9" s="137"/>
      <c r="I9" s="137"/>
      <c r="J9" s="137"/>
      <c r="K9" s="137"/>
      <c r="L9" s="137"/>
      <c r="M9" s="137"/>
      <c r="N9" s="137"/>
      <c r="O9" s="137"/>
      <c r="P9" s="137">
        <v>0.01</v>
      </c>
      <c r="Q9" s="137">
        <v>0</v>
      </c>
      <c r="R9" s="137">
        <v>0.01</v>
      </c>
    </row>
    <row r="10" spans="1:18" ht="15" customHeight="1">
      <c r="A10" s="137" t="s">
        <v>214</v>
      </c>
      <c r="B10" s="137" t="s">
        <v>263</v>
      </c>
      <c r="C10" s="137" t="s">
        <v>7</v>
      </c>
      <c r="D10" s="137" t="s">
        <v>11</v>
      </c>
      <c r="E10" s="137" t="s">
        <v>281</v>
      </c>
      <c r="F10" s="137" t="s">
        <v>13</v>
      </c>
      <c r="G10" s="137"/>
      <c r="H10" s="137"/>
      <c r="I10" s="137"/>
      <c r="J10" s="137"/>
      <c r="K10" s="137"/>
      <c r="L10" s="137"/>
      <c r="M10" s="137"/>
      <c r="N10" s="137"/>
      <c r="O10" s="137"/>
      <c r="P10" s="137">
        <v>0</v>
      </c>
      <c r="Q10" s="137">
        <v>0</v>
      </c>
      <c r="R10" s="137">
        <v>0.01</v>
      </c>
    </row>
    <row r="11" spans="1:18" ht="15" customHeight="1">
      <c r="A11" s="137" t="s">
        <v>214</v>
      </c>
      <c r="B11" s="137" t="s">
        <v>275</v>
      </c>
      <c r="C11" s="137" t="s">
        <v>7</v>
      </c>
      <c r="D11" s="137" t="s">
        <v>11</v>
      </c>
      <c r="E11" s="137" t="s">
        <v>281</v>
      </c>
      <c r="F11" s="137" t="s">
        <v>13</v>
      </c>
      <c r="G11" s="137"/>
      <c r="H11" s="137"/>
      <c r="I11" s="137"/>
      <c r="J11" s="137"/>
      <c r="K11" s="137"/>
      <c r="L11" s="137"/>
      <c r="M11" s="137"/>
      <c r="N11" s="137"/>
      <c r="O11" s="137"/>
      <c r="P11" s="137">
        <v>4.5199999999999996</v>
      </c>
      <c r="Q11" s="137"/>
      <c r="R11" s="137"/>
    </row>
    <row r="12" spans="1:18" ht="15" customHeight="1">
      <c r="A12" s="137" t="s">
        <v>214</v>
      </c>
      <c r="B12" s="137" t="s">
        <v>269</v>
      </c>
      <c r="C12" s="137" t="s">
        <v>7</v>
      </c>
      <c r="D12" s="137" t="s">
        <v>11</v>
      </c>
      <c r="E12" s="137" t="s">
        <v>281</v>
      </c>
      <c r="F12" s="137" t="s">
        <v>13</v>
      </c>
      <c r="G12" s="137"/>
      <c r="H12" s="137"/>
      <c r="I12" s="137"/>
      <c r="J12" s="137"/>
      <c r="K12" s="137"/>
      <c r="L12" s="137"/>
      <c r="M12" s="137"/>
      <c r="N12" s="137"/>
      <c r="O12" s="137"/>
      <c r="P12" s="137">
        <v>0.53</v>
      </c>
      <c r="Q12" s="137"/>
      <c r="R12" s="137"/>
    </row>
    <row r="13" spans="1:18" ht="15" customHeight="1">
      <c r="A13" s="137" t="s">
        <v>214</v>
      </c>
      <c r="B13" s="137" t="s">
        <v>249</v>
      </c>
      <c r="C13" s="137" t="s">
        <v>7</v>
      </c>
      <c r="D13" s="137" t="s">
        <v>11</v>
      </c>
      <c r="E13" s="137" t="s">
        <v>281</v>
      </c>
      <c r="F13" s="137" t="s">
        <v>13</v>
      </c>
      <c r="G13" s="137"/>
      <c r="H13" s="137"/>
      <c r="I13" s="137"/>
      <c r="J13" s="137"/>
      <c r="K13" s="137"/>
      <c r="L13" s="137"/>
      <c r="M13" s="137"/>
      <c r="N13" s="137"/>
      <c r="O13" s="137"/>
      <c r="P13" s="137">
        <v>0.46</v>
      </c>
      <c r="Q13" s="137"/>
      <c r="R13" s="137"/>
    </row>
    <row r="14" spans="1:18" ht="15" customHeight="1">
      <c r="A14" s="137" t="s">
        <v>214</v>
      </c>
      <c r="B14" s="137" t="s">
        <v>250</v>
      </c>
      <c r="C14" s="137" t="s">
        <v>7</v>
      </c>
      <c r="D14" s="137" t="s">
        <v>11</v>
      </c>
      <c r="E14" s="137" t="s">
        <v>281</v>
      </c>
      <c r="F14" s="137" t="s">
        <v>13</v>
      </c>
      <c r="G14" s="137"/>
      <c r="H14" s="137"/>
      <c r="I14" s="137"/>
      <c r="J14" s="137"/>
      <c r="K14" s="137"/>
      <c r="L14" s="137"/>
      <c r="M14" s="137"/>
      <c r="N14" s="137"/>
      <c r="O14" s="137"/>
      <c r="P14" s="137">
        <v>2.99</v>
      </c>
      <c r="Q14" s="137"/>
      <c r="R14" s="137"/>
    </row>
    <row r="15" spans="1:18" ht="15" customHeight="1">
      <c r="A15" s="137" t="s">
        <v>214</v>
      </c>
      <c r="B15" s="137" t="s">
        <v>248</v>
      </c>
      <c r="C15" s="137" t="s">
        <v>7</v>
      </c>
      <c r="D15" s="137" t="s">
        <v>11</v>
      </c>
      <c r="E15" s="137" t="s">
        <v>281</v>
      </c>
      <c r="F15" s="137" t="s">
        <v>13</v>
      </c>
      <c r="G15" s="137"/>
      <c r="H15" s="137"/>
      <c r="I15" s="137"/>
      <c r="J15" s="137"/>
      <c r="K15" s="137"/>
      <c r="L15" s="137"/>
      <c r="M15" s="137"/>
      <c r="N15" s="137"/>
      <c r="O15" s="137"/>
      <c r="P15" s="137">
        <v>3.44</v>
      </c>
      <c r="Q15" s="137"/>
      <c r="R15" s="137"/>
    </row>
    <row r="16" spans="1:18" ht="15" customHeight="1">
      <c r="A16" s="137" t="s">
        <v>214</v>
      </c>
      <c r="B16" s="137" t="s">
        <v>253</v>
      </c>
      <c r="C16" s="137" t="s">
        <v>7</v>
      </c>
      <c r="D16" s="137" t="s">
        <v>11</v>
      </c>
      <c r="E16" s="137" t="s">
        <v>281</v>
      </c>
      <c r="F16" s="137" t="s">
        <v>13</v>
      </c>
      <c r="G16" s="137"/>
      <c r="H16" s="137"/>
      <c r="I16" s="137"/>
      <c r="J16" s="137"/>
      <c r="K16" s="137"/>
      <c r="L16" s="137"/>
      <c r="M16" s="137"/>
      <c r="N16" s="137"/>
      <c r="O16" s="137"/>
      <c r="P16" s="137">
        <v>11.3</v>
      </c>
      <c r="Q16" s="137"/>
      <c r="R16" s="137"/>
    </row>
    <row r="17" spans="1:18" ht="15" customHeight="1">
      <c r="A17" s="137" t="s">
        <v>214</v>
      </c>
      <c r="B17" s="137" t="s">
        <v>256</v>
      </c>
      <c r="C17" s="137" t="s">
        <v>7</v>
      </c>
      <c r="D17" s="137" t="s">
        <v>11</v>
      </c>
      <c r="E17" s="137" t="s">
        <v>281</v>
      </c>
      <c r="F17" s="137" t="s">
        <v>13</v>
      </c>
      <c r="G17" s="137"/>
      <c r="H17" s="137"/>
      <c r="I17" s="137"/>
      <c r="J17" s="137"/>
      <c r="K17" s="137"/>
      <c r="L17" s="137"/>
      <c r="M17" s="137"/>
      <c r="N17" s="137"/>
      <c r="O17" s="137"/>
      <c r="P17" s="137">
        <v>5.63</v>
      </c>
      <c r="Q17" s="137">
        <v>5.63</v>
      </c>
      <c r="R17" s="137">
        <v>5.63</v>
      </c>
    </row>
    <row r="18" spans="1:18" ht="15" customHeight="1">
      <c r="A18" s="137" t="s">
        <v>214</v>
      </c>
      <c r="B18" s="137" t="s">
        <v>255</v>
      </c>
      <c r="C18" s="137" t="s">
        <v>7</v>
      </c>
      <c r="D18" s="137" t="s">
        <v>11</v>
      </c>
      <c r="E18" s="137" t="s">
        <v>281</v>
      </c>
      <c r="F18" s="137" t="s">
        <v>13</v>
      </c>
      <c r="G18" s="137"/>
      <c r="H18" s="137"/>
      <c r="I18" s="137"/>
      <c r="J18" s="137"/>
      <c r="K18" s="137"/>
      <c r="L18" s="137"/>
      <c r="M18" s="137"/>
      <c r="N18" s="137"/>
      <c r="O18" s="137"/>
      <c r="P18" s="137">
        <v>11.3</v>
      </c>
      <c r="Q18" s="137">
        <v>11.3</v>
      </c>
      <c r="R18" s="137">
        <v>11.3</v>
      </c>
    </row>
    <row r="19" spans="1:18" ht="15" customHeight="1">
      <c r="A19" s="137" t="s">
        <v>214</v>
      </c>
      <c r="B19" s="137" t="s">
        <v>258</v>
      </c>
      <c r="C19" s="137" t="s">
        <v>7</v>
      </c>
      <c r="D19" s="137" t="s">
        <v>11</v>
      </c>
      <c r="E19" s="137" t="s">
        <v>281</v>
      </c>
      <c r="F19" s="137" t="s">
        <v>13</v>
      </c>
      <c r="G19" s="137"/>
      <c r="H19" s="137"/>
      <c r="I19" s="137"/>
      <c r="J19" s="137"/>
      <c r="K19" s="137"/>
      <c r="L19" s="137"/>
      <c r="M19" s="137"/>
      <c r="N19" s="137"/>
      <c r="O19" s="137"/>
      <c r="P19" s="137">
        <v>5.63</v>
      </c>
      <c r="Q19" s="137">
        <v>5.63</v>
      </c>
      <c r="R19" s="137">
        <v>5.64</v>
      </c>
    </row>
    <row r="20" spans="1:18" ht="15" customHeight="1">
      <c r="A20" s="137" t="s">
        <v>214</v>
      </c>
      <c r="B20" s="137" t="s">
        <v>261</v>
      </c>
      <c r="C20" s="137" t="s">
        <v>7</v>
      </c>
      <c r="D20" s="137" t="s">
        <v>11</v>
      </c>
      <c r="E20" s="137" t="s">
        <v>281</v>
      </c>
      <c r="F20" s="137" t="s">
        <v>13</v>
      </c>
      <c r="G20" s="137"/>
      <c r="H20" s="137"/>
      <c r="I20" s="137"/>
      <c r="J20" s="137"/>
      <c r="K20" s="137"/>
      <c r="L20" s="137"/>
      <c r="M20" s="137"/>
      <c r="N20" s="137"/>
      <c r="O20" s="137"/>
      <c r="P20" s="137">
        <v>0.01</v>
      </c>
      <c r="Q20" s="137">
        <v>0</v>
      </c>
      <c r="R20" s="137">
        <v>0.01</v>
      </c>
    </row>
    <row r="21" spans="1:18" ht="15" customHeight="1">
      <c r="A21" s="137" t="s">
        <v>214</v>
      </c>
      <c r="B21" s="137" t="s">
        <v>252</v>
      </c>
      <c r="C21" s="137" t="s">
        <v>7</v>
      </c>
      <c r="D21" s="137" t="s">
        <v>11</v>
      </c>
      <c r="E21" s="137" t="s">
        <v>281</v>
      </c>
      <c r="F21" s="137" t="s">
        <v>13</v>
      </c>
      <c r="G21" s="137"/>
      <c r="H21" s="137"/>
      <c r="I21" s="137"/>
      <c r="J21" s="137"/>
      <c r="K21" s="137"/>
      <c r="L21" s="137"/>
      <c r="M21" s="137"/>
      <c r="N21" s="137"/>
      <c r="O21" s="137"/>
      <c r="P21" s="137">
        <v>12.3</v>
      </c>
      <c r="Q21" s="137"/>
      <c r="R21" s="137"/>
    </row>
    <row r="22" spans="1:18" ht="15" customHeight="1">
      <c r="A22" s="137" t="s">
        <v>214</v>
      </c>
      <c r="B22" s="137" t="s">
        <v>251</v>
      </c>
      <c r="C22" s="137" t="s">
        <v>7</v>
      </c>
      <c r="D22" s="137" t="s">
        <v>11</v>
      </c>
      <c r="E22" s="137" t="s">
        <v>281</v>
      </c>
      <c r="F22" s="137" t="s">
        <v>13</v>
      </c>
      <c r="G22" s="137"/>
      <c r="H22" s="137"/>
      <c r="I22" s="137"/>
      <c r="J22" s="137"/>
      <c r="K22" s="137"/>
      <c r="L22" s="137"/>
      <c r="M22" s="137"/>
      <c r="N22" s="137"/>
      <c r="O22" s="137"/>
      <c r="P22" s="137">
        <v>12.9</v>
      </c>
      <c r="Q22" s="137"/>
      <c r="R22" s="137"/>
    </row>
    <row r="23" spans="1:18" ht="15" customHeight="1">
      <c r="A23" s="137" t="s">
        <v>214</v>
      </c>
      <c r="B23" s="137" t="s">
        <v>268</v>
      </c>
      <c r="C23" s="137" t="s">
        <v>7</v>
      </c>
      <c r="D23" s="137" t="s">
        <v>11</v>
      </c>
      <c r="E23" s="137" t="s">
        <v>281</v>
      </c>
      <c r="F23" s="137" t="s">
        <v>13</v>
      </c>
      <c r="G23" s="137"/>
      <c r="H23" s="137"/>
      <c r="I23" s="137"/>
      <c r="J23" s="137"/>
      <c r="K23" s="137"/>
      <c r="L23" s="137"/>
      <c r="M23" s="137"/>
      <c r="N23" s="137"/>
      <c r="O23" s="137"/>
      <c r="P23" s="137">
        <v>0.53</v>
      </c>
      <c r="Q23" s="137"/>
      <c r="R23" s="137"/>
    </row>
    <row r="24" spans="1:18" ht="15" customHeight="1">
      <c r="A24" s="137" t="s">
        <v>214</v>
      </c>
      <c r="B24" s="137" t="s">
        <v>266</v>
      </c>
      <c r="C24" s="137" t="s">
        <v>7</v>
      </c>
      <c r="D24" s="137" t="s">
        <v>11</v>
      </c>
      <c r="E24" s="137" t="s">
        <v>281</v>
      </c>
      <c r="F24" s="137" t="s">
        <v>13</v>
      </c>
      <c r="G24" s="137"/>
      <c r="H24" s="137"/>
      <c r="I24" s="137"/>
      <c r="J24" s="137"/>
      <c r="K24" s="137"/>
      <c r="L24" s="137"/>
      <c r="M24" s="137"/>
      <c r="N24" s="137"/>
      <c r="O24" s="137"/>
      <c r="P24" s="137">
        <v>1.06</v>
      </c>
      <c r="Q24" s="137"/>
      <c r="R24" s="137"/>
    </row>
    <row r="25" spans="1:18" ht="15" customHeight="1">
      <c r="A25" s="137" t="s">
        <v>214</v>
      </c>
      <c r="B25" s="137" t="s">
        <v>264</v>
      </c>
      <c r="C25" s="137" t="s">
        <v>7</v>
      </c>
      <c r="D25" s="137" t="s">
        <v>11</v>
      </c>
      <c r="E25" s="137" t="s">
        <v>281</v>
      </c>
      <c r="F25" s="137" t="s">
        <v>13</v>
      </c>
      <c r="G25" s="137"/>
      <c r="H25" s="137"/>
      <c r="I25" s="137"/>
      <c r="J25" s="137"/>
      <c r="K25" s="137"/>
      <c r="L25" s="137"/>
      <c r="M25" s="137"/>
      <c r="N25" s="137"/>
      <c r="O25" s="137"/>
      <c r="P25" s="137">
        <v>1.06</v>
      </c>
      <c r="Q25" s="137"/>
      <c r="R25" s="137"/>
    </row>
    <row r="26" spans="1:18" ht="15" customHeight="1">
      <c r="A26" s="137" t="s">
        <v>217</v>
      </c>
      <c r="B26" s="137" t="s">
        <v>254</v>
      </c>
      <c r="C26" s="137" t="s">
        <v>7</v>
      </c>
      <c r="D26" s="137" t="s">
        <v>11</v>
      </c>
      <c r="E26" s="137" t="s">
        <v>281</v>
      </c>
      <c r="F26" s="137" t="s">
        <v>13</v>
      </c>
      <c r="G26" s="137"/>
      <c r="H26" s="137"/>
      <c r="I26" s="137"/>
      <c r="J26" s="137"/>
      <c r="K26" s="137"/>
      <c r="L26" s="137"/>
      <c r="M26" s="137"/>
      <c r="N26" s="137"/>
      <c r="O26" s="137"/>
      <c r="P26" s="137">
        <v>0</v>
      </c>
      <c r="Q26" s="137">
        <v>0</v>
      </c>
      <c r="R26" s="137">
        <v>0</v>
      </c>
    </row>
    <row r="27" spans="1:18" ht="15" customHeight="1">
      <c r="A27" s="137" t="s">
        <v>217</v>
      </c>
      <c r="B27" s="137" t="s">
        <v>259</v>
      </c>
      <c r="C27" s="137" t="s">
        <v>7</v>
      </c>
      <c r="D27" s="137" t="s">
        <v>11</v>
      </c>
      <c r="E27" s="137" t="s">
        <v>281</v>
      </c>
      <c r="F27" s="137" t="s">
        <v>13</v>
      </c>
      <c r="G27" s="137"/>
      <c r="H27" s="137"/>
      <c r="I27" s="137"/>
      <c r="J27" s="137"/>
      <c r="K27" s="137"/>
      <c r="L27" s="137"/>
      <c r="M27" s="137"/>
      <c r="N27" s="137"/>
      <c r="O27" s="137"/>
      <c r="P27" s="137">
        <v>5.63</v>
      </c>
      <c r="Q27" s="137">
        <v>5.63</v>
      </c>
      <c r="R27" s="137">
        <v>5.63</v>
      </c>
    </row>
    <row r="28" spans="1:18" ht="15" customHeight="1">
      <c r="A28" s="137" t="s">
        <v>217</v>
      </c>
      <c r="B28" s="137" t="s">
        <v>257</v>
      </c>
      <c r="C28" s="137" t="s">
        <v>7</v>
      </c>
      <c r="D28" s="137" t="s">
        <v>11</v>
      </c>
      <c r="E28" s="137" t="s">
        <v>281</v>
      </c>
      <c r="F28" s="137" t="s">
        <v>13</v>
      </c>
      <c r="G28" s="137"/>
      <c r="H28" s="137"/>
      <c r="I28" s="137"/>
      <c r="J28" s="137"/>
      <c r="K28" s="137"/>
      <c r="L28" s="137"/>
      <c r="M28" s="137"/>
      <c r="N28" s="137"/>
      <c r="O28" s="137"/>
      <c r="P28" s="137">
        <v>5.63</v>
      </c>
      <c r="Q28" s="137">
        <v>5.63</v>
      </c>
      <c r="R28" s="137">
        <v>5.64</v>
      </c>
    </row>
    <row r="29" spans="1:18" ht="15" customHeight="1">
      <c r="A29" s="137" t="s">
        <v>217</v>
      </c>
      <c r="B29" s="137" t="s">
        <v>260</v>
      </c>
      <c r="C29" s="137" t="s">
        <v>7</v>
      </c>
      <c r="D29" s="137" t="s">
        <v>11</v>
      </c>
      <c r="E29" s="137" t="s">
        <v>281</v>
      </c>
      <c r="F29" s="137" t="s">
        <v>13</v>
      </c>
      <c r="G29" s="137"/>
      <c r="H29" s="137"/>
      <c r="I29" s="137"/>
      <c r="J29" s="137"/>
      <c r="K29" s="137"/>
      <c r="L29" s="137"/>
      <c r="M29" s="137"/>
      <c r="N29" s="137"/>
      <c r="O29" s="137"/>
      <c r="P29" s="137">
        <v>0</v>
      </c>
      <c r="Q29" s="137">
        <v>0</v>
      </c>
      <c r="R29" s="137">
        <v>0</v>
      </c>
    </row>
    <row r="30" spans="1:18" ht="15" customHeight="1">
      <c r="A30" s="137" t="s">
        <v>217</v>
      </c>
      <c r="B30" s="137" t="s">
        <v>262</v>
      </c>
      <c r="C30" s="137" t="s">
        <v>7</v>
      </c>
      <c r="D30" s="137" t="s">
        <v>11</v>
      </c>
      <c r="E30" s="137" t="s">
        <v>281</v>
      </c>
      <c r="F30" s="137" t="s">
        <v>13</v>
      </c>
      <c r="G30" s="137"/>
      <c r="H30" s="137"/>
      <c r="I30" s="137"/>
      <c r="J30" s="137"/>
      <c r="K30" s="137"/>
      <c r="L30" s="137"/>
      <c r="M30" s="137"/>
      <c r="N30" s="137"/>
      <c r="O30" s="137"/>
      <c r="P30" s="137">
        <v>0.01</v>
      </c>
      <c r="Q30" s="137">
        <v>0</v>
      </c>
      <c r="R30" s="137">
        <v>0.01</v>
      </c>
    </row>
    <row r="31" spans="1:18" ht="15" customHeight="1">
      <c r="A31" s="137" t="s">
        <v>217</v>
      </c>
      <c r="B31" s="137" t="s">
        <v>263</v>
      </c>
      <c r="C31" s="137" t="s">
        <v>7</v>
      </c>
      <c r="D31" s="137" t="s">
        <v>11</v>
      </c>
      <c r="E31" s="137" t="s">
        <v>281</v>
      </c>
      <c r="F31" s="137" t="s">
        <v>13</v>
      </c>
      <c r="G31" s="137"/>
      <c r="H31" s="137"/>
      <c r="I31" s="137"/>
      <c r="J31" s="137"/>
      <c r="K31" s="137"/>
      <c r="L31" s="137"/>
      <c r="M31" s="137"/>
      <c r="N31" s="137"/>
      <c r="O31" s="137"/>
      <c r="P31" s="137">
        <v>0</v>
      </c>
      <c r="Q31" s="137">
        <v>0</v>
      </c>
      <c r="R31" s="137">
        <v>0.01</v>
      </c>
    </row>
    <row r="32" spans="1:18" ht="15" customHeight="1">
      <c r="A32" s="137" t="s">
        <v>217</v>
      </c>
      <c r="B32" s="137" t="s">
        <v>275</v>
      </c>
      <c r="C32" s="137" t="s">
        <v>7</v>
      </c>
      <c r="D32" s="137" t="s">
        <v>11</v>
      </c>
      <c r="E32" s="137" t="s">
        <v>281</v>
      </c>
      <c r="F32" s="137" t="s">
        <v>13</v>
      </c>
      <c r="G32" s="137"/>
      <c r="H32" s="137"/>
      <c r="I32" s="137"/>
      <c r="J32" s="137"/>
      <c r="K32" s="137"/>
      <c r="L32" s="137"/>
      <c r="M32" s="137"/>
      <c r="N32" s="137"/>
      <c r="O32" s="137"/>
      <c r="P32" s="137">
        <v>4.3600000000000003</v>
      </c>
      <c r="Q32" s="137"/>
      <c r="R32" s="137"/>
    </row>
    <row r="33" spans="1:18" ht="15" customHeight="1">
      <c r="A33" s="137" t="s">
        <v>217</v>
      </c>
      <c r="B33" s="137" t="s">
        <v>253</v>
      </c>
      <c r="C33" s="137" t="s">
        <v>7</v>
      </c>
      <c r="D33" s="137" t="s">
        <v>11</v>
      </c>
      <c r="E33" s="137" t="s">
        <v>281</v>
      </c>
      <c r="F33" s="137" t="s">
        <v>13</v>
      </c>
      <c r="G33" s="137"/>
      <c r="H33" s="137"/>
      <c r="I33" s="137"/>
      <c r="J33" s="137"/>
      <c r="K33" s="137"/>
      <c r="L33" s="137"/>
      <c r="M33" s="137"/>
      <c r="N33" s="137"/>
      <c r="O33" s="137"/>
      <c r="P33" s="137">
        <v>11.3</v>
      </c>
      <c r="Q33" s="137"/>
      <c r="R33" s="137"/>
    </row>
    <row r="34" spans="1:18" ht="15" customHeight="1">
      <c r="A34" s="137" t="s">
        <v>217</v>
      </c>
      <c r="B34" s="137" t="s">
        <v>256</v>
      </c>
      <c r="C34" s="137" t="s">
        <v>7</v>
      </c>
      <c r="D34" s="137" t="s">
        <v>11</v>
      </c>
      <c r="E34" s="137" t="s">
        <v>281</v>
      </c>
      <c r="F34" s="137" t="s">
        <v>13</v>
      </c>
      <c r="G34" s="137"/>
      <c r="H34" s="137"/>
      <c r="I34" s="137"/>
      <c r="J34" s="137"/>
      <c r="K34" s="137"/>
      <c r="L34" s="137"/>
      <c r="M34" s="137"/>
      <c r="N34" s="137"/>
      <c r="O34" s="137"/>
      <c r="P34" s="137">
        <v>5.63</v>
      </c>
      <c r="Q34" s="137">
        <v>5.63</v>
      </c>
      <c r="R34" s="137">
        <v>5.63</v>
      </c>
    </row>
    <row r="35" spans="1:18" ht="15" customHeight="1">
      <c r="A35" s="137" t="s">
        <v>217</v>
      </c>
      <c r="B35" s="137" t="s">
        <v>255</v>
      </c>
      <c r="C35" s="137" t="s">
        <v>7</v>
      </c>
      <c r="D35" s="137" t="s">
        <v>11</v>
      </c>
      <c r="E35" s="137" t="s">
        <v>281</v>
      </c>
      <c r="F35" s="137" t="s">
        <v>13</v>
      </c>
      <c r="G35" s="137"/>
      <c r="H35" s="137"/>
      <c r="I35" s="137"/>
      <c r="J35" s="137"/>
      <c r="K35" s="137"/>
      <c r="L35" s="137"/>
      <c r="M35" s="137"/>
      <c r="N35" s="137"/>
      <c r="O35" s="137"/>
      <c r="P35" s="137">
        <v>11.3</v>
      </c>
      <c r="Q35" s="137">
        <v>11.3</v>
      </c>
      <c r="R35" s="137">
        <v>11.3</v>
      </c>
    </row>
    <row r="36" spans="1:18" ht="15" customHeight="1">
      <c r="A36" s="137" t="s">
        <v>217</v>
      </c>
      <c r="B36" s="137" t="s">
        <v>258</v>
      </c>
      <c r="C36" s="137" t="s">
        <v>7</v>
      </c>
      <c r="D36" s="137" t="s">
        <v>11</v>
      </c>
      <c r="E36" s="137" t="s">
        <v>281</v>
      </c>
      <c r="F36" s="137" t="s">
        <v>13</v>
      </c>
      <c r="G36" s="137"/>
      <c r="H36" s="137"/>
      <c r="I36" s="137"/>
      <c r="J36" s="137"/>
      <c r="K36" s="137"/>
      <c r="L36" s="137"/>
      <c r="M36" s="137"/>
      <c r="N36" s="137"/>
      <c r="O36" s="137"/>
      <c r="P36" s="137">
        <v>5.63</v>
      </c>
      <c r="Q36" s="137">
        <v>5.63</v>
      </c>
      <c r="R36" s="137">
        <v>5.63</v>
      </c>
    </row>
    <row r="37" spans="1:18" ht="15" customHeight="1">
      <c r="A37" s="137" t="s">
        <v>217</v>
      </c>
      <c r="B37" s="137" t="s">
        <v>261</v>
      </c>
      <c r="C37" s="137" t="s">
        <v>7</v>
      </c>
      <c r="D37" s="137" t="s">
        <v>11</v>
      </c>
      <c r="E37" s="137" t="s">
        <v>281</v>
      </c>
      <c r="F37" s="137" t="s">
        <v>13</v>
      </c>
      <c r="G37" s="137"/>
      <c r="H37" s="137"/>
      <c r="I37" s="137"/>
      <c r="J37" s="137"/>
      <c r="K37" s="137"/>
      <c r="L37" s="137"/>
      <c r="M37" s="137"/>
      <c r="N37" s="137"/>
      <c r="O37" s="137"/>
      <c r="P37" s="137">
        <v>0.01</v>
      </c>
      <c r="Q37" s="137">
        <v>0</v>
      </c>
      <c r="R37" s="137">
        <v>0.01</v>
      </c>
    </row>
    <row r="38" spans="1:18" ht="15" customHeight="1">
      <c r="A38" s="137" t="s">
        <v>217</v>
      </c>
      <c r="B38" s="137" t="s">
        <v>252</v>
      </c>
      <c r="C38" s="137" t="s">
        <v>7</v>
      </c>
      <c r="D38" s="137" t="s">
        <v>11</v>
      </c>
      <c r="E38" s="137" t="s">
        <v>281</v>
      </c>
      <c r="F38" s="137" t="s">
        <v>13</v>
      </c>
      <c r="G38" s="137"/>
      <c r="H38" s="137"/>
      <c r="I38" s="137"/>
      <c r="J38" s="137"/>
      <c r="K38" s="137"/>
      <c r="L38" s="137"/>
      <c r="M38" s="137"/>
      <c r="N38" s="137"/>
      <c r="O38" s="137"/>
      <c r="P38" s="137">
        <v>11.3</v>
      </c>
      <c r="Q38" s="137"/>
      <c r="R38" s="137"/>
    </row>
    <row r="39" spans="1:18" ht="15" customHeight="1">
      <c r="A39" s="137" t="s">
        <v>217</v>
      </c>
      <c r="B39" s="137" t="s">
        <v>251</v>
      </c>
      <c r="C39" s="137" t="s">
        <v>7</v>
      </c>
      <c r="D39" s="137" t="s">
        <v>11</v>
      </c>
      <c r="E39" s="137" t="s">
        <v>281</v>
      </c>
      <c r="F39" s="137" t="s">
        <v>13</v>
      </c>
      <c r="G39" s="137"/>
      <c r="H39" s="137"/>
      <c r="I39" s="137"/>
      <c r="J39" s="137"/>
      <c r="K39" s="137"/>
      <c r="L39" s="137"/>
      <c r="M39" s="137"/>
      <c r="N39" s="137"/>
      <c r="O39" s="137"/>
      <c r="P39" s="137">
        <v>11.3</v>
      </c>
      <c r="Q39" s="137"/>
      <c r="R39" s="137"/>
    </row>
    <row r="40" spans="1:18" ht="15" customHeight="1">
      <c r="A40" s="137" t="s">
        <v>220</v>
      </c>
      <c r="B40" s="137" t="s">
        <v>254</v>
      </c>
      <c r="C40" s="137" t="s">
        <v>7</v>
      </c>
      <c r="D40" s="137" t="s">
        <v>11</v>
      </c>
      <c r="E40" s="137" t="s">
        <v>281</v>
      </c>
      <c r="F40" s="137" t="s">
        <v>13</v>
      </c>
      <c r="G40" s="137"/>
      <c r="H40" s="137"/>
      <c r="I40" s="137"/>
      <c r="J40" s="137"/>
      <c r="K40" s="137"/>
      <c r="L40" s="137"/>
      <c r="M40" s="137"/>
      <c r="N40" s="137"/>
      <c r="O40" s="137"/>
      <c r="P40" s="137">
        <v>0</v>
      </c>
      <c r="Q40" s="137">
        <v>0</v>
      </c>
      <c r="R40" s="137">
        <v>0</v>
      </c>
    </row>
    <row r="41" spans="1:18" ht="15" customHeight="1">
      <c r="A41" s="137" t="s">
        <v>220</v>
      </c>
      <c r="B41" s="137" t="s">
        <v>259</v>
      </c>
      <c r="C41" s="137" t="s">
        <v>7</v>
      </c>
      <c r="D41" s="137" t="s">
        <v>11</v>
      </c>
      <c r="E41" s="137" t="s">
        <v>281</v>
      </c>
      <c r="F41" s="137" t="s">
        <v>13</v>
      </c>
      <c r="G41" s="137" t="s">
        <v>662</v>
      </c>
      <c r="H41" s="137" t="s">
        <v>659</v>
      </c>
      <c r="I41" s="137" t="s">
        <v>660</v>
      </c>
      <c r="J41" s="137" t="s">
        <v>301</v>
      </c>
      <c r="K41" s="137" t="s">
        <v>663</v>
      </c>
      <c r="L41" s="137" t="s">
        <v>44</v>
      </c>
      <c r="M41" s="137" t="s">
        <v>336</v>
      </c>
      <c r="N41" s="137" t="s">
        <v>635</v>
      </c>
      <c r="O41" s="137" t="s">
        <v>288</v>
      </c>
      <c r="P41" s="137">
        <v>5.63</v>
      </c>
      <c r="Q41" s="137"/>
      <c r="R41" s="137"/>
    </row>
    <row r="42" spans="1:18" ht="15" customHeight="1">
      <c r="A42" s="137" t="s">
        <v>220</v>
      </c>
      <c r="B42" s="137" t="s">
        <v>257</v>
      </c>
      <c r="C42" s="137" t="s">
        <v>7</v>
      </c>
      <c r="D42" s="137" t="s">
        <v>11</v>
      </c>
      <c r="E42" s="137" t="s">
        <v>281</v>
      </c>
      <c r="F42" s="137" t="s">
        <v>13</v>
      </c>
      <c r="G42" s="137" t="s">
        <v>658</v>
      </c>
      <c r="H42" s="137" t="s">
        <v>659</v>
      </c>
      <c r="I42" s="137" t="s">
        <v>660</v>
      </c>
      <c r="J42" s="137" t="s">
        <v>301</v>
      </c>
      <c r="K42" s="137" t="s">
        <v>661</v>
      </c>
      <c r="L42" s="137" t="s">
        <v>44</v>
      </c>
      <c r="M42" s="137" t="s">
        <v>336</v>
      </c>
      <c r="N42" s="137" t="s">
        <v>635</v>
      </c>
      <c r="O42" s="137" t="s">
        <v>288</v>
      </c>
      <c r="P42" s="137">
        <v>5.63</v>
      </c>
      <c r="Q42" s="137"/>
      <c r="R42" s="137"/>
    </row>
    <row r="43" spans="1:18" ht="15" customHeight="1">
      <c r="A43" s="137" t="s">
        <v>220</v>
      </c>
      <c r="B43" s="137" t="s">
        <v>260</v>
      </c>
      <c r="C43" s="137" t="s">
        <v>7</v>
      </c>
      <c r="D43" s="137" t="s">
        <v>11</v>
      </c>
      <c r="E43" s="137" t="s">
        <v>281</v>
      </c>
      <c r="F43" s="137" t="s">
        <v>13</v>
      </c>
      <c r="G43" s="137"/>
      <c r="H43" s="137"/>
      <c r="I43" s="137"/>
      <c r="J43" s="137"/>
      <c r="K43" s="137"/>
      <c r="L43" s="137"/>
      <c r="M43" s="137"/>
      <c r="N43" s="137"/>
      <c r="O43" s="137"/>
      <c r="P43" s="137">
        <v>0</v>
      </c>
      <c r="Q43" s="137">
        <v>0</v>
      </c>
      <c r="R43" s="137">
        <v>0</v>
      </c>
    </row>
    <row r="44" spans="1:18" ht="15" customHeight="1">
      <c r="A44" s="137" t="s">
        <v>220</v>
      </c>
      <c r="B44" s="137" t="s">
        <v>262</v>
      </c>
      <c r="C44" s="137" t="s">
        <v>7</v>
      </c>
      <c r="D44" s="137" t="s">
        <v>11</v>
      </c>
      <c r="E44" s="137" t="s">
        <v>281</v>
      </c>
      <c r="F44" s="137" t="s">
        <v>13</v>
      </c>
      <c r="G44" s="137"/>
      <c r="H44" s="137"/>
      <c r="I44" s="137"/>
      <c r="J44" s="137"/>
      <c r="K44" s="137"/>
      <c r="L44" s="137"/>
      <c r="M44" s="137"/>
      <c r="N44" s="137"/>
      <c r="O44" s="137"/>
      <c r="P44" s="137">
        <v>0</v>
      </c>
      <c r="Q44" s="137">
        <v>0</v>
      </c>
      <c r="R44" s="137">
        <v>0</v>
      </c>
    </row>
    <row r="45" spans="1:18" ht="15" customHeight="1">
      <c r="A45" s="137" t="s">
        <v>220</v>
      </c>
      <c r="B45" s="137" t="s">
        <v>263</v>
      </c>
      <c r="C45" s="137" t="s">
        <v>7</v>
      </c>
      <c r="D45" s="137" t="s">
        <v>11</v>
      </c>
      <c r="E45" s="137" t="s">
        <v>281</v>
      </c>
      <c r="F45" s="137" t="s">
        <v>13</v>
      </c>
      <c r="G45" s="137"/>
      <c r="H45" s="137"/>
      <c r="I45" s="137"/>
      <c r="J45" s="137"/>
      <c r="K45" s="137"/>
      <c r="L45" s="137"/>
      <c r="M45" s="137"/>
      <c r="N45" s="137"/>
      <c r="O45" s="137"/>
      <c r="P45" s="137">
        <v>0</v>
      </c>
      <c r="Q45" s="137">
        <v>0</v>
      </c>
      <c r="R45" s="137">
        <v>0</v>
      </c>
    </row>
    <row r="46" spans="1:18" ht="15" customHeight="1">
      <c r="A46" s="137" t="s">
        <v>220</v>
      </c>
      <c r="B46" s="137" t="s">
        <v>275</v>
      </c>
      <c r="C46" s="137" t="s">
        <v>7</v>
      </c>
      <c r="D46" s="137" t="s">
        <v>11</v>
      </c>
      <c r="E46" s="137" t="s">
        <v>281</v>
      </c>
      <c r="F46" s="137" t="s">
        <v>13</v>
      </c>
      <c r="G46" s="137" t="s">
        <v>293</v>
      </c>
      <c r="H46" s="137" t="s">
        <v>294</v>
      </c>
      <c r="I46" s="137"/>
      <c r="J46" s="137" t="s">
        <v>284</v>
      </c>
      <c r="K46" s="137" t="s">
        <v>295</v>
      </c>
      <c r="L46" s="137" t="s">
        <v>40</v>
      </c>
      <c r="M46" s="137" t="s">
        <v>286</v>
      </c>
      <c r="N46" s="137" t="s">
        <v>287</v>
      </c>
      <c r="O46" s="137" t="s">
        <v>288</v>
      </c>
      <c r="P46" s="137">
        <v>3.19</v>
      </c>
      <c r="Q46" s="137"/>
      <c r="R46" s="137"/>
    </row>
    <row r="47" spans="1:18" ht="15" customHeight="1">
      <c r="A47" s="137" t="s">
        <v>220</v>
      </c>
      <c r="B47" s="137" t="s">
        <v>253</v>
      </c>
      <c r="C47" s="137" t="s">
        <v>7</v>
      </c>
      <c r="D47" s="137" t="s">
        <v>11</v>
      </c>
      <c r="E47" s="137" t="s">
        <v>281</v>
      </c>
      <c r="F47" s="137" t="s">
        <v>13</v>
      </c>
      <c r="G47" s="137"/>
      <c r="H47" s="137"/>
      <c r="I47" s="137"/>
      <c r="J47" s="137"/>
      <c r="K47" s="137"/>
      <c r="L47" s="137"/>
      <c r="M47" s="137"/>
      <c r="N47" s="137"/>
      <c r="O47" s="137"/>
      <c r="P47" s="137">
        <v>11.3</v>
      </c>
      <c r="Q47" s="137"/>
      <c r="R47" s="137"/>
    </row>
    <row r="48" spans="1:18" ht="15" customHeight="1">
      <c r="A48" s="137" t="s">
        <v>220</v>
      </c>
      <c r="B48" s="137" t="s">
        <v>256</v>
      </c>
      <c r="C48" s="137" t="s">
        <v>7</v>
      </c>
      <c r="D48" s="137" t="s">
        <v>11</v>
      </c>
      <c r="E48" s="137" t="s">
        <v>281</v>
      </c>
      <c r="F48" s="137" t="s">
        <v>13</v>
      </c>
      <c r="G48" s="137"/>
      <c r="H48" s="137"/>
      <c r="I48" s="137"/>
      <c r="J48" s="137"/>
      <c r="K48" s="137"/>
      <c r="L48" s="137"/>
      <c r="M48" s="137"/>
      <c r="N48" s="137"/>
      <c r="O48" s="137"/>
      <c r="P48" s="137">
        <v>5.63</v>
      </c>
      <c r="Q48" s="137"/>
      <c r="R48" s="137"/>
    </row>
    <row r="49" spans="1:18" ht="15" customHeight="1">
      <c r="A49" s="137" t="s">
        <v>220</v>
      </c>
      <c r="B49" s="137" t="s">
        <v>255</v>
      </c>
      <c r="C49" s="137" t="s">
        <v>7</v>
      </c>
      <c r="D49" s="137" t="s">
        <v>11</v>
      </c>
      <c r="E49" s="137" t="s">
        <v>281</v>
      </c>
      <c r="F49" s="137" t="s">
        <v>13</v>
      </c>
      <c r="G49" s="137"/>
      <c r="H49" s="137"/>
      <c r="I49" s="137"/>
      <c r="J49" s="137"/>
      <c r="K49" s="137"/>
      <c r="L49" s="137"/>
      <c r="M49" s="137"/>
      <c r="N49" s="137"/>
      <c r="O49" s="137"/>
      <c r="P49" s="137">
        <v>11.3</v>
      </c>
      <c r="Q49" s="137"/>
      <c r="R49" s="137"/>
    </row>
    <row r="50" spans="1:18" ht="15" customHeight="1">
      <c r="A50" s="137" t="s">
        <v>220</v>
      </c>
      <c r="B50" s="137" t="s">
        <v>258</v>
      </c>
      <c r="C50" s="137" t="s">
        <v>7</v>
      </c>
      <c r="D50" s="137" t="s">
        <v>11</v>
      </c>
      <c r="E50" s="137" t="s">
        <v>281</v>
      </c>
      <c r="F50" s="137" t="s">
        <v>13</v>
      </c>
      <c r="G50" s="137"/>
      <c r="H50" s="137"/>
      <c r="I50" s="137"/>
      <c r="J50" s="137"/>
      <c r="K50" s="137"/>
      <c r="L50" s="137"/>
      <c r="M50" s="137"/>
      <c r="N50" s="137"/>
      <c r="O50" s="137"/>
      <c r="P50" s="137">
        <v>5.63</v>
      </c>
      <c r="Q50" s="137"/>
      <c r="R50" s="137"/>
    </row>
    <row r="51" spans="1:18" ht="15" customHeight="1">
      <c r="A51" s="137" t="s">
        <v>220</v>
      </c>
      <c r="B51" s="137" t="s">
        <v>261</v>
      </c>
      <c r="C51" s="137" t="s">
        <v>7</v>
      </c>
      <c r="D51" s="137" t="s">
        <v>11</v>
      </c>
      <c r="E51" s="137" t="s">
        <v>281</v>
      </c>
      <c r="F51" s="137" t="s">
        <v>13</v>
      </c>
      <c r="G51" s="137"/>
      <c r="H51" s="137"/>
      <c r="I51" s="137"/>
      <c r="J51" s="137"/>
      <c r="K51" s="137"/>
      <c r="L51" s="137"/>
      <c r="M51" s="137"/>
      <c r="N51" s="137"/>
      <c r="O51" s="137"/>
      <c r="P51" s="137">
        <v>0</v>
      </c>
      <c r="Q51" s="137">
        <v>0</v>
      </c>
      <c r="R51" s="137">
        <v>0</v>
      </c>
    </row>
    <row r="52" spans="1:18" ht="15" customHeight="1">
      <c r="A52" s="137" t="s">
        <v>220</v>
      </c>
      <c r="B52" s="137" t="s">
        <v>252</v>
      </c>
      <c r="C52" s="137" t="s">
        <v>7</v>
      </c>
      <c r="D52" s="137" t="s">
        <v>11</v>
      </c>
      <c r="E52" s="137" t="s">
        <v>281</v>
      </c>
      <c r="F52" s="137" t="s">
        <v>13</v>
      </c>
      <c r="G52" s="137"/>
      <c r="H52" s="137"/>
      <c r="I52" s="137"/>
      <c r="J52" s="137"/>
      <c r="K52" s="137"/>
      <c r="L52" s="137"/>
      <c r="M52" s="137"/>
      <c r="N52" s="137"/>
      <c r="O52" s="137"/>
      <c r="P52" s="137">
        <v>11.3</v>
      </c>
      <c r="Q52" s="137"/>
      <c r="R52" s="137"/>
    </row>
    <row r="53" spans="1:18" ht="15" customHeight="1">
      <c r="A53" s="137" t="s">
        <v>220</v>
      </c>
      <c r="B53" s="137" t="s">
        <v>251</v>
      </c>
      <c r="C53" s="137" t="s">
        <v>7</v>
      </c>
      <c r="D53" s="137" t="s">
        <v>11</v>
      </c>
      <c r="E53" s="137" t="s">
        <v>281</v>
      </c>
      <c r="F53" s="137" t="s">
        <v>13</v>
      </c>
      <c r="G53" s="137"/>
      <c r="H53" s="137"/>
      <c r="I53" s="137"/>
      <c r="J53" s="137"/>
      <c r="K53" s="137"/>
      <c r="L53" s="137"/>
      <c r="M53" s="137"/>
      <c r="N53" s="137"/>
      <c r="O53" s="137"/>
      <c r="P53" s="137">
        <v>11.3</v>
      </c>
      <c r="Q53" s="137"/>
      <c r="R53" s="137"/>
    </row>
    <row r="54" spans="1:18" ht="15" customHeight="1">
      <c r="A54" s="137" t="s">
        <v>221</v>
      </c>
      <c r="B54" s="137" t="s">
        <v>254</v>
      </c>
      <c r="C54" s="137" t="s">
        <v>7</v>
      </c>
      <c r="D54" s="137" t="s">
        <v>11</v>
      </c>
      <c r="E54" s="137" t="s">
        <v>281</v>
      </c>
      <c r="F54" s="137" t="s">
        <v>13</v>
      </c>
      <c r="G54" s="137"/>
      <c r="H54" s="137"/>
      <c r="I54" s="137"/>
      <c r="J54" s="137"/>
      <c r="K54" s="137"/>
      <c r="L54" s="137"/>
      <c r="M54" s="137"/>
      <c r="N54" s="137"/>
      <c r="O54" s="137"/>
      <c r="P54" s="137">
        <v>0</v>
      </c>
      <c r="Q54" s="137">
        <v>0</v>
      </c>
      <c r="R54" s="137">
        <v>0</v>
      </c>
    </row>
    <row r="55" spans="1:18" ht="15" customHeight="1">
      <c r="A55" s="137" t="s">
        <v>221</v>
      </c>
      <c r="B55" s="137" t="s">
        <v>259</v>
      </c>
      <c r="C55" s="137" t="s">
        <v>7</v>
      </c>
      <c r="D55" s="137" t="s">
        <v>11</v>
      </c>
      <c r="E55" s="137" t="s">
        <v>281</v>
      </c>
      <c r="F55" s="137" t="s">
        <v>13</v>
      </c>
      <c r="G55" s="137"/>
      <c r="H55" s="137"/>
      <c r="I55" s="137"/>
      <c r="J55" s="137"/>
      <c r="K55" s="137"/>
      <c r="L55" s="137"/>
      <c r="M55" s="137"/>
      <c r="N55" s="137"/>
      <c r="O55" s="137"/>
      <c r="P55" s="137">
        <v>0</v>
      </c>
      <c r="Q55" s="137">
        <v>0</v>
      </c>
      <c r="R55" s="137">
        <v>0</v>
      </c>
    </row>
    <row r="56" spans="1:18" ht="15" customHeight="1">
      <c r="A56" s="137" t="s">
        <v>221</v>
      </c>
      <c r="B56" s="137" t="s">
        <v>257</v>
      </c>
      <c r="C56" s="137" t="s">
        <v>7</v>
      </c>
      <c r="D56" s="137" t="s">
        <v>11</v>
      </c>
      <c r="E56" s="137" t="s">
        <v>281</v>
      </c>
      <c r="F56" s="137" t="s">
        <v>13</v>
      </c>
      <c r="G56" s="137"/>
      <c r="H56" s="137"/>
      <c r="I56" s="137"/>
      <c r="J56" s="137"/>
      <c r="K56" s="137"/>
      <c r="L56" s="137"/>
      <c r="M56" s="137"/>
      <c r="N56" s="137"/>
      <c r="O56" s="137"/>
      <c r="P56" s="137">
        <v>0</v>
      </c>
      <c r="Q56" s="137">
        <v>0</v>
      </c>
      <c r="R56" s="137">
        <v>0.01</v>
      </c>
    </row>
    <row r="57" spans="1:18" ht="15" customHeight="1">
      <c r="A57" s="137" t="s">
        <v>221</v>
      </c>
      <c r="B57" s="137" t="s">
        <v>260</v>
      </c>
      <c r="C57" s="137" t="s">
        <v>7</v>
      </c>
      <c r="D57" s="137" t="s">
        <v>11</v>
      </c>
      <c r="E57" s="137" t="s">
        <v>281</v>
      </c>
      <c r="F57" s="137" t="s">
        <v>13</v>
      </c>
      <c r="G57" s="137"/>
      <c r="H57" s="137"/>
      <c r="I57" s="137"/>
      <c r="J57" s="137"/>
      <c r="K57" s="137"/>
      <c r="L57" s="137"/>
      <c r="M57" s="137"/>
      <c r="N57" s="137"/>
      <c r="O57" s="137"/>
      <c r="P57" s="137">
        <v>0</v>
      </c>
      <c r="Q57" s="137">
        <v>0</v>
      </c>
      <c r="R57" s="137">
        <v>0</v>
      </c>
    </row>
    <row r="58" spans="1:18" ht="15" customHeight="1">
      <c r="A58" s="137" t="s">
        <v>221</v>
      </c>
      <c r="B58" s="137" t="s">
        <v>262</v>
      </c>
      <c r="C58" s="137" t="s">
        <v>7</v>
      </c>
      <c r="D58" s="137" t="s">
        <v>11</v>
      </c>
      <c r="E58" s="137" t="s">
        <v>281</v>
      </c>
      <c r="F58" s="137" t="s">
        <v>13</v>
      </c>
      <c r="G58" s="137"/>
      <c r="H58" s="137"/>
      <c r="I58" s="137"/>
      <c r="J58" s="137"/>
      <c r="K58" s="137"/>
      <c r="L58" s="137"/>
      <c r="M58" s="137"/>
      <c r="N58" s="137"/>
      <c r="O58" s="137"/>
      <c r="P58" s="137">
        <v>0.01</v>
      </c>
      <c r="Q58" s="137">
        <v>0</v>
      </c>
      <c r="R58" s="137">
        <v>0.01</v>
      </c>
    </row>
    <row r="59" spans="1:18" ht="15" customHeight="1">
      <c r="A59" s="137" t="s">
        <v>221</v>
      </c>
      <c r="B59" s="137" t="s">
        <v>263</v>
      </c>
      <c r="C59" s="137" t="s">
        <v>7</v>
      </c>
      <c r="D59" s="137" t="s">
        <v>11</v>
      </c>
      <c r="E59" s="137" t="s">
        <v>281</v>
      </c>
      <c r="F59" s="137" t="s">
        <v>13</v>
      </c>
      <c r="G59" s="137"/>
      <c r="H59" s="137"/>
      <c r="I59" s="137"/>
      <c r="J59" s="137"/>
      <c r="K59" s="137"/>
      <c r="L59" s="137"/>
      <c r="M59" s="137"/>
      <c r="N59" s="137"/>
      <c r="O59" s="137"/>
      <c r="P59" s="137">
        <v>0</v>
      </c>
      <c r="Q59" s="137">
        <v>0</v>
      </c>
      <c r="R59" s="137">
        <v>0.01</v>
      </c>
    </row>
    <row r="60" spans="1:18" ht="15" customHeight="1">
      <c r="A60" s="137" t="s">
        <v>221</v>
      </c>
      <c r="B60" s="137" t="s">
        <v>275</v>
      </c>
      <c r="C60" s="137" t="s">
        <v>7</v>
      </c>
      <c r="D60" s="137" t="s">
        <v>11</v>
      </c>
      <c r="E60" s="137" t="s">
        <v>281</v>
      </c>
      <c r="F60" s="137" t="s">
        <v>13</v>
      </c>
      <c r="G60" s="137" t="s">
        <v>296</v>
      </c>
      <c r="H60" s="137" t="s">
        <v>294</v>
      </c>
      <c r="I60" s="137"/>
      <c r="J60" s="137" t="s">
        <v>284</v>
      </c>
      <c r="K60" s="137" t="s">
        <v>297</v>
      </c>
      <c r="L60" s="137" t="s">
        <v>40</v>
      </c>
      <c r="M60" s="137" t="s">
        <v>286</v>
      </c>
      <c r="N60" s="137" t="s">
        <v>287</v>
      </c>
      <c r="O60" s="137" t="s">
        <v>288</v>
      </c>
      <c r="P60" s="137">
        <v>1.17</v>
      </c>
      <c r="Q60" s="137"/>
      <c r="R60" s="137"/>
    </row>
    <row r="61" spans="1:18" ht="15" customHeight="1">
      <c r="A61" s="137" t="s">
        <v>221</v>
      </c>
      <c r="B61" s="137" t="s">
        <v>253</v>
      </c>
      <c r="C61" s="137" t="s">
        <v>7</v>
      </c>
      <c r="D61" s="137" t="s">
        <v>11</v>
      </c>
      <c r="E61" s="137" t="s">
        <v>281</v>
      </c>
      <c r="F61" s="137" t="s">
        <v>13</v>
      </c>
      <c r="G61" s="137"/>
      <c r="H61" s="137"/>
      <c r="I61" s="137"/>
      <c r="J61" s="137"/>
      <c r="K61" s="137"/>
      <c r="L61" s="137"/>
      <c r="M61" s="137"/>
      <c r="N61" s="137"/>
      <c r="O61" s="137"/>
      <c r="P61" s="137">
        <v>0.01</v>
      </c>
      <c r="Q61" s="137"/>
      <c r="R61" s="137"/>
    </row>
    <row r="62" spans="1:18" ht="15" customHeight="1">
      <c r="A62" s="137" t="s">
        <v>221</v>
      </c>
      <c r="B62" s="137" t="s">
        <v>256</v>
      </c>
      <c r="C62" s="137" t="s">
        <v>7</v>
      </c>
      <c r="D62" s="137" t="s">
        <v>11</v>
      </c>
      <c r="E62" s="137" t="s">
        <v>281</v>
      </c>
      <c r="F62" s="137" t="s">
        <v>13</v>
      </c>
      <c r="G62" s="137"/>
      <c r="H62" s="137"/>
      <c r="I62" s="137"/>
      <c r="J62" s="137"/>
      <c r="K62" s="137"/>
      <c r="L62" s="137"/>
      <c r="M62" s="137"/>
      <c r="N62" s="137"/>
      <c r="O62" s="137"/>
      <c r="P62" s="137">
        <v>0</v>
      </c>
      <c r="Q62" s="137">
        <v>0</v>
      </c>
      <c r="R62" s="137">
        <v>0</v>
      </c>
    </row>
    <row r="63" spans="1:18" ht="15" customHeight="1">
      <c r="A63" s="137" t="s">
        <v>221</v>
      </c>
      <c r="B63" s="137" t="s">
        <v>255</v>
      </c>
      <c r="C63" s="137" t="s">
        <v>7</v>
      </c>
      <c r="D63" s="137" t="s">
        <v>11</v>
      </c>
      <c r="E63" s="137" t="s">
        <v>281</v>
      </c>
      <c r="F63" s="137" t="s">
        <v>13</v>
      </c>
      <c r="G63" s="137"/>
      <c r="H63" s="137"/>
      <c r="I63" s="137"/>
      <c r="J63" s="137"/>
      <c r="K63" s="137"/>
      <c r="L63" s="137"/>
      <c r="M63" s="137"/>
      <c r="N63" s="137"/>
      <c r="O63" s="137"/>
      <c r="P63" s="137">
        <v>0</v>
      </c>
      <c r="Q63" s="137">
        <v>0</v>
      </c>
      <c r="R63" s="137">
        <v>0</v>
      </c>
    </row>
    <row r="64" spans="1:18" ht="15" customHeight="1">
      <c r="A64" s="137" t="s">
        <v>221</v>
      </c>
      <c r="B64" s="137" t="s">
        <v>258</v>
      </c>
      <c r="C64" s="137" t="s">
        <v>7</v>
      </c>
      <c r="D64" s="137" t="s">
        <v>11</v>
      </c>
      <c r="E64" s="137" t="s">
        <v>281</v>
      </c>
      <c r="F64" s="137" t="s">
        <v>13</v>
      </c>
      <c r="G64" s="137"/>
      <c r="H64" s="137"/>
      <c r="I64" s="137"/>
      <c r="J64" s="137"/>
      <c r="K64" s="137"/>
      <c r="L64" s="137"/>
      <c r="M64" s="137"/>
      <c r="N64" s="137"/>
      <c r="O64" s="137"/>
      <c r="P64" s="137">
        <v>0</v>
      </c>
      <c r="Q64" s="137">
        <v>0</v>
      </c>
      <c r="R64" s="137">
        <v>0</v>
      </c>
    </row>
    <row r="65" spans="1:18" ht="15" customHeight="1">
      <c r="A65" s="137" t="s">
        <v>221</v>
      </c>
      <c r="B65" s="137" t="s">
        <v>261</v>
      </c>
      <c r="C65" s="137" t="s">
        <v>7</v>
      </c>
      <c r="D65" s="137" t="s">
        <v>11</v>
      </c>
      <c r="E65" s="137" t="s">
        <v>281</v>
      </c>
      <c r="F65" s="137" t="s">
        <v>13</v>
      </c>
      <c r="G65" s="137" t="s">
        <v>298</v>
      </c>
      <c r="H65" s="137" t="s">
        <v>299</v>
      </c>
      <c r="I65" s="137" t="s">
        <v>300</v>
      </c>
      <c r="J65" s="137" t="s">
        <v>301</v>
      </c>
      <c r="K65" s="137" t="s">
        <v>302</v>
      </c>
      <c r="L65" s="137" t="s">
        <v>44</v>
      </c>
      <c r="M65" s="137" t="s">
        <v>303</v>
      </c>
      <c r="N65" s="137" t="s">
        <v>304</v>
      </c>
      <c r="O65" s="137" t="s">
        <v>305</v>
      </c>
      <c r="P65" s="137">
        <v>0.01</v>
      </c>
      <c r="Q65" s="137"/>
      <c r="R65" s="137"/>
    </row>
    <row r="66" spans="1:18" ht="15" customHeight="1">
      <c r="A66" s="137" t="s">
        <v>221</v>
      </c>
      <c r="B66" s="137" t="s">
        <v>252</v>
      </c>
      <c r="C66" s="137" t="s">
        <v>7</v>
      </c>
      <c r="D66" s="137" t="s">
        <v>11</v>
      </c>
      <c r="E66" s="137" t="s">
        <v>281</v>
      </c>
      <c r="F66" s="137" t="s">
        <v>13</v>
      </c>
      <c r="G66" s="137"/>
      <c r="H66" s="137"/>
      <c r="I66" s="137"/>
      <c r="J66" s="137"/>
      <c r="K66" s="137"/>
      <c r="L66" s="137"/>
      <c r="M66" s="137"/>
      <c r="N66" s="137"/>
      <c r="O66" s="137"/>
      <c r="P66" s="137">
        <v>0.01</v>
      </c>
      <c r="Q66" s="137"/>
      <c r="R66" s="137"/>
    </row>
    <row r="67" spans="1:18" ht="15" customHeight="1">
      <c r="A67" s="137" t="s">
        <v>221</v>
      </c>
      <c r="B67" s="137" t="s">
        <v>251</v>
      </c>
      <c r="C67" s="137" t="s">
        <v>7</v>
      </c>
      <c r="D67" s="137" t="s">
        <v>11</v>
      </c>
      <c r="E67" s="137" t="s">
        <v>281</v>
      </c>
      <c r="F67" s="137" t="s">
        <v>13</v>
      </c>
      <c r="G67" s="137"/>
      <c r="H67" s="137"/>
      <c r="I67" s="137"/>
      <c r="J67" s="137"/>
      <c r="K67" s="137"/>
      <c r="L67" s="137"/>
      <c r="M67" s="137"/>
      <c r="N67" s="137"/>
      <c r="O67" s="137"/>
      <c r="P67" s="137">
        <v>0.01</v>
      </c>
      <c r="Q67" s="137"/>
      <c r="R67" s="137"/>
    </row>
    <row r="68" spans="1:18" ht="15" customHeight="1">
      <c r="A68" s="137" t="s">
        <v>222</v>
      </c>
      <c r="B68" s="137" t="s">
        <v>254</v>
      </c>
      <c r="C68" s="137" t="s">
        <v>7</v>
      </c>
      <c r="D68" s="137" t="s">
        <v>11</v>
      </c>
      <c r="E68" s="137" t="s">
        <v>281</v>
      </c>
      <c r="F68" s="137" t="s">
        <v>13</v>
      </c>
      <c r="G68" s="137"/>
      <c r="H68" s="137"/>
      <c r="I68" s="137"/>
      <c r="J68" s="137"/>
      <c r="K68" s="137"/>
      <c r="L68" s="137"/>
      <c r="M68" s="137"/>
      <c r="N68" s="137"/>
      <c r="O68" s="137"/>
      <c r="P68" s="137">
        <v>0</v>
      </c>
      <c r="Q68" s="137">
        <v>0</v>
      </c>
      <c r="R68" s="137">
        <v>0</v>
      </c>
    </row>
    <row r="69" spans="1:18" ht="15" customHeight="1">
      <c r="A69" s="137" t="s">
        <v>222</v>
      </c>
      <c r="B69" s="137" t="s">
        <v>259</v>
      </c>
      <c r="C69" s="137" t="s">
        <v>7</v>
      </c>
      <c r="D69" s="137" t="s">
        <v>11</v>
      </c>
      <c r="E69" s="137" t="s">
        <v>281</v>
      </c>
      <c r="F69" s="137" t="s">
        <v>13</v>
      </c>
      <c r="G69" s="137"/>
      <c r="H69" s="137"/>
      <c r="I69" s="137"/>
      <c r="J69" s="137"/>
      <c r="K69" s="137"/>
      <c r="L69" s="137"/>
      <c r="M69" s="137"/>
      <c r="N69" s="137"/>
      <c r="O69" s="137"/>
      <c r="P69" s="137">
        <v>0</v>
      </c>
      <c r="Q69" s="137">
        <v>0</v>
      </c>
      <c r="R69" s="137">
        <v>0</v>
      </c>
    </row>
    <row r="70" spans="1:18" ht="15" customHeight="1">
      <c r="A70" s="137" t="s">
        <v>222</v>
      </c>
      <c r="B70" s="137" t="s">
        <v>257</v>
      </c>
      <c r="C70" s="137" t="s">
        <v>7</v>
      </c>
      <c r="D70" s="137" t="s">
        <v>11</v>
      </c>
      <c r="E70" s="137" t="s">
        <v>281</v>
      </c>
      <c r="F70" s="137" t="s">
        <v>13</v>
      </c>
      <c r="G70" s="137"/>
      <c r="H70" s="137"/>
      <c r="I70" s="137"/>
      <c r="J70" s="137"/>
      <c r="K70" s="137"/>
      <c r="L70" s="137"/>
      <c r="M70" s="137"/>
      <c r="N70" s="137"/>
      <c r="O70" s="137"/>
      <c r="P70" s="137">
        <v>0</v>
      </c>
      <c r="Q70" s="137">
        <v>0</v>
      </c>
      <c r="R70" s="137">
        <v>0</v>
      </c>
    </row>
    <row r="71" spans="1:18" ht="15" customHeight="1">
      <c r="A71" s="137" t="s">
        <v>222</v>
      </c>
      <c r="B71" s="137" t="s">
        <v>260</v>
      </c>
      <c r="C71" s="137" t="s">
        <v>7</v>
      </c>
      <c r="D71" s="137" t="s">
        <v>11</v>
      </c>
      <c r="E71" s="137" t="s">
        <v>281</v>
      </c>
      <c r="F71" s="137" t="s">
        <v>13</v>
      </c>
      <c r="G71" s="137"/>
      <c r="H71" s="137"/>
      <c r="I71" s="137"/>
      <c r="J71" s="137"/>
      <c r="K71" s="137"/>
      <c r="L71" s="137"/>
      <c r="M71" s="137"/>
      <c r="N71" s="137"/>
      <c r="O71" s="137"/>
      <c r="P71" s="137">
        <v>0</v>
      </c>
      <c r="Q71" s="137">
        <v>0</v>
      </c>
      <c r="R71" s="137">
        <v>0</v>
      </c>
    </row>
    <row r="72" spans="1:18" ht="15" customHeight="1">
      <c r="A72" s="137" t="s">
        <v>222</v>
      </c>
      <c r="B72" s="137" t="s">
        <v>262</v>
      </c>
      <c r="C72" s="137" t="s">
        <v>7</v>
      </c>
      <c r="D72" s="137" t="s">
        <v>11</v>
      </c>
      <c r="E72" s="137" t="s">
        <v>281</v>
      </c>
      <c r="F72" s="137" t="s">
        <v>13</v>
      </c>
      <c r="G72" s="137"/>
      <c r="H72" s="137"/>
      <c r="I72" s="137"/>
      <c r="J72" s="137"/>
      <c r="K72" s="137"/>
      <c r="L72" s="137"/>
      <c r="M72" s="137"/>
      <c r="N72" s="137"/>
      <c r="O72" s="137"/>
      <c r="P72" s="137">
        <v>0</v>
      </c>
      <c r="Q72" s="137">
        <v>0</v>
      </c>
      <c r="R72" s="137">
        <v>0</v>
      </c>
    </row>
    <row r="73" spans="1:18" ht="15" customHeight="1">
      <c r="A73" s="137" t="s">
        <v>222</v>
      </c>
      <c r="B73" s="137" t="s">
        <v>263</v>
      </c>
      <c r="C73" s="137" t="s">
        <v>7</v>
      </c>
      <c r="D73" s="137" t="s">
        <v>11</v>
      </c>
      <c r="E73" s="137" t="s">
        <v>281</v>
      </c>
      <c r="F73" s="137" t="s">
        <v>13</v>
      </c>
      <c r="G73" s="137"/>
      <c r="H73" s="137"/>
      <c r="I73" s="137"/>
      <c r="J73" s="137"/>
      <c r="K73" s="137"/>
      <c r="L73" s="137"/>
      <c r="M73" s="137"/>
      <c r="N73" s="137"/>
      <c r="O73" s="137"/>
      <c r="P73" s="137">
        <v>0</v>
      </c>
      <c r="Q73" s="137">
        <v>0</v>
      </c>
      <c r="R73" s="137">
        <v>0</v>
      </c>
    </row>
    <row r="74" spans="1:18" ht="15" customHeight="1">
      <c r="A74" s="137" t="s">
        <v>222</v>
      </c>
      <c r="B74" s="137" t="s">
        <v>275</v>
      </c>
      <c r="C74" s="137" t="s">
        <v>7</v>
      </c>
      <c r="D74" s="137" t="s">
        <v>11</v>
      </c>
      <c r="E74" s="137" t="s">
        <v>281</v>
      </c>
      <c r="F74" s="137" t="s">
        <v>13</v>
      </c>
      <c r="G74" s="137" t="s">
        <v>306</v>
      </c>
      <c r="H74" s="137" t="s">
        <v>294</v>
      </c>
      <c r="I74" s="137" t="s">
        <v>307</v>
      </c>
      <c r="J74" s="137" t="s">
        <v>284</v>
      </c>
      <c r="K74" s="137" t="s">
        <v>308</v>
      </c>
      <c r="L74" s="137" t="s">
        <v>40</v>
      </c>
      <c r="M74" s="137" t="s">
        <v>292</v>
      </c>
      <c r="N74" s="137" t="s">
        <v>287</v>
      </c>
      <c r="O74" s="137" t="s">
        <v>288</v>
      </c>
      <c r="P74" s="137">
        <v>0.16</v>
      </c>
      <c r="Q74" s="137"/>
      <c r="R74" s="137"/>
    </row>
    <row r="75" spans="1:18" ht="15" customHeight="1">
      <c r="A75" s="137" t="s">
        <v>222</v>
      </c>
      <c r="B75" s="137" t="s">
        <v>253</v>
      </c>
      <c r="C75" s="137" t="s">
        <v>7</v>
      </c>
      <c r="D75" s="137" t="s">
        <v>11</v>
      </c>
      <c r="E75" s="137" t="s">
        <v>281</v>
      </c>
      <c r="F75" s="137" t="s">
        <v>13</v>
      </c>
      <c r="G75" s="137"/>
      <c r="H75" s="137"/>
      <c r="I75" s="137"/>
      <c r="J75" s="137"/>
      <c r="K75" s="137"/>
      <c r="L75" s="137"/>
      <c r="M75" s="137"/>
      <c r="N75" s="137"/>
      <c r="O75" s="137"/>
      <c r="P75" s="137">
        <v>0</v>
      </c>
      <c r="Q75" s="137"/>
      <c r="R75" s="137"/>
    </row>
    <row r="76" spans="1:18" ht="15" customHeight="1">
      <c r="A76" s="137" t="s">
        <v>222</v>
      </c>
      <c r="B76" s="137" t="s">
        <v>256</v>
      </c>
      <c r="C76" s="137" t="s">
        <v>7</v>
      </c>
      <c r="D76" s="137" t="s">
        <v>11</v>
      </c>
      <c r="E76" s="137" t="s">
        <v>281</v>
      </c>
      <c r="F76" s="137" t="s">
        <v>13</v>
      </c>
      <c r="G76" s="137"/>
      <c r="H76" s="137"/>
      <c r="I76" s="137"/>
      <c r="J76" s="137"/>
      <c r="K76" s="137"/>
      <c r="L76" s="137"/>
      <c r="M76" s="137"/>
      <c r="N76" s="137"/>
      <c r="O76" s="137"/>
      <c r="P76" s="137">
        <v>0</v>
      </c>
      <c r="Q76" s="137">
        <v>0</v>
      </c>
      <c r="R76" s="137">
        <v>0</v>
      </c>
    </row>
    <row r="77" spans="1:18" ht="15" customHeight="1">
      <c r="A77" s="137" t="s">
        <v>222</v>
      </c>
      <c r="B77" s="137" t="s">
        <v>255</v>
      </c>
      <c r="C77" s="137" t="s">
        <v>7</v>
      </c>
      <c r="D77" s="137" t="s">
        <v>11</v>
      </c>
      <c r="E77" s="137" t="s">
        <v>281</v>
      </c>
      <c r="F77" s="137" t="s">
        <v>13</v>
      </c>
      <c r="G77" s="137"/>
      <c r="H77" s="137"/>
      <c r="I77" s="137"/>
      <c r="J77" s="137"/>
      <c r="K77" s="137"/>
      <c r="L77" s="137"/>
      <c r="M77" s="137"/>
      <c r="N77" s="137"/>
      <c r="O77" s="137"/>
      <c r="P77" s="137">
        <v>0</v>
      </c>
      <c r="Q77" s="137">
        <v>0</v>
      </c>
      <c r="R77" s="137">
        <v>0</v>
      </c>
    </row>
    <row r="78" spans="1:18" ht="15" customHeight="1">
      <c r="A78" s="137" t="s">
        <v>222</v>
      </c>
      <c r="B78" s="137" t="s">
        <v>258</v>
      </c>
      <c r="C78" s="137" t="s">
        <v>7</v>
      </c>
      <c r="D78" s="137" t="s">
        <v>11</v>
      </c>
      <c r="E78" s="137" t="s">
        <v>281</v>
      </c>
      <c r="F78" s="137" t="s">
        <v>13</v>
      </c>
      <c r="G78" s="137"/>
      <c r="H78" s="137"/>
      <c r="I78" s="137"/>
      <c r="J78" s="137"/>
      <c r="K78" s="137"/>
      <c r="L78" s="137"/>
      <c r="M78" s="137"/>
      <c r="N78" s="137"/>
      <c r="O78" s="137"/>
      <c r="P78" s="137">
        <v>0</v>
      </c>
      <c r="Q78" s="137">
        <v>0</v>
      </c>
      <c r="R78" s="137">
        <v>0</v>
      </c>
    </row>
    <row r="79" spans="1:18" ht="15" customHeight="1">
      <c r="A79" s="137" t="s">
        <v>222</v>
      </c>
      <c r="B79" s="137" t="s">
        <v>261</v>
      </c>
      <c r="C79" s="137" t="s">
        <v>7</v>
      </c>
      <c r="D79" s="137" t="s">
        <v>11</v>
      </c>
      <c r="E79" s="137" t="s">
        <v>281</v>
      </c>
      <c r="F79" s="137" t="s">
        <v>13</v>
      </c>
      <c r="G79" s="137"/>
      <c r="H79" s="137"/>
      <c r="I79" s="137"/>
      <c r="J79" s="137"/>
      <c r="K79" s="137"/>
      <c r="L79" s="137"/>
      <c r="M79" s="137"/>
      <c r="N79" s="137"/>
      <c r="O79" s="137"/>
      <c r="P79" s="137">
        <v>0</v>
      </c>
      <c r="Q79" s="137">
        <v>0</v>
      </c>
      <c r="R79" s="137">
        <v>0</v>
      </c>
    </row>
    <row r="80" spans="1:18" ht="15" customHeight="1">
      <c r="A80" s="137" t="s">
        <v>222</v>
      </c>
      <c r="B80" s="137" t="s">
        <v>252</v>
      </c>
      <c r="C80" s="137" t="s">
        <v>7</v>
      </c>
      <c r="D80" s="137" t="s">
        <v>11</v>
      </c>
      <c r="E80" s="137" t="s">
        <v>281</v>
      </c>
      <c r="F80" s="137" t="s">
        <v>13</v>
      </c>
      <c r="G80" s="137"/>
      <c r="H80" s="137"/>
      <c r="I80" s="137"/>
      <c r="J80" s="137"/>
      <c r="K80" s="137"/>
      <c r="L80" s="137"/>
      <c r="M80" s="137"/>
      <c r="N80" s="137"/>
      <c r="O80" s="137"/>
      <c r="P80" s="137">
        <v>1.06</v>
      </c>
      <c r="Q80" s="137"/>
      <c r="R80" s="137"/>
    </row>
    <row r="81" spans="1:18" ht="15" customHeight="1">
      <c r="A81" s="137" t="s">
        <v>222</v>
      </c>
      <c r="B81" s="137" t="s">
        <v>251</v>
      </c>
      <c r="C81" s="137" t="s">
        <v>7</v>
      </c>
      <c r="D81" s="137" t="s">
        <v>11</v>
      </c>
      <c r="E81" s="137" t="s">
        <v>281</v>
      </c>
      <c r="F81" s="137" t="s">
        <v>13</v>
      </c>
      <c r="G81" s="137"/>
      <c r="H81" s="137"/>
      <c r="I81" s="137"/>
      <c r="J81" s="137"/>
      <c r="K81" s="137"/>
      <c r="L81" s="137"/>
      <c r="M81" s="137"/>
      <c r="N81" s="137"/>
      <c r="O81" s="137"/>
      <c r="P81" s="137">
        <v>1.06</v>
      </c>
      <c r="Q81" s="137"/>
      <c r="R81" s="137"/>
    </row>
    <row r="82" spans="1:18" ht="15" customHeight="1">
      <c r="A82" s="137" t="s">
        <v>222</v>
      </c>
      <c r="B82" s="137" t="s">
        <v>266</v>
      </c>
      <c r="C82" s="137" t="s">
        <v>7</v>
      </c>
      <c r="D82" s="137" t="s">
        <v>11</v>
      </c>
      <c r="E82" s="137" t="s">
        <v>281</v>
      </c>
      <c r="F82" s="137" t="s">
        <v>13</v>
      </c>
      <c r="G82" s="137" t="s">
        <v>665</v>
      </c>
      <c r="H82" s="137" t="s">
        <v>639</v>
      </c>
      <c r="I82" s="137" t="s">
        <v>640</v>
      </c>
      <c r="J82" s="137" t="s">
        <v>301</v>
      </c>
      <c r="K82" s="137" t="s">
        <v>666</v>
      </c>
      <c r="L82" s="137" t="s">
        <v>44</v>
      </c>
      <c r="M82" s="137" t="s">
        <v>647</v>
      </c>
      <c r="N82" s="137" t="s">
        <v>635</v>
      </c>
      <c r="O82" s="137" t="s">
        <v>288</v>
      </c>
      <c r="P82" s="137">
        <v>1.06</v>
      </c>
      <c r="Q82" s="137"/>
      <c r="R82" s="137"/>
    </row>
    <row r="83" spans="1:18" ht="15" customHeight="1">
      <c r="A83" s="137" t="s">
        <v>222</v>
      </c>
      <c r="B83" s="137" t="s">
        <v>264</v>
      </c>
      <c r="C83" s="137" t="s">
        <v>7</v>
      </c>
      <c r="D83" s="137" t="s">
        <v>11</v>
      </c>
      <c r="E83" s="137" t="s">
        <v>281</v>
      </c>
      <c r="F83" s="137" t="s">
        <v>13</v>
      </c>
      <c r="G83" s="137"/>
      <c r="H83" s="137"/>
      <c r="I83" s="137"/>
      <c r="J83" s="137"/>
      <c r="K83" s="137"/>
      <c r="L83" s="137"/>
      <c r="M83" s="137"/>
      <c r="N83" s="137"/>
      <c r="O83" s="137"/>
      <c r="P83" s="137">
        <v>1.06</v>
      </c>
      <c r="Q83" s="137"/>
      <c r="R83" s="137"/>
    </row>
    <row r="84" spans="1:18" ht="15" customHeight="1">
      <c r="A84" s="137" t="s">
        <v>224</v>
      </c>
      <c r="B84" s="137" t="s">
        <v>269</v>
      </c>
      <c r="C84" s="137" t="s">
        <v>7</v>
      </c>
      <c r="D84" s="137" t="s">
        <v>11</v>
      </c>
      <c r="E84" s="137" t="s">
        <v>281</v>
      </c>
      <c r="F84" s="137" t="s">
        <v>13</v>
      </c>
      <c r="G84" s="137"/>
      <c r="H84" s="137"/>
      <c r="I84" s="137"/>
      <c r="J84" s="137"/>
      <c r="K84" s="137"/>
      <c r="L84" s="137"/>
      <c r="M84" s="137" t="s">
        <v>647</v>
      </c>
      <c r="N84" s="137" t="s">
        <v>630</v>
      </c>
      <c r="O84" s="137" t="s">
        <v>631</v>
      </c>
      <c r="P84" s="137">
        <v>0.53</v>
      </c>
      <c r="Q84" s="137"/>
      <c r="R84" s="137"/>
    </row>
    <row r="85" spans="1:18" ht="15" customHeight="1">
      <c r="A85" s="137" t="s">
        <v>224</v>
      </c>
      <c r="B85" s="137" t="s">
        <v>268</v>
      </c>
      <c r="C85" s="137" t="s">
        <v>7</v>
      </c>
      <c r="D85" s="137" t="s">
        <v>11</v>
      </c>
      <c r="E85" s="137" t="s">
        <v>281</v>
      </c>
      <c r="F85" s="137" t="s">
        <v>13</v>
      </c>
      <c r="G85" s="137"/>
      <c r="H85" s="137"/>
      <c r="I85" s="137"/>
      <c r="J85" s="137"/>
      <c r="K85" s="137"/>
      <c r="L85" s="137"/>
      <c r="M85" s="137"/>
      <c r="N85" s="137"/>
      <c r="O85" s="137"/>
      <c r="P85" s="137">
        <v>0.53</v>
      </c>
      <c r="Q85" s="137"/>
      <c r="R85" s="137"/>
    </row>
    <row r="86" spans="1:18" ht="15" customHeight="1">
      <c r="A86" s="137" t="s">
        <v>224</v>
      </c>
      <c r="B86" s="137" t="s">
        <v>251</v>
      </c>
      <c r="C86" s="137" t="s">
        <v>7</v>
      </c>
      <c r="D86" s="137" t="s">
        <v>11</v>
      </c>
      <c r="E86" s="137" t="s">
        <v>281</v>
      </c>
      <c r="F86" s="137" t="s">
        <v>13</v>
      </c>
      <c r="G86" s="137"/>
      <c r="H86" s="137"/>
      <c r="I86" s="137"/>
      <c r="J86" s="137"/>
      <c r="K86" s="137"/>
      <c r="L86" s="137"/>
      <c r="M86" s="137"/>
      <c r="N86" s="137"/>
      <c r="O86" s="137"/>
      <c r="P86" s="137">
        <v>0.53</v>
      </c>
      <c r="Q86" s="137"/>
      <c r="R86" s="137"/>
    </row>
    <row r="87" spans="1:18" ht="15" customHeight="1">
      <c r="A87" s="137" t="s">
        <v>225</v>
      </c>
      <c r="B87" s="137" t="s">
        <v>249</v>
      </c>
      <c r="C87" s="137" t="s">
        <v>7</v>
      </c>
      <c r="D87" s="137" t="s">
        <v>11</v>
      </c>
      <c r="E87" s="137" t="s">
        <v>281</v>
      </c>
      <c r="F87" s="137" t="s">
        <v>13</v>
      </c>
      <c r="G87" s="137"/>
      <c r="H87" s="137"/>
      <c r="I87" s="137"/>
      <c r="J87" s="137"/>
      <c r="K87" s="137"/>
      <c r="L87" s="137"/>
      <c r="M87" s="137"/>
      <c r="N87" s="137"/>
      <c r="O87" s="137"/>
      <c r="P87" s="137">
        <v>0.46</v>
      </c>
      <c r="Q87" s="137"/>
      <c r="R87" s="137"/>
    </row>
    <row r="88" spans="1:18" ht="15" customHeight="1">
      <c r="A88" s="137" t="s">
        <v>225</v>
      </c>
      <c r="B88" s="137" t="s">
        <v>250</v>
      </c>
      <c r="C88" s="137" t="s">
        <v>7</v>
      </c>
      <c r="D88" s="137" t="s">
        <v>11</v>
      </c>
      <c r="E88" s="137" t="s">
        <v>281</v>
      </c>
      <c r="F88" s="137" t="s">
        <v>13</v>
      </c>
      <c r="G88" s="137"/>
      <c r="H88" s="137"/>
      <c r="I88" s="137"/>
      <c r="J88" s="137"/>
      <c r="K88" s="137"/>
      <c r="L88" s="137"/>
      <c r="M88" s="137"/>
      <c r="N88" s="137"/>
      <c r="O88" s="137"/>
      <c r="P88" s="137">
        <v>2.99</v>
      </c>
      <c r="Q88" s="137"/>
      <c r="R88" s="137"/>
    </row>
    <row r="89" spans="1:18" ht="15" customHeight="1">
      <c r="A89" s="137" t="s">
        <v>225</v>
      </c>
      <c r="B89" s="137" t="s">
        <v>248</v>
      </c>
      <c r="C89" s="137" t="s">
        <v>7</v>
      </c>
      <c r="D89" s="137" t="s">
        <v>11</v>
      </c>
      <c r="E89" s="137" t="s">
        <v>281</v>
      </c>
      <c r="F89" s="137" t="s">
        <v>13</v>
      </c>
      <c r="G89" s="137"/>
      <c r="H89" s="137"/>
      <c r="I89" s="137"/>
      <c r="J89" s="137"/>
      <c r="K89" s="137"/>
      <c r="L89" s="137"/>
      <c r="M89" s="137"/>
      <c r="N89" s="137"/>
      <c r="O89" s="137"/>
      <c r="P89" s="137">
        <v>3.44</v>
      </c>
      <c r="Q89" s="137"/>
      <c r="R89" s="137"/>
    </row>
    <row r="90" spans="1:18" ht="15" customHeight="1">
      <c r="A90" s="137" t="s">
        <v>227</v>
      </c>
      <c r="B90" s="137" t="s">
        <v>249</v>
      </c>
      <c r="C90" s="137" t="s">
        <v>7</v>
      </c>
      <c r="D90" s="137" t="s">
        <v>11</v>
      </c>
      <c r="E90" s="137" t="s">
        <v>281</v>
      </c>
      <c r="F90" s="137" t="s">
        <v>13</v>
      </c>
      <c r="G90" s="137"/>
      <c r="H90" s="137"/>
      <c r="I90" s="137"/>
      <c r="J90" s="137"/>
      <c r="K90" s="137"/>
      <c r="L90" s="137"/>
      <c r="M90" s="137" t="s">
        <v>647</v>
      </c>
      <c r="N90" s="137" t="s">
        <v>630</v>
      </c>
      <c r="O90" s="137" t="s">
        <v>631</v>
      </c>
      <c r="P90" s="137">
        <v>0.46</v>
      </c>
      <c r="Q90" s="137"/>
      <c r="R90" s="137"/>
    </row>
    <row r="91" spans="1:18" ht="15" customHeight="1">
      <c r="A91" s="137" t="s">
        <v>227</v>
      </c>
      <c r="B91" s="137" t="s">
        <v>248</v>
      </c>
      <c r="C91" s="137" t="s">
        <v>7</v>
      </c>
      <c r="D91" s="137" t="s">
        <v>11</v>
      </c>
      <c r="E91" s="137" t="s">
        <v>281</v>
      </c>
      <c r="F91" s="137" t="s">
        <v>13</v>
      </c>
      <c r="G91" s="137"/>
      <c r="H91" s="137"/>
      <c r="I91" s="137"/>
      <c r="J91" s="137"/>
      <c r="K91" s="137"/>
      <c r="L91" s="137"/>
      <c r="M91" s="137"/>
      <c r="N91" s="137"/>
      <c r="O91" s="137"/>
      <c r="P91" s="137">
        <v>0.46</v>
      </c>
      <c r="Q91" s="137"/>
      <c r="R91" s="137"/>
    </row>
    <row r="92" spans="1:18" ht="15" customHeight="1">
      <c r="A92" s="137" t="s">
        <v>229</v>
      </c>
      <c r="B92" s="137" t="s">
        <v>249</v>
      </c>
      <c r="C92" s="137" t="s">
        <v>7</v>
      </c>
      <c r="D92" s="137" t="s">
        <v>11</v>
      </c>
      <c r="E92" s="137" t="s">
        <v>281</v>
      </c>
      <c r="F92" s="137" t="s">
        <v>13</v>
      </c>
      <c r="G92" s="137"/>
      <c r="H92" s="137"/>
      <c r="I92" s="137"/>
      <c r="J92" s="137"/>
      <c r="K92" s="137"/>
      <c r="L92" s="137"/>
      <c r="M92" s="137"/>
      <c r="N92" s="137"/>
      <c r="O92" s="137"/>
      <c r="P92" s="137">
        <v>0</v>
      </c>
      <c r="Q92" s="137"/>
      <c r="R92" s="137"/>
    </row>
    <row r="93" spans="1:18" ht="15" customHeight="1">
      <c r="A93" s="137" t="s">
        <v>229</v>
      </c>
      <c r="B93" s="137" t="s">
        <v>248</v>
      </c>
      <c r="C93" s="137" t="s">
        <v>7</v>
      </c>
      <c r="D93" s="137" t="s">
        <v>11</v>
      </c>
      <c r="E93" s="137" t="s">
        <v>281</v>
      </c>
      <c r="F93" s="137" t="s">
        <v>13</v>
      </c>
      <c r="G93" s="137"/>
      <c r="H93" s="137"/>
      <c r="I93" s="137"/>
      <c r="J93" s="137"/>
      <c r="K93" s="137"/>
      <c r="L93" s="137"/>
      <c r="M93" s="137"/>
      <c r="N93" s="137"/>
      <c r="O93" s="137"/>
      <c r="P93" s="137">
        <v>0</v>
      </c>
      <c r="Q93" s="137"/>
      <c r="R93" s="137"/>
    </row>
    <row r="94" spans="1:18" ht="15" customHeight="1">
      <c r="A94" s="137" t="s">
        <v>230</v>
      </c>
      <c r="B94" s="137" t="s">
        <v>250</v>
      </c>
      <c r="C94" s="137" t="s">
        <v>7</v>
      </c>
      <c r="D94" s="137" t="s">
        <v>11</v>
      </c>
      <c r="E94" s="137" t="s">
        <v>281</v>
      </c>
      <c r="F94" s="137" t="s">
        <v>13</v>
      </c>
      <c r="G94" s="137"/>
      <c r="H94" s="137"/>
      <c r="I94" s="137"/>
      <c r="J94" s="137"/>
      <c r="K94" s="137"/>
      <c r="L94" s="137"/>
      <c r="M94" s="137" t="s">
        <v>647</v>
      </c>
      <c r="N94" s="137" t="s">
        <v>630</v>
      </c>
      <c r="O94" s="137" t="s">
        <v>631</v>
      </c>
      <c r="P94" s="137">
        <v>2.99</v>
      </c>
      <c r="Q94" s="137"/>
      <c r="R94" s="137"/>
    </row>
    <row r="95" spans="1:18" ht="15" customHeight="1">
      <c r="A95" s="137" t="s">
        <v>230</v>
      </c>
      <c r="B95" s="137" t="s">
        <v>248</v>
      </c>
      <c r="C95" s="137" t="s">
        <v>7</v>
      </c>
      <c r="D95" s="137" t="s">
        <v>11</v>
      </c>
      <c r="E95" s="137" t="s">
        <v>281</v>
      </c>
      <c r="F95" s="137" t="s">
        <v>13</v>
      </c>
      <c r="G95" s="137"/>
      <c r="H95" s="137"/>
      <c r="I95" s="137"/>
      <c r="J95" s="137"/>
      <c r="K95" s="137"/>
      <c r="L95" s="137"/>
      <c r="M95" s="137"/>
      <c r="N95" s="137"/>
      <c r="O95" s="137"/>
      <c r="P95" s="137">
        <v>2.99</v>
      </c>
      <c r="Q95" s="137"/>
      <c r="R95" s="137"/>
    </row>
    <row r="96" spans="1:18" ht="15" customHeight="1">
      <c r="A96" s="137" t="s">
        <v>231</v>
      </c>
      <c r="B96" s="137" t="s">
        <v>270</v>
      </c>
      <c r="C96" s="137" t="s">
        <v>7</v>
      </c>
      <c r="D96" s="137" t="s">
        <v>11</v>
      </c>
      <c r="E96" s="137" t="s">
        <v>281</v>
      </c>
      <c r="F96" s="137" t="s">
        <v>13</v>
      </c>
      <c r="G96" s="137"/>
      <c r="H96" s="137"/>
      <c r="I96" s="137"/>
      <c r="J96" s="137"/>
      <c r="K96" s="137"/>
      <c r="L96" s="137"/>
      <c r="M96" s="137"/>
      <c r="N96" s="137"/>
      <c r="O96" s="137"/>
      <c r="P96" s="137">
        <v>0.09</v>
      </c>
      <c r="Q96" s="137"/>
      <c r="R96" s="137"/>
    </row>
    <row r="97" spans="1:18" ht="15" customHeight="1">
      <c r="A97" s="137" t="s">
        <v>231</v>
      </c>
      <c r="B97" s="137" t="s">
        <v>271</v>
      </c>
      <c r="C97" s="137" t="s">
        <v>7</v>
      </c>
      <c r="D97" s="137" t="s">
        <v>11</v>
      </c>
      <c r="E97" s="137" t="s">
        <v>281</v>
      </c>
      <c r="F97" s="137" t="s">
        <v>13</v>
      </c>
      <c r="G97" s="137"/>
      <c r="H97" s="137"/>
      <c r="I97" s="137"/>
      <c r="J97" s="137"/>
      <c r="K97" s="137"/>
      <c r="L97" s="137"/>
      <c r="M97" s="137"/>
      <c r="N97" s="137"/>
      <c r="O97" s="137"/>
      <c r="P97" s="137">
        <v>0.04</v>
      </c>
      <c r="Q97" s="137"/>
      <c r="R97" s="137"/>
    </row>
    <row r="98" spans="1:18" ht="15" customHeight="1">
      <c r="A98" s="137" t="s">
        <v>231</v>
      </c>
      <c r="B98" s="137" t="s">
        <v>262</v>
      </c>
      <c r="C98" s="137" t="s">
        <v>7</v>
      </c>
      <c r="D98" s="137" t="s">
        <v>11</v>
      </c>
      <c r="E98" s="137" t="s">
        <v>281</v>
      </c>
      <c r="F98" s="137" t="s">
        <v>13</v>
      </c>
      <c r="G98" s="137"/>
      <c r="H98" s="137"/>
      <c r="I98" s="137"/>
      <c r="J98" s="137"/>
      <c r="K98" s="137"/>
      <c r="L98" s="137"/>
      <c r="M98" s="137"/>
      <c r="N98" s="137"/>
      <c r="O98" s="137"/>
      <c r="P98" s="137">
        <v>0.02</v>
      </c>
      <c r="Q98" s="137">
        <v>0</v>
      </c>
      <c r="R98" s="137">
        <v>0.02</v>
      </c>
    </row>
    <row r="99" spans="1:18" ht="15" customHeight="1">
      <c r="A99" s="137" t="s">
        <v>231</v>
      </c>
      <c r="B99" s="137" t="s">
        <v>263</v>
      </c>
      <c r="C99" s="137" t="s">
        <v>7</v>
      </c>
      <c r="D99" s="137" t="s">
        <v>11</v>
      </c>
      <c r="E99" s="137" t="s">
        <v>281</v>
      </c>
      <c r="F99" s="137" t="s">
        <v>13</v>
      </c>
      <c r="G99" s="137"/>
      <c r="H99" s="137"/>
      <c r="I99" s="137"/>
      <c r="J99" s="137"/>
      <c r="K99" s="137"/>
      <c r="L99" s="137"/>
      <c r="M99" s="137"/>
      <c r="N99" s="137"/>
      <c r="O99" s="137"/>
      <c r="P99" s="137">
        <v>0.02</v>
      </c>
      <c r="Q99" s="137">
        <v>0</v>
      </c>
      <c r="R99" s="137">
        <v>0.02</v>
      </c>
    </row>
    <row r="100" spans="1:18" ht="15" customHeight="1">
      <c r="A100" s="137" t="s">
        <v>231</v>
      </c>
      <c r="B100" s="137" t="s">
        <v>265</v>
      </c>
      <c r="C100" s="137" t="s">
        <v>7</v>
      </c>
      <c r="D100" s="137" t="s">
        <v>11</v>
      </c>
      <c r="E100" s="137" t="s">
        <v>281</v>
      </c>
      <c r="F100" s="137" t="s">
        <v>13</v>
      </c>
      <c r="G100" s="137"/>
      <c r="H100" s="137"/>
      <c r="I100" s="137"/>
      <c r="J100" s="137"/>
      <c r="K100" s="137"/>
      <c r="L100" s="137"/>
      <c r="M100" s="137"/>
      <c r="N100" s="137"/>
      <c r="O100" s="137"/>
      <c r="P100" s="137">
        <v>0.06</v>
      </c>
      <c r="Q100" s="137"/>
      <c r="R100" s="137"/>
    </row>
    <row r="101" spans="1:18" ht="15" customHeight="1">
      <c r="A101" s="137" t="s">
        <v>231</v>
      </c>
      <c r="B101" s="137" t="s">
        <v>266</v>
      </c>
      <c r="C101" s="137" t="s">
        <v>7</v>
      </c>
      <c r="D101" s="137" t="s">
        <v>11</v>
      </c>
      <c r="E101" s="137" t="s">
        <v>281</v>
      </c>
      <c r="F101" s="137" t="s">
        <v>13</v>
      </c>
      <c r="G101" s="137"/>
      <c r="H101" s="137"/>
      <c r="I101" s="137"/>
      <c r="J101" s="137"/>
      <c r="K101" s="137"/>
      <c r="L101" s="137"/>
      <c r="M101" s="137"/>
      <c r="N101" s="137"/>
      <c r="O101" s="137"/>
      <c r="P101" s="137">
        <v>0.42</v>
      </c>
      <c r="Q101" s="137"/>
      <c r="R101" s="137"/>
    </row>
    <row r="102" spans="1:18" ht="15" customHeight="1">
      <c r="A102" s="137" t="s">
        <v>231</v>
      </c>
      <c r="B102" s="137" t="s">
        <v>267</v>
      </c>
      <c r="C102" s="137" t="s">
        <v>7</v>
      </c>
      <c r="D102" s="137" t="s">
        <v>11</v>
      </c>
      <c r="E102" s="137" t="s">
        <v>281</v>
      </c>
      <c r="F102" s="137" t="s">
        <v>13</v>
      </c>
      <c r="G102" s="137"/>
      <c r="H102" s="137"/>
      <c r="I102" s="137"/>
      <c r="J102" s="137"/>
      <c r="K102" s="137"/>
      <c r="L102" s="137"/>
      <c r="M102" s="137"/>
      <c r="N102" s="137"/>
      <c r="O102" s="137"/>
      <c r="P102" s="137">
        <v>0</v>
      </c>
      <c r="Q102" s="137"/>
      <c r="R102" s="137"/>
    </row>
    <row r="103" spans="1:18" ht="15" customHeight="1">
      <c r="A103" s="137" t="s">
        <v>231</v>
      </c>
      <c r="B103" s="137" t="s">
        <v>272</v>
      </c>
      <c r="C103" s="137" t="s">
        <v>7</v>
      </c>
      <c r="D103" s="137" t="s">
        <v>11</v>
      </c>
      <c r="E103" s="137" t="s">
        <v>281</v>
      </c>
      <c r="F103" s="137" t="s">
        <v>13</v>
      </c>
      <c r="G103" s="137"/>
      <c r="H103" s="137"/>
      <c r="I103" s="137"/>
      <c r="J103" s="137"/>
      <c r="K103" s="137"/>
      <c r="L103" s="137"/>
      <c r="M103" s="137"/>
      <c r="N103" s="137"/>
      <c r="O103" s="137"/>
      <c r="P103" s="137">
        <v>7.0000000000000007E-2</v>
      </c>
      <c r="Q103" s="137"/>
      <c r="R103" s="137"/>
    </row>
    <row r="104" spans="1:18" ht="15" customHeight="1">
      <c r="A104" s="137" t="s">
        <v>231</v>
      </c>
      <c r="B104" s="137" t="s">
        <v>273</v>
      </c>
      <c r="C104" s="137" t="s">
        <v>7</v>
      </c>
      <c r="D104" s="137" t="s">
        <v>11</v>
      </c>
      <c r="E104" s="137" t="s">
        <v>281</v>
      </c>
      <c r="F104" s="137" t="s">
        <v>13</v>
      </c>
      <c r="G104" s="137"/>
      <c r="H104" s="137"/>
      <c r="I104" s="137"/>
      <c r="J104" s="137"/>
      <c r="K104" s="137"/>
      <c r="L104" s="137"/>
      <c r="M104" s="137"/>
      <c r="N104" s="137"/>
      <c r="O104" s="137"/>
      <c r="P104" s="137">
        <v>0</v>
      </c>
      <c r="Q104" s="137"/>
      <c r="R104" s="137"/>
    </row>
    <row r="105" spans="1:18" ht="15" customHeight="1">
      <c r="A105" s="137" t="s">
        <v>231</v>
      </c>
      <c r="B105" s="137" t="s">
        <v>275</v>
      </c>
      <c r="C105" s="137" t="s">
        <v>7</v>
      </c>
      <c r="D105" s="137" t="s">
        <v>11</v>
      </c>
      <c r="E105" s="137" t="s">
        <v>281</v>
      </c>
      <c r="F105" s="137" t="s">
        <v>13</v>
      </c>
      <c r="G105" s="137"/>
      <c r="H105" s="137"/>
      <c r="I105" s="137"/>
      <c r="J105" s="137"/>
      <c r="K105" s="137"/>
      <c r="L105" s="137"/>
      <c r="M105" s="137"/>
      <c r="N105" s="137"/>
      <c r="O105" s="137"/>
      <c r="P105" s="137">
        <v>0.79</v>
      </c>
      <c r="Q105" s="137"/>
      <c r="R105" s="137"/>
    </row>
    <row r="106" spans="1:18" ht="15" customHeight="1">
      <c r="A106" s="137" t="s">
        <v>231</v>
      </c>
      <c r="B106" s="137" t="s">
        <v>261</v>
      </c>
      <c r="C106" s="137" t="s">
        <v>7</v>
      </c>
      <c r="D106" s="137" t="s">
        <v>11</v>
      </c>
      <c r="E106" s="137" t="s">
        <v>281</v>
      </c>
      <c r="F106" s="137" t="s">
        <v>13</v>
      </c>
      <c r="G106" s="137"/>
      <c r="H106" s="137"/>
      <c r="I106" s="137"/>
      <c r="J106" s="137"/>
      <c r="K106" s="137"/>
      <c r="L106" s="137"/>
      <c r="M106" s="137"/>
      <c r="N106" s="137"/>
      <c r="O106" s="137"/>
      <c r="P106" s="137">
        <v>0.04</v>
      </c>
      <c r="Q106" s="137"/>
      <c r="R106" s="137"/>
    </row>
    <row r="107" spans="1:18" ht="15" customHeight="1">
      <c r="A107" s="137" t="s">
        <v>231</v>
      </c>
      <c r="B107" s="137" t="s">
        <v>253</v>
      </c>
      <c r="C107" s="137" t="s">
        <v>7</v>
      </c>
      <c r="D107" s="137" t="s">
        <v>11</v>
      </c>
      <c r="E107" s="137" t="s">
        <v>281</v>
      </c>
      <c r="F107" s="137" t="s">
        <v>13</v>
      </c>
      <c r="G107" s="137"/>
      <c r="H107" s="137"/>
      <c r="I107" s="137"/>
      <c r="J107" s="137"/>
      <c r="K107" s="137"/>
      <c r="L107" s="137"/>
      <c r="M107" s="137"/>
      <c r="N107" s="137"/>
      <c r="O107" s="137"/>
      <c r="P107" s="137">
        <v>0.04</v>
      </c>
      <c r="Q107" s="137"/>
      <c r="R107" s="137"/>
    </row>
    <row r="108" spans="1:18" ht="15" customHeight="1">
      <c r="A108" s="137" t="s">
        <v>231</v>
      </c>
      <c r="B108" s="137" t="s">
        <v>252</v>
      </c>
      <c r="C108" s="137" t="s">
        <v>7</v>
      </c>
      <c r="D108" s="137" t="s">
        <v>11</v>
      </c>
      <c r="E108" s="137" t="s">
        <v>281</v>
      </c>
      <c r="F108" s="137" t="s">
        <v>13</v>
      </c>
      <c r="G108" s="137"/>
      <c r="H108" s="137"/>
      <c r="I108" s="137"/>
      <c r="J108" s="137"/>
      <c r="K108" s="137"/>
      <c r="L108" s="137"/>
      <c r="M108" s="137"/>
      <c r="N108" s="137"/>
      <c r="O108" s="137"/>
      <c r="P108" s="137">
        <v>0.51</v>
      </c>
      <c r="Q108" s="137"/>
      <c r="R108" s="137"/>
    </row>
    <row r="109" spans="1:18" ht="15" customHeight="1">
      <c r="A109" s="137" t="s">
        <v>231</v>
      </c>
      <c r="B109" s="137" t="s">
        <v>264</v>
      </c>
      <c r="C109" s="137" t="s">
        <v>7</v>
      </c>
      <c r="D109" s="137" t="s">
        <v>11</v>
      </c>
      <c r="E109" s="137" t="s">
        <v>281</v>
      </c>
      <c r="F109" s="137" t="s">
        <v>13</v>
      </c>
      <c r="G109" s="137"/>
      <c r="H109" s="137"/>
      <c r="I109" s="137"/>
      <c r="J109" s="137"/>
      <c r="K109" s="137"/>
      <c r="L109" s="137"/>
      <c r="M109" s="137"/>
      <c r="N109" s="137"/>
      <c r="O109" s="137"/>
      <c r="P109" s="137">
        <v>0.47</v>
      </c>
      <c r="Q109" s="137"/>
      <c r="R109" s="137"/>
    </row>
    <row r="110" spans="1:18" ht="15" customHeight="1">
      <c r="A110" s="137" t="s">
        <v>231</v>
      </c>
      <c r="B110" s="137" t="s">
        <v>251</v>
      </c>
      <c r="C110" s="137" t="s">
        <v>7</v>
      </c>
      <c r="D110" s="137" t="s">
        <v>11</v>
      </c>
      <c r="E110" s="137" t="s">
        <v>281</v>
      </c>
      <c r="F110" s="137" t="s">
        <v>13</v>
      </c>
      <c r="G110" s="137"/>
      <c r="H110" s="137"/>
      <c r="I110" s="137"/>
      <c r="J110" s="137"/>
      <c r="K110" s="137"/>
      <c r="L110" s="137"/>
      <c r="M110" s="137"/>
      <c r="N110" s="137"/>
      <c r="O110" s="137"/>
      <c r="P110" s="137">
        <v>0.7</v>
      </c>
      <c r="Q110" s="137"/>
      <c r="R110" s="137"/>
    </row>
    <row r="111" spans="1:18" ht="15" customHeight="1">
      <c r="A111" s="137" t="s">
        <v>231</v>
      </c>
      <c r="B111" s="137" t="s">
        <v>268</v>
      </c>
      <c r="C111" s="137" t="s">
        <v>7</v>
      </c>
      <c r="D111" s="137" t="s">
        <v>11</v>
      </c>
      <c r="E111" s="137" t="s">
        <v>281</v>
      </c>
      <c r="F111" s="137" t="s">
        <v>13</v>
      </c>
      <c r="G111" s="137"/>
      <c r="H111" s="137"/>
      <c r="I111" s="137"/>
      <c r="J111" s="137"/>
      <c r="K111" s="137"/>
      <c r="L111" s="137"/>
      <c r="M111" s="137"/>
      <c r="N111" s="137"/>
      <c r="O111" s="137"/>
      <c r="P111" s="137">
        <v>0.19</v>
      </c>
      <c r="Q111" s="137"/>
      <c r="R111" s="137"/>
    </row>
    <row r="112" spans="1:18" ht="15" customHeight="1">
      <c r="A112" s="137" t="s">
        <v>233</v>
      </c>
      <c r="B112" s="137" t="s">
        <v>270</v>
      </c>
      <c r="C112" s="137" t="s">
        <v>7</v>
      </c>
      <c r="D112" s="137" t="s">
        <v>11</v>
      </c>
      <c r="E112" s="137" t="s">
        <v>281</v>
      </c>
      <c r="F112" s="137" t="s">
        <v>13</v>
      </c>
      <c r="G112" s="137"/>
      <c r="H112" s="137"/>
      <c r="I112" s="137"/>
      <c r="J112" s="137"/>
      <c r="K112" s="137"/>
      <c r="L112" s="137"/>
      <c r="M112" s="137"/>
      <c r="N112" s="137"/>
      <c r="O112" s="137"/>
      <c r="P112" s="137">
        <v>0.09</v>
      </c>
      <c r="Q112" s="137"/>
      <c r="R112" s="137"/>
    </row>
    <row r="113" spans="1:18" ht="15" customHeight="1">
      <c r="A113" s="137" t="s">
        <v>233</v>
      </c>
      <c r="B113" s="137" t="s">
        <v>271</v>
      </c>
      <c r="C113" s="137" t="s">
        <v>7</v>
      </c>
      <c r="D113" s="137" t="s">
        <v>11</v>
      </c>
      <c r="E113" s="137" t="s">
        <v>281</v>
      </c>
      <c r="F113" s="137" t="s">
        <v>13</v>
      </c>
      <c r="G113" s="137"/>
      <c r="H113" s="137"/>
      <c r="I113" s="137"/>
      <c r="J113" s="137"/>
      <c r="K113" s="137"/>
      <c r="L113" s="137"/>
      <c r="M113" s="137"/>
      <c r="N113" s="137"/>
      <c r="O113" s="137"/>
      <c r="P113" s="137">
        <v>0.04</v>
      </c>
      <c r="Q113" s="137"/>
      <c r="R113" s="137"/>
    </row>
    <row r="114" spans="1:18" ht="15" customHeight="1">
      <c r="A114" s="137" t="s">
        <v>233</v>
      </c>
      <c r="B114" s="137" t="s">
        <v>262</v>
      </c>
      <c r="C114" s="137" t="s">
        <v>7</v>
      </c>
      <c r="D114" s="137" t="s">
        <v>11</v>
      </c>
      <c r="E114" s="137" t="s">
        <v>281</v>
      </c>
      <c r="F114" s="137" t="s">
        <v>13</v>
      </c>
      <c r="G114" s="137"/>
      <c r="H114" s="137"/>
      <c r="I114" s="137"/>
      <c r="J114" s="137"/>
      <c r="K114" s="137"/>
      <c r="L114" s="137"/>
      <c r="M114" s="137"/>
      <c r="N114" s="137"/>
      <c r="O114" s="137"/>
      <c r="P114" s="137">
        <v>0.02</v>
      </c>
      <c r="Q114" s="137">
        <v>0</v>
      </c>
      <c r="R114" s="137">
        <v>0.02</v>
      </c>
    </row>
    <row r="115" spans="1:18" ht="15" customHeight="1">
      <c r="A115" s="137" t="s">
        <v>233</v>
      </c>
      <c r="B115" s="137" t="s">
        <v>263</v>
      </c>
      <c r="C115" s="137" t="s">
        <v>7</v>
      </c>
      <c r="D115" s="137" t="s">
        <v>11</v>
      </c>
      <c r="E115" s="137" t="s">
        <v>281</v>
      </c>
      <c r="F115" s="137" t="s">
        <v>13</v>
      </c>
      <c r="G115" s="137"/>
      <c r="H115" s="137"/>
      <c r="I115" s="137"/>
      <c r="J115" s="137"/>
      <c r="K115" s="137"/>
      <c r="L115" s="137"/>
      <c r="M115" s="137"/>
      <c r="N115" s="137"/>
      <c r="O115" s="137"/>
      <c r="P115" s="137">
        <v>0.02</v>
      </c>
      <c r="Q115" s="137">
        <v>0</v>
      </c>
      <c r="R115" s="137">
        <v>0.02</v>
      </c>
    </row>
    <row r="116" spans="1:18" ht="15" customHeight="1">
      <c r="A116" s="137" t="s">
        <v>233</v>
      </c>
      <c r="B116" s="137" t="s">
        <v>265</v>
      </c>
      <c r="C116" s="137" t="s">
        <v>7</v>
      </c>
      <c r="D116" s="137" t="s">
        <v>11</v>
      </c>
      <c r="E116" s="137" t="s">
        <v>281</v>
      </c>
      <c r="F116" s="137" t="s">
        <v>13</v>
      </c>
      <c r="G116" s="137"/>
      <c r="H116" s="137"/>
      <c r="I116" s="137"/>
      <c r="J116" s="137"/>
      <c r="K116" s="137"/>
      <c r="L116" s="137"/>
      <c r="M116" s="137"/>
      <c r="N116" s="137"/>
      <c r="O116" s="137"/>
      <c r="P116" s="137">
        <v>0.06</v>
      </c>
      <c r="Q116" s="137"/>
      <c r="R116" s="137"/>
    </row>
    <row r="117" spans="1:18" ht="15" customHeight="1">
      <c r="A117" s="137" t="s">
        <v>233</v>
      </c>
      <c r="B117" s="137" t="s">
        <v>266</v>
      </c>
      <c r="C117" s="137" t="s">
        <v>7</v>
      </c>
      <c r="D117" s="137" t="s">
        <v>11</v>
      </c>
      <c r="E117" s="137" t="s">
        <v>281</v>
      </c>
      <c r="F117" s="137" t="s">
        <v>13</v>
      </c>
      <c r="G117" s="137"/>
      <c r="H117" s="137"/>
      <c r="I117" s="137"/>
      <c r="J117" s="137"/>
      <c r="K117" s="137"/>
      <c r="L117" s="137"/>
      <c r="M117" s="137"/>
      <c r="N117" s="137"/>
      <c r="O117" s="137"/>
      <c r="P117" s="137">
        <v>0.42</v>
      </c>
      <c r="Q117" s="137"/>
      <c r="R117" s="137"/>
    </row>
    <row r="118" spans="1:18" ht="15" customHeight="1">
      <c r="A118" s="137" t="s">
        <v>233</v>
      </c>
      <c r="B118" s="137" t="s">
        <v>267</v>
      </c>
      <c r="C118" s="137" t="s">
        <v>7</v>
      </c>
      <c r="D118" s="137" t="s">
        <v>11</v>
      </c>
      <c r="E118" s="137" t="s">
        <v>281</v>
      </c>
      <c r="F118" s="137" t="s">
        <v>13</v>
      </c>
      <c r="G118" s="137"/>
      <c r="H118" s="137"/>
      <c r="I118" s="137"/>
      <c r="J118" s="137"/>
      <c r="K118" s="137"/>
      <c r="L118" s="137"/>
      <c r="M118" s="137"/>
      <c r="N118" s="137"/>
      <c r="O118" s="137"/>
      <c r="P118" s="137">
        <v>0</v>
      </c>
      <c r="Q118" s="137"/>
      <c r="R118" s="137"/>
    </row>
    <row r="119" spans="1:18" ht="15" customHeight="1">
      <c r="A119" s="137" t="s">
        <v>233</v>
      </c>
      <c r="B119" s="137" t="s">
        <v>272</v>
      </c>
      <c r="C119" s="137" t="s">
        <v>7</v>
      </c>
      <c r="D119" s="137" t="s">
        <v>11</v>
      </c>
      <c r="E119" s="137" t="s">
        <v>281</v>
      </c>
      <c r="F119" s="137" t="s">
        <v>13</v>
      </c>
      <c r="G119" s="137"/>
      <c r="H119" s="137"/>
      <c r="I119" s="137"/>
      <c r="J119" s="137"/>
      <c r="K119" s="137"/>
      <c r="L119" s="137"/>
      <c r="M119" s="137"/>
      <c r="N119" s="137"/>
      <c r="O119" s="137"/>
      <c r="P119" s="137">
        <v>7.0000000000000007E-2</v>
      </c>
      <c r="Q119" s="137"/>
      <c r="R119" s="137"/>
    </row>
    <row r="120" spans="1:18" ht="15" customHeight="1">
      <c r="A120" s="137" t="s">
        <v>233</v>
      </c>
      <c r="B120" s="137" t="s">
        <v>273</v>
      </c>
      <c r="C120" s="137" t="s">
        <v>7</v>
      </c>
      <c r="D120" s="137" t="s">
        <v>11</v>
      </c>
      <c r="E120" s="137" t="s">
        <v>281</v>
      </c>
      <c r="F120" s="137" t="s">
        <v>13</v>
      </c>
      <c r="G120" s="137"/>
      <c r="H120" s="137"/>
      <c r="I120" s="137"/>
      <c r="J120" s="137"/>
      <c r="K120" s="137"/>
      <c r="L120" s="137"/>
      <c r="M120" s="137"/>
      <c r="N120" s="137"/>
      <c r="O120" s="137"/>
      <c r="P120" s="137">
        <v>0</v>
      </c>
      <c r="Q120" s="137"/>
      <c r="R120" s="137"/>
    </row>
    <row r="121" spans="1:18" ht="15" customHeight="1">
      <c r="A121" s="137" t="s">
        <v>233</v>
      </c>
      <c r="B121" s="137" t="s">
        <v>275</v>
      </c>
      <c r="C121" s="137" t="s">
        <v>7</v>
      </c>
      <c r="D121" s="137" t="s">
        <v>11</v>
      </c>
      <c r="E121" s="137" t="s">
        <v>281</v>
      </c>
      <c r="F121" s="137" t="s">
        <v>13</v>
      </c>
      <c r="G121" s="137"/>
      <c r="H121" s="137"/>
      <c r="I121" s="137"/>
      <c r="J121" s="137"/>
      <c r="K121" s="137"/>
      <c r="L121" s="137"/>
      <c r="M121" s="137"/>
      <c r="N121" s="137"/>
      <c r="O121" s="137"/>
      <c r="P121" s="137">
        <v>0.79</v>
      </c>
      <c r="Q121" s="137"/>
      <c r="R121" s="137"/>
    </row>
    <row r="122" spans="1:18" ht="15" customHeight="1">
      <c r="A122" s="137" t="s">
        <v>233</v>
      </c>
      <c r="B122" s="137" t="s">
        <v>261</v>
      </c>
      <c r="C122" s="137" t="s">
        <v>7</v>
      </c>
      <c r="D122" s="137" t="s">
        <v>11</v>
      </c>
      <c r="E122" s="137" t="s">
        <v>281</v>
      </c>
      <c r="F122" s="137" t="s">
        <v>13</v>
      </c>
      <c r="G122" s="137"/>
      <c r="H122" s="137"/>
      <c r="I122" s="137"/>
      <c r="J122" s="137"/>
      <c r="K122" s="137"/>
      <c r="L122" s="137"/>
      <c r="M122" s="137"/>
      <c r="N122" s="137"/>
      <c r="O122" s="137"/>
      <c r="P122" s="137">
        <v>0.04</v>
      </c>
      <c r="Q122" s="137"/>
      <c r="R122" s="137"/>
    </row>
    <row r="123" spans="1:18" ht="15" customHeight="1">
      <c r="A123" s="137" t="s">
        <v>233</v>
      </c>
      <c r="B123" s="137" t="s">
        <v>253</v>
      </c>
      <c r="C123" s="137" t="s">
        <v>7</v>
      </c>
      <c r="D123" s="137" t="s">
        <v>11</v>
      </c>
      <c r="E123" s="137" t="s">
        <v>281</v>
      </c>
      <c r="F123" s="137" t="s">
        <v>13</v>
      </c>
      <c r="G123" s="137"/>
      <c r="H123" s="137"/>
      <c r="I123" s="137"/>
      <c r="J123" s="137"/>
      <c r="K123" s="137"/>
      <c r="L123" s="137"/>
      <c r="M123" s="137"/>
      <c r="N123" s="137"/>
      <c r="O123" s="137"/>
      <c r="P123" s="137">
        <v>0.04</v>
      </c>
      <c r="Q123" s="137"/>
      <c r="R123" s="137"/>
    </row>
    <row r="124" spans="1:18" ht="15" customHeight="1">
      <c r="A124" s="137" t="s">
        <v>233</v>
      </c>
      <c r="B124" s="137" t="s">
        <v>252</v>
      </c>
      <c r="C124" s="137" t="s">
        <v>7</v>
      </c>
      <c r="D124" s="137" t="s">
        <v>11</v>
      </c>
      <c r="E124" s="137" t="s">
        <v>281</v>
      </c>
      <c r="F124" s="137" t="s">
        <v>13</v>
      </c>
      <c r="G124" s="137"/>
      <c r="H124" s="137"/>
      <c r="I124" s="137"/>
      <c r="J124" s="137"/>
      <c r="K124" s="137"/>
      <c r="L124" s="137"/>
      <c r="M124" s="137"/>
      <c r="N124" s="137"/>
      <c r="O124" s="137"/>
      <c r="P124" s="137">
        <v>0.51</v>
      </c>
      <c r="Q124" s="137"/>
      <c r="R124" s="137"/>
    </row>
    <row r="125" spans="1:18" ht="15" customHeight="1">
      <c r="A125" s="137" t="s">
        <v>233</v>
      </c>
      <c r="B125" s="137" t="s">
        <v>264</v>
      </c>
      <c r="C125" s="137" t="s">
        <v>7</v>
      </c>
      <c r="D125" s="137" t="s">
        <v>11</v>
      </c>
      <c r="E125" s="137" t="s">
        <v>281</v>
      </c>
      <c r="F125" s="137" t="s">
        <v>13</v>
      </c>
      <c r="G125" s="137"/>
      <c r="H125" s="137"/>
      <c r="I125" s="137"/>
      <c r="J125" s="137"/>
      <c r="K125" s="137"/>
      <c r="L125" s="137"/>
      <c r="M125" s="137"/>
      <c r="N125" s="137"/>
      <c r="O125" s="137"/>
      <c r="P125" s="137">
        <v>0.47</v>
      </c>
      <c r="Q125" s="137"/>
      <c r="R125" s="137"/>
    </row>
    <row r="126" spans="1:18" ht="15" customHeight="1">
      <c r="A126" s="137" t="s">
        <v>233</v>
      </c>
      <c r="B126" s="137" t="s">
        <v>251</v>
      </c>
      <c r="C126" s="137" t="s">
        <v>7</v>
      </c>
      <c r="D126" s="137" t="s">
        <v>11</v>
      </c>
      <c r="E126" s="137" t="s">
        <v>281</v>
      </c>
      <c r="F126" s="137" t="s">
        <v>13</v>
      </c>
      <c r="G126" s="137"/>
      <c r="H126" s="137"/>
      <c r="I126" s="137"/>
      <c r="J126" s="137"/>
      <c r="K126" s="137"/>
      <c r="L126" s="137"/>
      <c r="M126" s="137"/>
      <c r="N126" s="137"/>
      <c r="O126" s="137"/>
      <c r="P126" s="137">
        <v>0.7</v>
      </c>
      <c r="Q126" s="137"/>
      <c r="R126" s="137"/>
    </row>
    <row r="127" spans="1:18" ht="15" customHeight="1">
      <c r="A127" s="137" t="s">
        <v>233</v>
      </c>
      <c r="B127" s="137" t="s">
        <v>268</v>
      </c>
      <c r="C127" s="137" t="s">
        <v>7</v>
      </c>
      <c r="D127" s="137" t="s">
        <v>11</v>
      </c>
      <c r="E127" s="137" t="s">
        <v>281</v>
      </c>
      <c r="F127" s="137" t="s">
        <v>13</v>
      </c>
      <c r="G127" s="137"/>
      <c r="H127" s="137"/>
      <c r="I127" s="137"/>
      <c r="J127" s="137"/>
      <c r="K127" s="137"/>
      <c r="L127" s="137"/>
      <c r="M127" s="137"/>
      <c r="N127" s="137"/>
      <c r="O127" s="137"/>
      <c r="P127" s="137">
        <v>0.19</v>
      </c>
      <c r="Q127" s="137"/>
      <c r="R127" s="137"/>
    </row>
    <row r="128" spans="1:18" ht="15" customHeight="1">
      <c r="A128" s="137" t="s">
        <v>234</v>
      </c>
      <c r="B128" s="137" t="s">
        <v>270</v>
      </c>
      <c r="C128" s="137" t="s">
        <v>7</v>
      </c>
      <c r="D128" s="137" t="s">
        <v>11</v>
      </c>
      <c r="E128" s="137" t="s">
        <v>281</v>
      </c>
      <c r="F128" s="137" t="s">
        <v>13</v>
      </c>
      <c r="G128" s="137"/>
      <c r="H128" s="137"/>
      <c r="I128" s="137"/>
      <c r="J128" s="137"/>
      <c r="K128" s="137"/>
      <c r="L128" s="137"/>
      <c r="M128" s="137"/>
      <c r="N128" s="137"/>
      <c r="O128" s="137"/>
      <c r="P128" s="137">
        <v>7.0000000000000007E-2</v>
      </c>
      <c r="Q128" s="137"/>
      <c r="R128" s="137"/>
    </row>
    <row r="129" spans="1:18" ht="15" customHeight="1">
      <c r="A129" s="137" t="s">
        <v>234</v>
      </c>
      <c r="B129" s="137" t="s">
        <v>271</v>
      </c>
      <c r="C129" s="137" t="s">
        <v>7</v>
      </c>
      <c r="D129" s="137" t="s">
        <v>11</v>
      </c>
      <c r="E129" s="137" t="s">
        <v>281</v>
      </c>
      <c r="F129" s="137" t="s">
        <v>13</v>
      </c>
      <c r="G129" s="137"/>
      <c r="H129" s="137"/>
      <c r="I129" s="137"/>
      <c r="J129" s="137"/>
      <c r="K129" s="137"/>
      <c r="L129" s="137"/>
      <c r="M129" s="137"/>
      <c r="N129" s="137"/>
      <c r="O129" s="137"/>
      <c r="P129" s="137">
        <v>0.01</v>
      </c>
      <c r="Q129" s="137"/>
      <c r="R129" s="137"/>
    </row>
    <row r="130" spans="1:18" ht="15" customHeight="1">
      <c r="A130" s="137" t="s">
        <v>234</v>
      </c>
      <c r="B130" s="137" t="s">
        <v>268</v>
      </c>
      <c r="C130" s="137" t="s">
        <v>7</v>
      </c>
      <c r="D130" s="137" t="s">
        <v>11</v>
      </c>
      <c r="E130" s="137" t="s">
        <v>281</v>
      </c>
      <c r="F130" s="137" t="s">
        <v>13</v>
      </c>
      <c r="G130" s="137"/>
      <c r="H130" s="137"/>
      <c r="I130" s="137"/>
      <c r="J130" s="137"/>
      <c r="K130" s="137"/>
      <c r="L130" s="137"/>
      <c r="M130" s="137"/>
      <c r="N130" s="137"/>
      <c r="O130" s="137"/>
      <c r="P130" s="137">
        <v>0.08</v>
      </c>
      <c r="Q130" s="137"/>
      <c r="R130" s="137"/>
    </row>
    <row r="131" spans="1:18" ht="15" customHeight="1">
      <c r="A131" s="137" t="s">
        <v>234</v>
      </c>
      <c r="B131" s="137" t="s">
        <v>251</v>
      </c>
      <c r="C131" s="137" t="s">
        <v>7</v>
      </c>
      <c r="D131" s="137" t="s">
        <v>11</v>
      </c>
      <c r="E131" s="137" t="s">
        <v>281</v>
      </c>
      <c r="F131" s="137" t="s">
        <v>13</v>
      </c>
      <c r="G131" s="137"/>
      <c r="H131" s="137"/>
      <c r="I131" s="137"/>
      <c r="J131" s="137"/>
      <c r="K131" s="137"/>
      <c r="L131" s="137"/>
      <c r="M131" s="137"/>
      <c r="N131" s="137"/>
      <c r="O131" s="137"/>
      <c r="P131" s="137">
        <v>0.08</v>
      </c>
      <c r="Q131" s="137"/>
      <c r="R131" s="137"/>
    </row>
    <row r="132" spans="1:18" ht="15" customHeight="1">
      <c r="A132" s="137" t="s">
        <v>235</v>
      </c>
      <c r="B132" s="137" t="s">
        <v>270</v>
      </c>
      <c r="C132" s="137" t="s">
        <v>7</v>
      </c>
      <c r="D132" s="137" t="s">
        <v>11</v>
      </c>
      <c r="E132" s="137" t="s">
        <v>281</v>
      </c>
      <c r="F132" s="137" t="s">
        <v>13</v>
      </c>
      <c r="G132" s="137" t="s">
        <v>309</v>
      </c>
      <c r="H132" s="137" t="s">
        <v>310</v>
      </c>
      <c r="I132" s="137" t="s">
        <v>311</v>
      </c>
      <c r="J132" s="137" t="s">
        <v>284</v>
      </c>
      <c r="K132" s="137" t="s">
        <v>309</v>
      </c>
      <c r="L132" s="137" t="s">
        <v>43</v>
      </c>
      <c r="M132" s="137" t="s">
        <v>312</v>
      </c>
      <c r="N132" s="137" t="s">
        <v>287</v>
      </c>
      <c r="O132" s="137" t="s">
        <v>288</v>
      </c>
      <c r="P132" s="137">
        <v>0.04</v>
      </c>
      <c r="Q132" s="137"/>
      <c r="R132" s="137"/>
    </row>
    <row r="133" spans="1:18" ht="15" customHeight="1">
      <c r="A133" s="137" t="s">
        <v>235</v>
      </c>
      <c r="B133" s="137" t="s">
        <v>271</v>
      </c>
      <c r="C133" s="137" t="s">
        <v>7</v>
      </c>
      <c r="D133" s="137" t="s">
        <v>11</v>
      </c>
      <c r="E133" s="137" t="s">
        <v>281</v>
      </c>
      <c r="F133" s="137" t="s">
        <v>13</v>
      </c>
      <c r="G133" s="137" t="s">
        <v>313</v>
      </c>
      <c r="H133" s="137" t="s">
        <v>310</v>
      </c>
      <c r="I133" s="137" t="s">
        <v>311</v>
      </c>
      <c r="J133" s="137" t="s">
        <v>284</v>
      </c>
      <c r="K133" s="137" t="s">
        <v>313</v>
      </c>
      <c r="L133" s="137" t="s">
        <v>43</v>
      </c>
      <c r="M133" s="137" t="s">
        <v>312</v>
      </c>
      <c r="N133" s="137" t="s">
        <v>287</v>
      </c>
      <c r="O133" s="137" t="s">
        <v>288</v>
      </c>
      <c r="P133" s="137">
        <v>0.01</v>
      </c>
      <c r="Q133" s="137"/>
      <c r="R133" s="137"/>
    </row>
    <row r="134" spans="1:18" ht="15" customHeight="1">
      <c r="A134" s="137" t="s">
        <v>235</v>
      </c>
      <c r="B134" s="137" t="s">
        <v>268</v>
      </c>
      <c r="C134" s="137" t="s">
        <v>7</v>
      </c>
      <c r="D134" s="137" t="s">
        <v>11</v>
      </c>
      <c r="E134" s="137" t="s">
        <v>281</v>
      </c>
      <c r="F134" s="137" t="s">
        <v>13</v>
      </c>
      <c r="G134" s="137"/>
      <c r="H134" s="137"/>
      <c r="I134" s="137"/>
      <c r="J134" s="137"/>
      <c r="K134" s="137"/>
      <c r="L134" s="137"/>
      <c r="M134" s="137"/>
      <c r="N134" s="137"/>
      <c r="O134" s="137"/>
      <c r="P134" s="137">
        <v>0.05</v>
      </c>
      <c r="Q134" s="137"/>
      <c r="R134" s="137"/>
    </row>
    <row r="135" spans="1:18" ht="15" customHeight="1">
      <c r="A135" s="137" t="s">
        <v>235</v>
      </c>
      <c r="B135" s="137" t="s">
        <v>251</v>
      </c>
      <c r="C135" s="137" t="s">
        <v>7</v>
      </c>
      <c r="D135" s="137" t="s">
        <v>11</v>
      </c>
      <c r="E135" s="137" t="s">
        <v>281</v>
      </c>
      <c r="F135" s="137" t="s">
        <v>13</v>
      </c>
      <c r="G135" s="137"/>
      <c r="H135" s="137"/>
      <c r="I135" s="137"/>
      <c r="J135" s="137"/>
      <c r="K135" s="137"/>
      <c r="L135" s="137"/>
      <c r="M135" s="137"/>
      <c r="N135" s="137"/>
      <c r="O135" s="137"/>
      <c r="P135" s="137">
        <v>0.05</v>
      </c>
      <c r="Q135" s="137"/>
      <c r="R135" s="137"/>
    </row>
    <row r="136" spans="1:18" ht="15" customHeight="1">
      <c r="A136" s="137" t="s">
        <v>236</v>
      </c>
      <c r="B136" s="137" t="s">
        <v>270</v>
      </c>
      <c r="C136" s="137" t="s">
        <v>7</v>
      </c>
      <c r="D136" s="137" t="s">
        <v>11</v>
      </c>
      <c r="E136" s="137" t="s">
        <v>281</v>
      </c>
      <c r="F136" s="137" t="s">
        <v>13</v>
      </c>
      <c r="G136" s="137" t="s">
        <v>314</v>
      </c>
      <c r="H136" s="137" t="s">
        <v>310</v>
      </c>
      <c r="I136" s="137" t="s">
        <v>311</v>
      </c>
      <c r="J136" s="137" t="s">
        <v>284</v>
      </c>
      <c r="K136" s="137" t="s">
        <v>314</v>
      </c>
      <c r="L136" s="137" t="s">
        <v>43</v>
      </c>
      <c r="M136" s="137" t="s">
        <v>312</v>
      </c>
      <c r="N136" s="137" t="s">
        <v>287</v>
      </c>
      <c r="O136" s="137" t="s">
        <v>288</v>
      </c>
      <c r="P136" s="137">
        <v>0.03</v>
      </c>
      <c r="Q136" s="137"/>
      <c r="R136" s="137"/>
    </row>
    <row r="137" spans="1:18" ht="15" customHeight="1">
      <c r="A137" s="137" t="s">
        <v>236</v>
      </c>
      <c r="B137" s="137" t="s">
        <v>268</v>
      </c>
      <c r="C137" s="137" t="s">
        <v>7</v>
      </c>
      <c r="D137" s="137" t="s">
        <v>11</v>
      </c>
      <c r="E137" s="137" t="s">
        <v>281</v>
      </c>
      <c r="F137" s="137" t="s">
        <v>13</v>
      </c>
      <c r="G137" s="137"/>
      <c r="H137" s="137"/>
      <c r="I137" s="137"/>
      <c r="J137" s="137"/>
      <c r="K137" s="137"/>
      <c r="L137" s="137"/>
      <c r="M137" s="137"/>
      <c r="N137" s="137"/>
      <c r="O137" s="137"/>
      <c r="P137" s="137">
        <v>0.03</v>
      </c>
      <c r="Q137" s="137"/>
      <c r="R137" s="137"/>
    </row>
    <row r="138" spans="1:18" ht="15" customHeight="1">
      <c r="A138" s="137" t="s">
        <v>236</v>
      </c>
      <c r="B138" s="137" t="s">
        <v>251</v>
      </c>
      <c r="C138" s="137" t="s">
        <v>7</v>
      </c>
      <c r="D138" s="137" t="s">
        <v>11</v>
      </c>
      <c r="E138" s="137" t="s">
        <v>281</v>
      </c>
      <c r="F138" s="137" t="s">
        <v>13</v>
      </c>
      <c r="G138" s="137"/>
      <c r="H138" s="137"/>
      <c r="I138" s="137"/>
      <c r="J138" s="137"/>
      <c r="K138" s="137"/>
      <c r="L138" s="137"/>
      <c r="M138" s="137"/>
      <c r="N138" s="137"/>
      <c r="O138" s="137"/>
      <c r="P138" s="137">
        <v>0.03</v>
      </c>
      <c r="Q138" s="137"/>
      <c r="R138" s="137"/>
    </row>
    <row r="139" spans="1:18" ht="15" customHeight="1">
      <c r="A139" s="137" t="s">
        <v>237</v>
      </c>
      <c r="B139" s="137" t="s">
        <v>262</v>
      </c>
      <c r="C139" s="137" t="s">
        <v>7</v>
      </c>
      <c r="D139" s="137" t="s">
        <v>11</v>
      </c>
      <c r="E139" s="137" t="s">
        <v>281</v>
      </c>
      <c r="F139" s="137" t="s">
        <v>13</v>
      </c>
      <c r="G139" s="137"/>
      <c r="H139" s="137"/>
      <c r="I139" s="137"/>
      <c r="J139" s="137"/>
      <c r="K139" s="137"/>
      <c r="L139" s="137"/>
      <c r="M139" s="137"/>
      <c r="N139" s="137"/>
      <c r="O139" s="137"/>
      <c r="P139" s="137">
        <v>0.02</v>
      </c>
      <c r="Q139" s="137">
        <v>0</v>
      </c>
      <c r="R139" s="137">
        <v>0.02</v>
      </c>
    </row>
    <row r="140" spans="1:18" ht="15" customHeight="1">
      <c r="A140" s="137" t="s">
        <v>237</v>
      </c>
      <c r="B140" s="137" t="s">
        <v>263</v>
      </c>
      <c r="C140" s="137" t="s">
        <v>7</v>
      </c>
      <c r="D140" s="137" t="s">
        <v>11</v>
      </c>
      <c r="E140" s="137" t="s">
        <v>281</v>
      </c>
      <c r="F140" s="137" t="s">
        <v>13</v>
      </c>
      <c r="G140" s="137"/>
      <c r="H140" s="137"/>
      <c r="I140" s="137"/>
      <c r="J140" s="137"/>
      <c r="K140" s="137"/>
      <c r="L140" s="137"/>
      <c r="M140" s="137"/>
      <c r="N140" s="137"/>
      <c r="O140" s="137"/>
      <c r="P140" s="137">
        <v>0.02</v>
      </c>
      <c r="Q140" s="137">
        <v>0</v>
      </c>
      <c r="R140" s="137">
        <v>0.02</v>
      </c>
    </row>
    <row r="141" spans="1:18" ht="15" customHeight="1">
      <c r="A141" s="137" t="s">
        <v>237</v>
      </c>
      <c r="B141" s="137" t="s">
        <v>265</v>
      </c>
      <c r="C141" s="137" t="s">
        <v>7</v>
      </c>
      <c r="D141" s="137" t="s">
        <v>11</v>
      </c>
      <c r="E141" s="137" t="s">
        <v>281</v>
      </c>
      <c r="F141" s="137" t="s">
        <v>13</v>
      </c>
      <c r="G141" s="137"/>
      <c r="H141" s="137"/>
      <c r="I141" s="137"/>
      <c r="J141" s="137"/>
      <c r="K141" s="137"/>
      <c r="L141" s="137"/>
      <c r="M141" s="137"/>
      <c r="N141" s="137"/>
      <c r="O141" s="137"/>
      <c r="P141" s="137">
        <v>0.06</v>
      </c>
      <c r="Q141" s="137"/>
      <c r="R141" s="137"/>
    </row>
    <row r="142" spans="1:18" ht="15" customHeight="1">
      <c r="A142" s="137" t="s">
        <v>237</v>
      </c>
      <c r="B142" s="137" t="s">
        <v>266</v>
      </c>
      <c r="C142" s="137" t="s">
        <v>7</v>
      </c>
      <c r="D142" s="137" t="s">
        <v>11</v>
      </c>
      <c r="E142" s="137" t="s">
        <v>281</v>
      </c>
      <c r="F142" s="137" t="s">
        <v>13</v>
      </c>
      <c r="G142" s="137"/>
      <c r="H142" s="137"/>
      <c r="I142" s="137"/>
      <c r="J142" s="137"/>
      <c r="K142" s="137"/>
      <c r="L142" s="137"/>
      <c r="M142" s="137"/>
      <c r="N142" s="137"/>
      <c r="O142" s="137"/>
      <c r="P142" s="137">
        <v>0.42</v>
      </c>
      <c r="Q142" s="137"/>
      <c r="R142" s="137"/>
    </row>
    <row r="143" spans="1:18" ht="15" customHeight="1">
      <c r="A143" s="137" t="s">
        <v>237</v>
      </c>
      <c r="B143" s="137" t="s">
        <v>267</v>
      </c>
      <c r="C143" s="137" t="s">
        <v>7</v>
      </c>
      <c r="D143" s="137" t="s">
        <v>11</v>
      </c>
      <c r="E143" s="137" t="s">
        <v>281</v>
      </c>
      <c r="F143" s="137" t="s">
        <v>13</v>
      </c>
      <c r="G143" s="137"/>
      <c r="H143" s="137"/>
      <c r="I143" s="137"/>
      <c r="J143" s="137"/>
      <c r="K143" s="137"/>
      <c r="L143" s="137"/>
      <c r="M143" s="137"/>
      <c r="N143" s="137"/>
      <c r="O143" s="137"/>
      <c r="P143" s="137">
        <v>0</v>
      </c>
      <c r="Q143" s="137"/>
      <c r="R143" s="137"/>
    </row>
    <row r="144" spans="1:18" ht="15" customHeight="1">
      <c r="A144" s="137" t="s">
        <v>237</v>
      </c>
      <c r="B144" s="137" t="s">
        <v>270</v>
      </c>
      <c r="C144" s="137" t="s">
        <v>7</v>
      </c>
      <c r="D144" s="137" t="s">
        <v>11</v>
      </c>
      <c r="E144" s="137" t="s">
        <v>281</v>
      </c>
      <c r="F144" s="137" t="s">
        <v>13</v>
      </c>
      <c r="G144" s="137"/>
      <c r="H144" s="137"/>
      <c r="I144" s="137"/>
      <c r="J144" s="137"/>
      <c r="K144" s="137"/>
      <c r="L144" s="137"/>
      <c r="M144" s="137"/>
      <c r="N144" s="137"/>
      <c r="O144" s="137"/>
      <c r="P144" s="137">
        <v>0.02</v>
      </c>
      <c r="Q144" s="137"/>
      <c r="R144" s="137"/>
    </row>
    <row r="145" spans="1:18" ht="15" customHeight="1">
      <c r="A145" s="137" t="s">
        <v>237</v>
      </c>
      <c r="B145" s="137" t="s">
        <v>271</v>
      </c>
      <c r="C145" s="137" t="s">
        <v>7</v>
      </c>
      <c r="D145" s="137" t="s">
        <v>11</v>
      </c>
      <c r="E145" s="137" t="s">
        <v>281</v>
      </c>
      <c r="F145" s="137" t="s">
        <v>13</v>
      </c>
      <c r="G145" s="137"/>
      <c r="H145" s="137"/>
      <c r="I145" s="137"/>
      <c r="J145" s="137"/>
      <c r="K145" s="137"/>
      <c r="L145" s="137"/>
      <c r="M145" s="137"/>
      <c r="N145" s="137"/>
      <c r="O145" s="137"/>
      <c r="P145" s="137">
        <v>0.02</v>
      </c>
      <c r="Q145" s="137"/>
      <c r="R145" s="137"/>
    </row>
    <row r="146" spans="1:18" ht="15" customHeight="1">
      <c r="A146" s="137" t="s">
        <v>237</v>
      </c>
      <c r="B146" s="137" t="s">
        <v>272</v>
      </c>
      <c r="C146" s="137" t="s">
        <v>7</v>
      </c>
      <c r="D146" s="137" t="s">
        <v>11</v>
      </c>
      <c r="E146" s="137" t="s">
        <v>281</v>
      </c>
      <c r="F146" s="137" t="s">
        <v>13</v>
      </c>
      <c r="G146" s="137"/>
      <c r="H146" s="137"/>
      <c r="I146" s="137"/>
      <c r="J146" s="137"/>
      <c r="K146" s="137"/>
      <c r="L146" s="137"/>
      <c r="M146" s="137"/>
      <c r="N146" s="137"/>
      <c r="O146" s="137"/>
      <c r="P146" s="137">
        <v>7.0000000000000007E-2</v>
      </c>
      <c r="Q146" s="137"/>
      <c r="R146" s="137"/>
    </row>
    <row r="147" spans="1:18" ht="15" customHeight="1">
      <c r="A147" s="137" t="s">
        <v>237</v>
      </c>
      <c r="B147" s="137" t="s">
        <v>273</v>
      </c>
      <c r="C147" s="137" t="s">
        <v>7</v>
      </c>
      <c r="D147" s="137" t="s">
        <v>11</v>
      </c>
      <c r="E147" s="137" t="s">
        <v>281</v>
      </c>
      <c r="F147" s="137" t="s">
        <v>13</v>
      </c>
      <c r="G147" s="137"/>
      <c r="H147" s="137"/>
      <c r="I147" s="137"/>
      <c r="J147" s="137"/>
      <c r="K147" s="137"/>
      <c r="L147" s="137"/>
      <c r="M147" s="137"/>
      <c r="N147" s="137"/>
      <c r="O147" s="137"/>
      <c r="P147" s="137">
        <v>0</v>
      </c>
      <c r="Q147" s="137"/>
      <c r="R147" s="137"/>
    </row>
    <row r="148" spans="1:18" ht="15" customHeight="1">
      <c r="A148" s="137" t="s">
        <v>237</v>
      </c>
      <c r="B148" s="137" t="s">
        <v>275</v>
      </c>
      <c r="C148" s="137" t="s">
        <v>7</v>
      </c>
      <c r="D148" s="137" t="s">
        <v>11</v>
      </c>
      <c r="E148" s="137" t="s">
        <v>281</v>
      </c>
      <c r="F148" s="137" t="s">
        <v>13</v>
      </c>
      <c r="G148" s="137"/>
      <c r="H148" s="137"/>
      <c r="I148" s="137"/>
      <c r="J148" s="137"/>
      <c r="K148" s="137"/>
      <c r="L148" s="137"/>
      <c r="M148" s="137"/>
      <c r="N148" s="137"/>
      <c r="O148" s="137"/>
      <c r="P148" s="137">
        <v>0.79</v>
      </c>
      <c r="Q148" s="137"/>
      <c r="R148" s="137"/>
    </row>
    <row r="149" spans="1:18" ht="15" customHeight="1">
      <c r="A149" s="137" t="s">
        <v>237</v>
      </c>
      <c r="B149" s="137" t="s">
        <v>261</v>
      </c>
      <c r="C149" s="137" t="s">
        <v>7</v>
      </c>
      <c r="D149" s="137" t="s">
        <v>11</v>
      </c>
      <c r="E149" s="137" t="s">
        <v>281</v>
      </c>
      <c r="F149" s="137" t="s">
        <v>13</v>
      </c>
      <c r="G149" s="137"/>
      <c r="H149" s="137"/>
      <c r="I149" s="137"/>
      <c r="J149" s="137"/>
      <c r="K149" s="137"/>
      <c r="L149" s="137"/>
      <c r="M149" s="137"/>
      <c r="N149" s="137"/>
      <c r="O149" s="137"/>
      <c r="P149" s="137">
        <v>0.04</v>
      </c>
      <c r="Q149" s="137"/>
      <c r="R149" s="137"/>
    </row>
    <row r="150" spans="1:18" ht="15" customHeight="1">
      <c r="A150" s="137" t="s">
        <v>237</v>
      </c>
      <c r="B150" s="137" t="s">
        <v>253</v>
      </c>
      <c r="C150" s="137" t="s">
        <v>7</v>
      </c>
      <c r="D150" s="137" t="s">
        <v>11</v>
      </c>
      <c r="E150" s="137" t="s">
        <v>281</v>
      </c>
      <c r="F150" s="137" t="s">
        <v>13</v>
      </c>
      <c r="G150" s="137"/>
      <c r="H150" s="137"/>
      <c r="I150" s="137"/>
      <c r="J150" s="137"/>
      <c r="K150" s="137"/>
      <c r="L150" s="137"/>
      <c r="M150" s="137"/>
      <c r="N150" s="137"/>
      <c r="O150" s="137"/>
      <c r="P150" s="137">
        <v>0.04</v>
      </c>
      <c r="Q150" s="137"/>
      <c r="R150" s="137"/>
    </row>
    <row r="151" spans="1:18" ht="15" customHeight="1">
      <c r="A151" s="137" t="s">
        <v>237</v>
      </c>
      <c r="B151" s="137" t="s">
        <v>252</v>
      </c>
      <c r="C151" s="137" t="s">
        <v>7</v>
      </c>
      <c r="D151" s="137" t="s">
        <v>11</v>
      </c>
      <c r="E151" s="137" t="s">
        <v>281</v>
      </c>
      <c r="F151" s="137" t="s">
        <v>13</v>
      </c>
      <c r="G151" s="137"/>
      <c r="H151" s="137"/>
      <c r="I151" s="137"/>
      <c r="J151" s="137"/>
      <c r="K151" s="137"/>
      <c r="L151" s="137"/>
      <c r="M151" s="137"/>
      <c r="N151" s="137"/>
      <c r="O151" s="137"/>
      <c r="P151" s="137">
        <v>0.51</v>
      </c>
      <c r="Q151" s="137"/>
      <c r="R151" s="137"/>
    </row>
    <row r="152" spans="1:18" ht="15" customHeight="1">
      <c r="A152" s="137" t="s">
        <v>237</v>
      </c>
      <c r="B152" s="137" t="s">
        <v>264</v>
      </c>
      <c r="C152" s="137" t="s">
        <v>7</v>
      </c>
      <c r="D152" s="137" t="s">
        <v>11</v>
      </c>
      <c r="E152" s="137" t="s">
        <v>281</v>
      </c>
      <c r="F152" s="137" t="s">
        <v>13</v>
      </c>
      <c r="G152" s="137"/>
      <c r="H152" s="137"/>
      <c r="I152" s="137"/>
      <c r="J152" s="137"/>
      <c r="K152" s="137"/>
      <c r="L152" s="137"/>
      <c r="M152" s="137"/>
      <c r="N152" s="137"/>
      <c r="O152" s="137"/>
      <c r="P152" s="137">
        <v>0.47</v>
      </c>
      <c r="Q152" s="137"/>
      <c r="R152" s="137"/>
    </row>
    <row r="153" spans="1:18" ht="15" customHeight="1">
      <c r="A153" s="137" t="s">
        <v>237</v>
      </c>
      <c r="B153" s="137" t="s">
        <v>251</v>
      </c>
      <c r="C153" s="137" t="s">
        <v>7</v>
      </c>
      <c r="D153" s="137" t="s">
        <v>11</v>
      </c>
      <c r="E153" s="137" t="s">
        <v>281</v>
      </c>
      <c r="F153" s="137" t="s">
        <v>13</v>
      </c>
      <c r="G153" s="137"/>
      <c r="H153" s="137"/>
      <c r="I153" s="137"/>
      <c r="J153" s="137"/>
      <c r="K153" s="137"/>
      <c r="L153" s="137"/>
      <c r="M153" s="137"/>
      <c r="N153" s="137"/>
      <c r="O153" s="137"/>
      <c r="P153" s="137">
        <v>0.62</v>
      </c>
      <c r="Q153" s="137"/>
      <c r="R153" s="137"/>
    </row>
    <row r="154" spans="1:18" ht="15" customHeight="1">
      <c r="A154" s="137" t="s">
        <v>237</v>
      </c>
      <c r="B154" s="137" t="s">
        <v>268</v>
      </c>
      <c r="C154" s="137" t="s">
        <v>7</v>
      </c>
      <c r="D154" s="137" t="s">
        <v>11</v>
      </c>
      <c r="E154" s="137" t="s">
        <v>281</v>
      </c>
      <c r="F154" s="137" t="s">
        <v>13</v>
      </c>
      <c r="G154" s="137"/>
      <c r="H154" s="137"/>
      <c r="I154" s="137"/>
      <c r="J154" s="137"/>
      <c r="K154" s="137"/>
      <c r="L154" s="137"/>
      <c r="M154" s="137"/>
      <c r="N154" s="137"/>
      <c r="O154" s="137"/>
      <c r="P154" s="137">
        <v>0.11</v>
      </c>
      <c r="Q154" s="137"/>
      <c r="R154" s="137"/>
    </row>
    <row r="155" spans="1:18" ht="15" customHeight="1">
      <c r="A155" s="137" t="s">
        <v>238</v>
      </c>
      <c r="B155" s="137" t="s">
        <v>262</v>
      </c>
      <c r="C155" s="137" t="s">
        <v>7</v>
      </c>
      <c r="D155" s="137" t="s">
        <v>11</v>
      </c>
      <c r="E155" s="137" t="s">
        <v>281</v>
      </c>
      <c r="F155" s="137" t="s">
        <v>13</v>
      </c>
      <c r="G155" s="137"/>
      <c r="H155" s="137"/>
      <c r="I155" s="137"/>
      <c r="J155" s="137"/>
      <c r="K155" s="137"/>
      <c r="L155" s="137"/>
      <c r="M155" s="137"/>
      <c r="N155" s="137"/>
      <c r="O155" s="137"/>
      <c r="P155" s="137">
        <v>0.01</v>
      </c>
      <c r="Q155" s="137">
        <v>0</v>
      </c>
      <c r="R155" s="137">
        <v>0.02</v>
      </c>
    </row>
    <row r="156" spans="1:18" ht="15" customHeight="1">
      <c r="A156" s="137" t="s">
        <v>238</v>
      </c>
      <c r="B156" s="137" t="s">
        <v>263</v>
      </c>
      <c r="C156" s="137" t="s">
        <v>7</v>
      </c>
      <c r="D156" s="137" t="s">
        <v>11</v>
      </c>
      <c r="E156" s="137" t="s">
        <v>281</v>
      </c>
      <c r="F156" s="137" t="s">
        <v>13</v>
      </c>
      <c r="G156" s="137"/>
      <c r="H156" s="137"/>
      <c r="I156" s="137"/>
      <c r="J156" s="137"/>
      <c r="K156" s="137"/>
      <c r="L156" s="137"/>
      <c r="M156" s="137"/>
      <c r="N156" s="137"/>
      <c r="O156" s="137"/>
      <c r="P156" s="137">
        <v>0.01</v>
      </c>
      <c r="Q156" s="137">
        <v>0</v>
      </c>
      <c r="R156" s="137">
        <v>0.02</v>
      </c>
    </row>
    <row r="157" spans="1:18" ht="15" customHeight="1">
      <c r="A157" s="137" t="s">
        <v>238</v>
      </c>
      <c r="B157" s="137" t="s">
        <v>265</v>
      </c>
      <c r="C157" s="137" t="s">
        <v>7</v>
      </c>
      <c r="D157" s="137" t="s">
        <v>11</v>
      </c>
      <c r="E157" s="137" t="s">
        <v>281</v>
      </c>
      <c r="F157" s="137" t="s">
        <v>13</v>
      </c>
      <c r="G157" s="137" t="s">
        <v>315</v>
      </c>
      <c r="H157" s="137" t="s">
        <v>310</v>
      </c>
      <c r="I157" s="137" t="s">
        <v>316</v>
      </c>
      <c r="J157" s="137" t="s">
        <v>284</v>
      </c>
      <c r="K157" s="137" t="s">
        <v>315</v>
      </c>
      <c r="L157" s="137" t="s">
        <v>43</v>
      </c>
      <c r="M157" s="137" t="s">
        <v>312</v>
      </c>
      <c r="N157" s="137" t="s">
        <v>287</v>
      </c>
      <c r="O157" s="137" t="s">
        <v>288</v>
      </c>
      <c r="P157" s="137">
        <v>0.03</v>
      </c>
      <c r="Q157" s="137"/>
      <c r="R157" s="137"/>
    </row>
    <row r="158" spans="1:18" ht="15" customHeight="1">
      <c r="A158" s="137" t="s">
        <v>238</v>
      </c>
      <c r="B158" s="137" t="s">
        <v>266</v>
      </c>
      <c r="C158" s="137" t="s">
        <v>7</v>
      </c>
      <c r="D158" s="137" t="s">
        <v>11</v>
      </c>
      <c r="E158" s="137" t="s">
        <v>281</v>
      </c>
      <c r="F158" s="137" t="s">
        <v>13</v>
      </c>
      <c r="G158" s="137" t="s">
        <v>317</v>
      </c>
      <c r="H158" s="137" t="s">
        <v>310</v>
      </c>
      <c r="I158" s="137" t="s">
        <v>316</v>
      </c>
      <c r="J158" s="137" t="s">
        <v>284</v>
      </c>
      <c r="K158" s="137" t="s">
        <v>317</v>
      </c>
      <c r="L158" s="137" t="s">
        <v>43</v>
      </c>
      <c r="M158" s="137" t="s">
        <v>312</v>
      </c>
      <c r="N158" s="137" t="s">
        <v>287</v>
      </c>
      <c r="O158" s="137" t="s">
        <v>288</v>
      </c>
      <c r="P158" s="137">
        <v>0.4</v>
      </c>
      <c r="Q158" s="137"/>
      <c r="R158" s="137"/>
    </row>
    <row r="159" spans="1:18" ht="15" customHeight="1">
      <c r="A159" s="137" t="s">
        <v>238</v>
      </c>
      <c r="B159" s="137" t="s">
        <v>267</v>
      </c>
      <c r="C159" s="137" t="s">
        <v>7</v>
      </c>
      <c r="D159" s="137" t="s">
        <v>11</v>
      </c>
      <c r="E159" s="137" t="s">
        <v>281</v>
      </c>
      <c r="F159" s="137" t="s">
        <v>13</v>
      </c>
      <c r="G159" s="137" t="s">
        <v>318</v>
      </c>
      <c r="H159" s="137" t="s">
        <v>310</v>
      </c>
      <c r="I159" s="137" t="s">
        <v>316</v>
      </c>
      <c r="J159" s="137" t="s">
        <v>284</v>
      </c>
      <c r="K159" s="137" t="s">
        <v>318</v>
      </c>
      <c r="L159" s="137" t="s">
        <v>43</v>
      </c>
      <c r="M159" s="137" t="s">
        <v>312</v>
      </c>
      <c r="N159" s="137" t="s">
        <v>287</v>
      </c>
      <c r="O159" s="137" t="s">
        <v>288</v>
      </c>
      <c r="P159" s="137">
        <v>0</v>
      </c>
      <c r="Q159" s="137"/>
      <c r="R159" s="137"/>
    </row>
    <row r="160" spans="1:18" ht="15" customHeight="1">
      <c r="A160" s="137" t="s">
        <v>238</v>
      </c>
      <c r="B160" s="137" t="s">
        <v>270</v>
      </c>
      <c r="C160" s="137" t="s">
        <v>7</v>
      </c>
      <c r="D160" s="137" t="s">
        <v>11</v>
      </c>
      <c r="E160" s="137" t="s">
        <v>281</v>
      </c>
      <c r="F160" s="137" t="s">
        <v>13</v>
      </c>
      <c r="G160" s="137" t="s">
        <v>319</v>
      </c>
      <c r="H160" s="137" t="s">
        <v>310</v>
      </c>
      <c r="I160" s="137" t="s">
        <v>316</v>
      </c>
      <c r="J160" s="137" t="s">
        <v>284</v>
      </c>
      <c r="K160" s="137" t="s">
        <v>319</v>
      </c>
      <c r="L160" s="137" t="s">
        <v>43</v>
      </c>
      <c r="M160" s="137" t="s">
        <v>312</v>
      </c>
      <c r="N160" s="137" t="s">
        <v>287</v>
      </c>
      <c r="O160" s="137" t="s">
        <v>288</v>
      </c>
      <c r="P160" s="137">
        <v>0</v>
      </c>
      <c r="Q160" s="137"/>
      <c r="R160" s="137"/>
    </row>
    <row r="161" spans="1:18" ht="15" customHeight="1">
      <c r="A161" s="137" t="s">
        <v>238</v>
      </c>
      <c r="B161" s="137" t="s">
        <v>271</v>
      </c>
      <c r="C161" s="137" t="s">
        <v>7</v>
      </c>
      <c r="D161" s="137" t="s">
        <v>11</v>
      </c>
      <c r="E161" s="137" t="s">
        <v>281</v>
      </c>
      <c r="F161" s="137" t="s">
        <v>13</v>
      </c>
      <c r="G161" s="137" t="s">
        <v>320</v>
      </c>
      <c r="H161" s="137" t="s">
        <v>310</v>
      </c>
      <c r="I161" s="137" t="s">
        <v>316</v>
      </c>
      <c r="J161" s="137" t="s">
        <v>284</v>
      </c>
      <c r="K161" s="137" t="s">
        <v>320</v>
      </c>
      <c r="L161" s="137" t="s">
        <v>43</v>
      </c>
      <c r="M161" s="137" t="s">
        <v>312</v>
      </c>
      <c r="N161" s="137" t="s">
        <v>287</v>
      </c>
      <c r="O161" s="137" t="s">
        <v>288</v>
      </c>
      <c r="P161" s="137">
        <v>0.02</v>
      </c>
      <c r="Q161" s="137"/>
      <c r="R161" s="137"/>
    </row>
    <row r="162" spans="1:18" ht="15" customHeight="1">
      <c r="A162" s="137" t="s">
        <v>238</v>
      </c>
      <c r="B162" s="137" t="s">
        <v>272</v>
      </c>
      <c r="C162" s="137" t="s">
        <v>7</v>
      </c>
      <c r="D162" s="137" t="s">
        <v>11</v>
      </c>
      <c r="E162" s="137" t="s">
        <v>281</v>
      </c>
      <c r="F162" s="137" t="s">
        <v>13</v>
      </c>
      <c r="G162" s="137" t="s">
        <v>321</v>
      </c>
      <c r="H162" s="137" t="s">
        <v>310</v>
      </c>
      <c r="I162" s="137" t="s">
        <v>316</v>
      </c>
      <c r="J162" s="137" t="s">
        <v>284</v>
      </c>
      <c r="K162" s="137" t="s">
        <v>321</v>
      </c>
      <c r="L162" s="137" t="s">
        <v>43</v>
      </c>
      <c r="M162" s="137" t="s">
        <v>312</v>
      </c>
      <c r="N162" s="137" t="s">
        <v>287</v>
      </c>
      <c r="O162" s="137" t="s">
        <v>288</v>
      </c>
      <c r="P162" s="137">
        <v>0</v>
      </c>
      <c r="Q162" s="137"/>
      <c r="R162" s="137"/>
    </row>
    <row r="163" spans="1:18" ht="15" customHeight="1">
      <c r="A163" s="137" t="s">
        <v>238</v>
      </c>
      <c r="B163" s="137" t="s">
        <v>273</v>
      </c>
      <c r="C163" s="137" t="s">
        <v>7</v>
      </c>
      <c r="D163" s="137" t="s">
        <v>11</v>
      </c>
      <c r="E163" s="137" t="s">
        <v>281</v>
      </c>
      <c r="F163" s="137" t="s">
        <v>13</v>
      </c>
      <c r="G163" s="137" t="s">
        <v>322</v>
      </c>
      <c r="H163" s="137" t="s">
        <v>310</v>
      </c>
      <c r="I163" s="137" t="s">
        <v>316</v>
      </c>
      <c r="J163" s="137" t="s">
        <v>284</v>
      </c>
      <c r="K163" s="137" t="s">
        <v>322</v>
      </c>
      <c r="L163" s="137" t="s">
        <v>43</v>
      </c>
      <c r="M163" s="137" t="s">
        <v>312</v>
      </c>
      <c r="N163" s="137" t="s">
        <v>287</v>
      </c>
      <c r="O163" s="137" t="s">
        <v>288</v>
      </c>
      <c r="P163" s="137">
        <v>0</v>
      </c>
      <c r="Q163" s="137"/>
      <c r="R163" s="137"/>
    </row>
    <row r="164" spans="1:18" ht="15" customHeight="1">
      <c r="A164" s="137" t="s">
        <v>238</v>
      </c>
      <c r="B164" s="137" t="s">
        <v>275</v>
      </c>
      <c r="C164" s="137" t="s">
        <v>7</v>
      </c>
      <c r="D164" s="137" t="s">
        <v>11</v>
      </c>
      <c r="E164" s="137" t="s">
        <v>281</v>
      </c>
      <c r="F164" s="137" t="s">
        <v>13</v>
      </c>
      <c r="G164" s="137" t="s">
        <v>632</v>
      </c>
      <c r="H164" s="137" t="s">
        <v>310</v>
      </c>
      <c r="I164" s="137" t="s">
        <v>633</v>
      </c>
      <c r="J164" s="137" t="s">
        <v>301</v>
      </c>
      <c r="K164" s="137" t="s">
        <v>634</v>
      </c>
      <c r="L164" s="137" t="s">
        <v>43</v>
      </c>
      <c r="M164" s="137" t="s">
        <v>312</v>
      </c>
      <c r="N164" s="137" t="s">
        <v>635</v>
      </c>
      <c r="O164" s="137" t="s">
        <v>288</v>
      </c>
      <c r="P164" s="137">
        <v>0.42</v>
      </c>
      <c r="Q164" s="137"/>
      <c r="R164" s="137"/>
    </row>
    <row r="165" spans="1:18" ht="15" customHeight="1">
      <c r="A165" s="137" t="s">
        <v>238</v>
      </c>
      <c r="B165" s="137" t="s">
        <v>261</v>
      </c>
      <c r="C165" s="137" t="s">
        <v>7</v>
      </c>
      <c r="D165" s="137" t="s">
        <v>11</v>
      </c>
      <c r="E165" s="137" t="s">
        <v>281</v>
      </c>
      <c r="F165" s="137" t="s">
        <v>13</v>
      </c>
      <c r="G165" s="137" t="s">
        <v>323</v>
      </c>
      <c r="H165" s="137" t="s">
        <v>310</v>
      </c>
      <c r="I165" s="137" t="s">
        <v>316</v>
      </c>
      <c r="J165" s="137" t="s">
        <v>284</v>
      </c>
      <c r="K165" s="137" t="s">
        <v>323</v>
      </c>
      <c r="L165" s="137" t="s">
        <v>43</v>
      </c>
      <c r="M165" s="137" t="s">
        <v>312</v>
      </c>
      <c r="N165" s="137" t="s">
        <v>287</v>
      </c>
      <c r="O165" s="137" t="s">
        <v>288</v>
      </c>
      <c r="P165" s="137">
        <v>0.02</v>
      </c>
      <c r="Q165" s="137"/>
      <c r="R165" s="137"/>
    </row>
    <row r="166" spans="1:18" ht="15" customHeight="1">
      <c r="A166" s="137" t="s">
        <v>238</v>
      </c>
      <c r="B166" s="137" t="s">
        <v>253</v>
      </c>
      <c r="C166" s="137" t="s">
        <v>7</v>
      </c>
      <c r="D166" s="137" t="s">
        <v>11</v>
      </c>
      <c r="E166" s="137" t="s">
        <v>281</v>
      </c>
      <c r="F166" s="137" t="s">
        <v>13</v>
      </c>
      <c r="G166" s="137"/>
      <c r="H166" s="137"/>
      <c r="I166" s="137"/>
      <c r="J166" s="137"/>
      <c r="K166" s="137"/>
      <c r="L166" s="137"/>
      <c r="M166" s="137"/>
      <c r="N166" s="137"/>
      <c r="O166" s="137"/>
      <c r="P166" s="137">
        <v>0.02</v>
      </c>
      <c r="Q166" s="137"/>
      <c r="R166" s="137"/>
    </row>
    <row r="167" spans="1:18" ht="15" customHeight="1">
      <c r="A167" s="137" t="s">
        <v>238</v>
      </c>
      <c r="B167" s="137" t="s">
        <v>252</v>
      </c>
      <c r="C167" s="137" t="s">
        <v>7</v>
      </c>
      <c r="D167" s="137" t="s">
        <v>11</v>
      </c>
      <c r="E167" s="137" t="s">
        <v>281</v>
      </c>
      <c r="F167" s="137" t="s">
        <v>13</v>
      </c>
      <c r="G167" s="137"/>
      <c r="H167" s="137"/>
      <c r="I167" s="137"/>
      <c r="J167" s="137"/>
      <c r="K167" s="137"/>
      <c r="L167" s="137"/>
      <c r="M167" s="137"/>
      <c r="N167" s="137"/>
      <c r="O167" s="137"/>
      <c r="P167" s="137">
        <v>0.44</v>
      </c>
      <c r="Q167" s="137"/>
      <c r="R167" s="137"/>
    </row>
    <row r="168" spans="1:18" ht="15" customHeight="1">
      <c r="A168" s="137" t="s">
        <v>238</v>
      </c>
      <c r="B168" s="137" t="s">
        <v>264</v>
      </c>
      <c r="C168" s="137" t="s">
        <v>7</v>
      </c>
      <c r="D168" s="137" t="s">
        <v>11</v>
      </c>
      <c r="E168" s="137" t="s">
        <v>281</v>
      </c>
      <c r="F168" s="137" t="s">
        <v>13</v>
      </c>
      <c r="G168" s="137"/>
      <c r="H168" s="137"/>
      <c r="I168" s="137"/>
      <c r="J168" s="137"/>
      <c r="K168" s="137"/>
      <c r="L168" s="137"/>
      <c r="M168" s="137"/>
      <c r="N168" s="137"/>
      <c r="O168" s="137"/>
      <c r="P168" s="137">
        <v>0.42</v>
      </c>
      <c r="Q168" s="137"/>
      <c r="R168" s="137"/>
    </row>
    <row r="169" spans="1:18" ht="15" customHeight="1">
      <c r="A169" s="137" t="s">
        <v>238</v>
      </c>
      <c r="B169" s="137" t="s">
        <v>251</v>
      </c>
      <c r="C169" s="137" t="s">
        <v>7</v>
      </c>
      <c r="D169" s="137" t="s">
        <v>11</v>
      </c>
      <c r="E169" s="137" t="s">
        <v>281</v>
      </c>
      <c r="F169" s="137" t="s">
        <v>13</v>
      </c>
      <c r="G169" s="137"/>
      <c r="H169" s="137"/>
      <c r="I169" s="137"/>
      <c r="J169" s="137"/>
      <c r="K169" s="137"/>
      <c r="L169" s="137"/>
      <c r="M169" s="137"/>
      <c r="N169" s="137"/>
      <c r="O169" s="137"/>
      <c r="P169" s="137">
        <v>0.47</v>
      </c>
      <c r="Q169" s="137"/>
      <c r="R169" s="137"/>
    </row>
    <row r="170" spans="1:18" ht="15" customHeight="1">
      <c r="A170" s="137" t="s">
        <v>238</v>
      </c>
      <c r="B170" s="137" t="s">
        <v>268</v>
      </c>
      <c r="C170" s="137" t="s">
        <v>7</v>
      </c>
      <c r="D170" s="137" t="s">
        <v>11</v>
      </c>
      <c r="E170" s="137" t="s">
        <v>281</v>
      </c>
      <c r="F170" s="137" t="s">
        <v>13</v>
      </c>
      <c r="G170" s="137"/>
      <c r="H170" s="137"/>
      <c r="I170" s="137"/>
      <c r="J170" s="137"/>
      <c r="K170" s="137"/>
      <c r="L170" s="137"/>
      <c r="M170" s="137"/>
      <c r="N170" s="137"/>
      <c r="O170" s="137"/>
      <c r="P170" s="137">
        <v>0.03</v>
      </c>
      <c r="Q170" s="137"/>
      <c r="R170" s="137"/>
    </row>
    <row r="171" spans="1:18" ht="15" customHeight="1">
      <c r="A171" s="137" t="s">
        <v>239</v>
      </c>
      <c r="B171" s="137" t="s">
        <v>262</v>
      </c>
      <c r="C171" s="137" t="s">
        <v>7</v>
      </c>
      <c r="D171" s="137" t="s">
        <v>11</v>
      </c>
      <c r="E171" s="137" t="s">
        <v>281</v>
      </c>
      <c r="F171" s="137" t="s">
        <v>13</v>
      </c>
      <c r="G171" s="137"/>
      <c r="H171" s="137"/>
      <c r="I171" s="137"/>
      <c r="J171" s="137"/>
      <c r="K171" s="137"/>
      <c r="L171" s="137"/>
      <c r="M171" s="137"/>
      <c r="N171" s="137"/>
      <c r="O171" s="137"/>
      <c r="P171" s="137">
        <v>0.01</v>
      </c>
      <c r="Q171" s="137">
        <v>0</v>
      </c>
      <c r="R171" s="137">
        <v>0.02</v>
      </c>
    </row>
    <row r="172" spans="1:18" ht="15" customHeight="1">
      <c r="A172" s="137" t="s">
        <v>239</v>
      </c>
      <c r="B172" s="137" t="s">
        <v>263</v>
      </c>
      <c r="C172" s="137" t="s">
        <v>7</v>
      </c>
      <c r="D172" s="137" t="s">
        <v>11</v>
      </c>
      <c r="E172" s="137" t="s">
        <v>281</v>
      </c>
      <c r="F172" s="137" t="s">
        <v>13</v>
      </c>
      <c r="G172" s="137"/>
      <c r="H172" s="137"/>
      <c r="I172" s="137"/>
      <c r="J172" s="137"/>
      <c r="K172" s="137"/>
      <c r="L172" s="137"/>
      <c r="M172" s="137"/>
      <c r="N172" s="137"/>
      <c r="O172" s="137"/>
      <c r="P172" s="137">
        <v>0.01</v>
      </c>
      <c r="Q172" s="137">
        <v>0</v>
      </c>
      <c r="R172" s="137">
        <v>0.02</v>
      </c>
    </row>
    <row r="173" spans="1:18" ht="15" customHeight="1">
      <c r="A173" s="137" t="s">
        <v>239</v>
      </c>
      <c r="B173" s="137" t="s">
        <v>265</v>
      </c>
      <c r="C173" s="137" t="s">
        <v>7</v>
      </c>
      <c r="D173" s="137" t="s">
        <v>11</v>
      </c>
      <c r="E173" s="137" t="s">
        <v>281</v>
      </c>
      <c r="F173" s="137" t="s">
        <v>13</v>
      </c>
      <c r="G173" s="137" t="s">
        <v>324</v>
      </c>
      <c r="H173" s="137" t="s">
        <v>310</v>
      </c>
      <c r="I173" s="137" t="s">
        <v>316</v>
      </c>
      <c r="J173" s="137" t="s">
        <v>284</v>
      </c>
      <c r="K173" s="137" t="s">
        <v>324</v>
      </c>
      <c r="L173" s="137" t="s">
        <v>43</v>
      </c>
      <c r="M173" s="137" t="s">
        <v>312</v>
      </c>
      <c r="N173" s="137" t="s">
        <v>287</v>
      </c>
      <c r="O173" s="137" t="s">
        <v>288</v>
      </c>
      <c r="P173" s="137">
        <v>0.03</v>
      </c>
      <c r="Q173" s="137"/>
      <c r="R173" s="137"/>
    </row>
    <row r="174" spans="1:18" ht="15" customHeight="1">
      <c r="A174" s="137" t="s">
        <v>239</v>
      </c>
      <c r="B174" s="137" t="s">
        <v>266</v>
      </c>
      <c r="C174" s="137" t="s">
        <v>7</v>
      </c>
      <c r="D174" s="137" t="s">
        <v>11</v>
      </c>
      <c r="E174" s="137" t="s">
        <v>281</v>
      </c>
      <c r="F174" s="137" t="s">
        <v>13</v>
      </c>
      <c r="G174" s="137" t="s">
        <v>325</v>
      </c>
      <c r="H174" s="137" t="s">
        <v>310</v>
      </c>
      <c r="I174" s="137" t="s">
        <v>316</v>
      </c>
      <c r="J174" s="137" t="s">
        <v>284</v>
      </c>
      <c r="K174" s="137" t="s">
        <v>325</v>
      </c>
      <c r="L174" s="137" t="s">
        <v>43</v>
      </c>
      <c r="M174" s="137" t="s">
        <v>312</v>
      </c>
      <c r="N174" s="137" t="s">
        <v>287</v>
      </c>
      <c r="O174" s="137" t="s">
        <v>288</v>
      </c>
      <c r="P174" s="137">
        <v>0.02</v>
      </c>
      <c r="Q174" s="137"/>
      <c r="R174" s="137"/>
    </row>
    <row r="175" spans="1:18" ht="15" customHeight="1">
      <c r="A175" s="137" t="s">
        <v>239</v>
      </c>
      <c r="B175" s="137" t="s">
        <v>267</v>
      </c>
      <c r="C175" s="137" t="s">
        <v>7</v>
      </c>
      <c r="D175" s="137" t="s">
        <v>11</v>
      </c>
      <c r="E175" s="137" t="s">
        <v>281</v>
      </c>
      <c r="F175" s="137" t="s">
        <v>13</v>
      </c>
      <c r="G175" s="137" t="s">
        <v>326</v>
      </c>
      <c r="H175" s="137" t="s">
        <v>310</v>
      </c>
      <c r="I175" s="137" t="s">
        <v>316</v>
      </c>
      <c r="J175" s="137" t="s">
        <v>284</v>
      </c>
      <c r="K175" s="137" t="s">
        <v>326</v>
      </c>
      <c r="L175" s="137" t="s">
        <v>43</v>
      </c>
      <c r="M175" s="137" t="s">
        <v>312</v>
      </c>
      <c r="N175" s="137" t="s">
        <v>287</v>
      </c>
      <c r="O175" s="137" t="s">
        <v>288</v>
      </c>
      <c r="P175" s="137">
        <v>0</v>
      </c>
      <c r="Q175" s="137"/>
      <c r="R175" s="137"/>
    </row>
    <row r="176" spans="1:18" ht="15" customHeight="1">
      <c r="A176" s="137" t="s">
        <v>239</v>
      </c>
      <c r="B176" s="137" t="s">
        <v>270</v>
      </c>
      <c r="C176" s="137" t="s">
        <v>7</v>
      </c>
      <c r="D176" s="137" t="s">
        <v>11</v>
      </c>
      <c r="E176" s="137" t="s">
        <v>281</v>
      </c>
      <c r="F176" s="137" t="s">
        <v>13</v>
      </c>
      <c r="G176" s="137" t="s">
        <v>327</v>
      </c>
      <c r="H176" s="137" t="s">
        <v>310</v>
      </c>
      <c r="I176" s="137" t="s">
        <v>316</v>
      </c>
      <c r="J176" s="137" t="s">
        <v>284</v>
      </c>
      <c r="K176" s="137" t="s">
        <v>327</v>
      </c>
      <c r="L176" s="137" t="s">
        <v>43</v>
      </c>
      <c r="M176" s="137" t="s">
        <v>312</v>
      </c>
      <c r="N176" s="137" t="s">
        <v>287</v>
      </c>
      <c r="O176" s="137" t="s">
        <v>288</v>
      </c>
      <c r="P176" s="137">
        <v>0.02</v>
      </c>
      <c r="Q176" s="137"/>
      <c r="R176" s="137"/>
    </row>
    <row r="177" spans="1:18" ht="15" customHeight="1">
      <c r="A177" s="137" t="s">
        <v>239</v>
      </c>
      <c r="B177" s="137" t="s">
        <v>272</v>
      </c>
      <c r="C177" s="137" t="s">
        <v>7</v>
      </c>
      <c r="D177" s="137" t="s">
        <v>11</v>
      </c>
      <c r="E177" s="137" t="s">
        <v>281</v>
      </c>
      <c r="F177" s="137" t="s">
        <v>13</v>
      </c>
      <c r="G177" s="137" t="s">
        <v>328</v>
      </c>
      <c r="H177" s="137" t="s">
        <v>310</v>
      </c>
      <c r="I177" s="137" t="s">
        <v>316</v>
      </c>
      <c r="J177" s="137" t="s">
        <v>284</v>
      </c>
      <c r="K177" s="137" t="s">
        <v>328</v>
      </c>
      <c r="L177" s="137" t="s">
        <v>43</v>
      </c>
      <c r="M177" s="137" t="s">
        <v>312</v>
      </c>
      <c r="N177" s="137" t="s">
        <v>287</v>
      </c>
      <c r="O177" s="137" t="s">
        <v>288</v>
      </c>
      <c r="P177" s="137">
        <v>7.0000000000000007E-2</v>
      </c>
      <c r="Q177" s="137"/>
      <c r="R177" s="137"/>
    </row>
    <row r="178" spans="1:18" ht="15" customHeight="1">
      <c r="A178" s="137" t="s">
        <v>239</v>
      </c>
      <c r="B178" s="137" t="s">
        <v>273</v>
      </c>
      <c r="C178" s="137" t="s">
        <v>7</v>
      </c>
      <c r="D178" s="137" t="s">
        <v>11</v>
      </c>
      <c r="E178" s="137" t="s">
        <v>281</v>
      </c>
      <c r="F178" s="137" t="s">
        <v>13</v>
      </c>
      <c r="G178" s="137" t="s">
        <v>329</v>
      </c>
      <c r="H178" s="137" t="s">
        <v>310</v>
      </c>
      <c r="I178" s="137" t="s">
        <v>316</v>
      </c>
      <c r="J178" s="137" t="s">
        <v>284</v>
      </c>
      <c r="K178" s="137" t="s">
        <v>329</v>
      </c>
      <c r="L178" s="137" t="s">
        <v>43</v>
      </c>
      <c r="M178" s="137" t="s">
        <v>312</v>
      </c>
      <c r="N178" s="137" t="s">
        <v>287</v>
      </c>
      <c r="O178" s="137" t="s">
        <v>288</v>
      </c>
      <c r="P178" s="137">
        <v>0</v>
      </c>
      <c r="Q178" s="137"/>
      <c r="R178" s="137"/>
    </row>
    <row r="179" spans="1:18" ht="15" customHeight="1">
      <c r="A179" s="137" t="s">
        <v>239</v>
      </c>
      <c r="B179" s="137" t="s">
        <v>275</v>
      </c>
      <c r="C179" s="137" t="s">
        <v>7</v>
      </c>
      <c r="D179" s="137" t="s">
        <v>11</v>
      </c>
      <c r="E179" s="137" t="s">
        <v>281</v>
      </c>
      <c r="F179" s="137" t="s">
        <v>13</v>
      </c>
      <c r="G179" s="137" t="s">
        <v>636</v>
      </c>
      <c r="H179" s="137" t="s">
        <v>310</v>
      </c>
      <c r="I179" s="137" t="s">
        <v>633</v>
      </c>
      <c r="J179" s="137" t="s">
        <v>301</v>
      </c>
      <c r="K179" s="137" t="s">
        <v>637</v>
      </c>
      <c r="L179" s="137" t="s">
        <v>43</v>
      </c>
      <c r="M179" s="137" t="s">
        <v>312</v>
      </c>
      <c r="N179" s="137" t="s">
        <v>635</v>
      </c>
      <c r="O179" s="137" t="s">
        <v>288</v>
      </c>
      <c r="P179" s="137">
        <v>0.36</v>
      </c>
      <c r="Q179" s="137"/>
      <c r="R179" s="137"/>
    </row>
    <row r="180" spans="1:18" ht="15" customHeight="1">
      <c r="A180" s="137" t="s">
        <v>239</v>
      </c>
      <c r="B180" s="137" t="s">
        <v>261</v>
      </c>
      <c r="C180" s="137" t="s">
        <v>7</v>
      </c>
      <c r="D180" s="137" t="s">
        <v>11</v>
      </c>
      <c r="E180" s="137" t="s">
        <v>281</v>
      </c>
      <c r="F180" s="137" t="s">
        <v>13</v>
      </c>
      <c r="G180" s="137" t="s">
        <v>330</v>
      </c>
      <c r="H180" s="137" t="s">
        <v>310</v>
      </c>
      <c r="I180" s="137" t="s">
        <v>316</v>
      </c>
      <c r="J180" s="137" t="s">
        <v>284</v>
      </c>
      <c r="K180" s="137" t="s">
        <v>330</v>
      </c>
      <c r="L180" s="137" t="s">
        <v>43</v>
      </c>
      <c r="M180" s="137" t="s">
        <v>312</v>
      </c>
      <c r="N180" s="137" t="s">
        <v>287</v>
      </c>
      <c r="O180" s="137" t="s">
        <v>288</v>
      </c>
      <c r="P180" s="137">
        <v>0.02</v>
      </c>
      <c r="Q180" s="137"/>
      <c r="R180" s="137"/>
    </row>
    <row r="181" spans="1:18" ht="15" customHeight="1">
      <c r="A181" s="137" t="s">
        <v>239</v>
      </c>
      <c r="B181" s="137" t="s">
        <v>253</v>
      </c>
      <c r="C181" s="137" t="s">
        <v>7</v>
      </c>
      <c r="D181" s="137" t="s">
        <v>11</v>
      </c>
      <c r="E181" s="137" t="s">
        <v>281</v>
      </c>
      <c r="F181" s="137" t="s">
        <v>13</v>
      </c>
      <c r="G181" s="137"/>
      <c r="H181" s="137"/>
      <c r="I181" s="137"/>
      <c r="J181" s="137"/>
      <c r="K181" s="137"/>
      <c r="L181" s="137"/>
      <c r="M181" s="137"/>
      <c r="N181" s="137"/>
      <c r="O181" s="137"/>
      <c r="P181" s="137">
        <v>0.02</v>
      </c>
      <c r="Q181" s="137"/>
      <c r="R181" s="137"/>
    </row>
    <row r="182" spans="1:18" ht="15" customHeight="1">
      <c r="A182" s="137" t="s">
        <v>239</v>
      </c>
      <c r="B182" s="137" t="s">
        <v>252</v>
      </c>
      <c r="C182" s="137" t="s">
        <v>7</v>
      </c>
      <c r="D182" s="137" t="s">
        <v>11</v>
      </c>
      <c r="E182" s="137" t="s">
        <v>281</v>
      </c>
      <c r="F182" s="137" t="s">
        <v>13</v>
      </c>
      <c r="G182" s="137"/>
      <c r="H182" s="137"/>
      <c r="I182" s="137"/>
      <c r="J182" s="137"/>
      <c r="K182" s="137"/>
      <c r="L182" s="137"/>
      <c r="M182" s="137"/>
      <c r="N182" s="137"/>
      <c r="O182" s="137"/>
      <c r="P182" s="137">
        <v>7.0000000000000007E-2</v>
      </c>
      <c r="Q182" s="137"/>
      <c r="R182" s="137"/>
    </row>
    <row r="183" spans="1:18" ht="15" customHeight="1">
      <c r="A183" s="137" t="s">
        <v>239</v>
      </c>
      <c r="B183" s="137" t="s">
        <v>264</v>
      </c>
      <c r="C183" s="137" t="s">
        <v>7</v>
      </c>
      <c r="D183" s="137" t="s">
        <v>11</v>
      </c>
      <c r="E183" s="137" t="s">
        <v>281</v>
      </c>
      <c r="F183" s="137" t="s">
        <v>13</v>
      </c>
      <c r="G183" s="137"/>
      <c r="H183" s="137"/>
      <c r="I183" s="137"/>
      <c r="J183" s="137"/>
      <c r="K183" s="137"/>
      <c r="L183" s="137"/>
      <c r="M183" s="137"/>
      <c r="N183" s="137"/>
      <c r="O183" s="137"/>
      <c r="P183" s="137">
        <v>0.05</v>
      </c>
      <c r="Q183" s="137"/>
      <c r="R183" s="137"/>
    </row>
    <row r="184" spans="1:18" ht="15" customHeight="1">
      <c r="A184" s="137" t="s">
        <v>239</v>
      </c>
      <c r="B184" s="137" t="s">
        <v>251</v>
      </c>
      <c r="C184" s="137" t="s">
        <v>7</v>
      </c>
      <c r="D184" s="137" t="s">
        <v>11</v>
      </c>
      <c r="E184" s="137" t="s">
        <v>281</v>
      </c>
      <c r="F184" s="137" t="s">
        <v>13</v>
      </c>
      <c r="G184" s="137"/>
      <c r="H184" s="137"/>
      <c r="I184" s="137"/>
      <c r="J184" s="137"/>
      <c r="K184" s="137"/>
      <c r="L184" s="137"/>
      <c r="M184" s="137"/>
      <c r="N184" s="137"/>
      <c r="O184" s="137"/>
      <c r="P184" s="137">
        <v>0.15</v>
      </c>
      <c r="Q184" s="137"/>
      <c r="R184" s="137"/>
    </row>
    <row r="185" spans="1:18" ht="15" customHeight="1">
      <c r="A185" s="137" t="s">
        <v>239</v>
      </c>
      <c r="B185" s="137" t="s">
        <v>268</v>
      </c>
      <c r="C185" s="137" t="s">
        <v>7</v>
      </c>
      <c r="D185" s="137" t="s">
        <v>11</v>
      </c>
      <c r="E185" s="137" t="s">
        <v>281</v>
      </c>
      <c r="F185" s="137" t="s">
        <v>13</v>
      </c>
      <c r="G185" s="137"/>
      <c r="H185" s="137"/>
      <c r="I185" s="137"/>
      <c r="J185" s="137"/>
      <c r="K185" s="137"/>
      <c r="L185" s="137"/>
      <c r="M185" s="137"/>
      <c r="N185" s="137"/>
      <c r="O185" s="137"/>
      <c r="P185" s="137">
        <v>0.09</v>
      </c>
      <c r="Q185" s="137"/>
      <c r="R185" s="137"/>
    </row>
    <row r="186" spans="1:18" ht="15" customHeight="1">
      <c r="A186" s="137" t="s">
        <v>245</v>
      </c>
      <c r="B186" s="137" t="s">
        <v>211</v>
      </c>
      <c r="C186" s="137" t="s">
        <v>7</v>
      </c>
      <c r="D186" s="137" t="s">
        <v>11</v>
      </c>
      <c r="E186" s="137" t="s">
        <v>281</v>
      </c>
      <c r="F186" s="137" t="s">
        <v>13</v>
      </c>
      <c r="G186" s="137"/>
      <c r="H186" s="137"/>
      <c r="I186" s="137"/>
      <c r="J186" s="137"/>
      <c r="K186" s="137"/>
      <c r="L186" s="137"/>
      <c r="M186" s="137" t="s">
        <v>286</v>
      </c>
      <c r="N186" s="137" t="s">
        <v>630</v>
      </c>
      <c r="O186" s="137" t="s">
        <v>631</v>
      </c>
      <c r="P186" s="137">
        <v>12.2</v>
      </c>
      <c r="Q186" s="137"/>
      <c r="R186" s="137"/>
    </row>
    <row r="187" spans="1:18" ht="15" customHeight="1">
      <c r="A187" s="137" t="s">
        <v>246</v>
      </c>
      <c r="B187" s="137" t="s">
        <v>220</v>
      </c>
      <c r="C187" s="137" t="s">
        <v>7</v>
      </c>
      <c r="D187" s="137" t="s">
        <v>11</v>
      </c>
      <c r="E187" s="137" t="s">
        <v>281</v>
      </c>
      <c r="F187" s="137" t="s">
        <v>13</v>
      </c>
      <c r="G187" s="137"/>
      <c r="H187" s="137"/>
      <c r="I187" s="137"/>
      <c r="J187" s="137"/>
      <c r="K187" s="137"/>
      <c r="L187" s="137"/>
      <c r="M187" s="137"/>
      <c r="N187" s="137"/>
      <c r="O187" s="137"/>
      <c r="P187" s="137">
        <v>2.4500000000000002</v>
      </c>
      <c r="Q187" s="137"/>
      <c r="R187" s="137"/>
    </row>
    <row r="188" spans="1:18" ht="15" customHeight="1">
      <c r="A188" s="137" t="s">
        <v>246</v>
      </c>
      <c r="B188" s="137" t="s">
        <v>221</v>
      </c>
      <c r="C188" s="137" t="s">
        <v>7</v>
      </c>
      <c r="D188" s="137" t="s">
        <v>11</v>
      </c>
      <c r="E188" s="137" t="s">
        <v>281</v>
      </c>
      <c r="F188" s="137" t="s">
        <v>13</v>
      </c>
      <c r="G188" s="137"/>
      <c r="H188" s="137"/>
      <c r="I188" s="137"/>
      <c r="J188" s="137"/>
      <c r="K188" s="137"/>
      <c r="L188" s="137"/>
      <c r="M188" s="137"/>
      <c r="N188" s="137"/>
      <c r="O188" s="137"/>
      <c r="P188" s="137">
        <v>0.27</v>
      </c>
      <c r="Q188" s="137"/>
      <c r="R188" s="137"/>
    </row>
    <row r="189" spans="1:18" ht="15" customHeight="1">
      <c r="A189" s="137" t="s">
        <v>246</v>
      </c>
      <c r="B189" s="137" t="s">
        <v>222</v>
      </c>
      <c r="C189" s="137" t="s">
        <v>7</v>
      </c>
      <c r="D189" s="137" t="s">
        <v>11</v>
      </c>
      <c r="E189" s="137" t="s">
        <v>281</v>
      </c>
      <c r="F189" s="137" t="s">
        <v>13</v>
      </c>
      <c r="G189" s="137"/>
      <c r="H189" s="137"/>
      <c r="I189" s="137"/>
      <c r="J189" s="137"/>
      <c r="K189" s="137"/>
      <c r="L189" s="137"/>
      <c r="M189" s="137"/>
      <c r="N189" s="137"/>
      <c r="O189" s="137"/>
      <c r="P189" s="137">
        <v>0.78</v>
      </c>
      <c r="Q189" s="137"/>
      <c r="R189" s="137"/>
    </row>
    <row r="190" spans="1:18" ht="15" customHeight="1">
      <c r="A190" s="137" t="s">
        <v>246</v>
      </c>
      <c r="B190" s="137" t="s">
        <v>227</v>
      </c>
      <c r="C190" s="137" t="s">
        <v>7</v>
      </c>
      <c r="D190" s="137" t="s">
        <v>11</v>
      </c>
      <c r="E190" s="137" t="s">
        <v>281</v>
      </c>
      <c r="F190" s="137" t="s">
        <v>13</v>
      </c>
      <c r="G190" s="137"/>
      <c r="H190" s="137"/>
      <c r="I190" s="137"/>
      <c r="J190" s="137"/>
      <c r="K190" s="137"/>
      <c r="L190" s="137"/>
      <c r="M190" s="137"/>
      <c r="N190" s="137"/>
      <c r="O190" s="137"/>
      <c r="P190" s="137">
        <v>0.46</v>
      </c>
      <c r="Q190" s="137"/>
      <c r="R190" s="137"/>
    </row>
    <row r="191" spans="1:18" ht="15" customHeight="1">
      <c r="A191" s="137" t="s">
        <v>246</v>
      </c>
      <c r="B191" s="137" t="s">
        <v>229</v>
      </c>
      <c r="C191" s="137" t="s">
        <v>7</v>
      </c>
      <c r="D191" s="137" t="s">
        <v>11</v>
      </c>
      <c r="E191" s="137" t="s">
        <v>281</v>
      </c>
      <c r="F191" s="137" t="s">
        <v>13</v>
      </c>
      <c r="G191" s="137"/>
      <c r="H191" s="137"/>
      <c r="I191" s="137"/>
      <c r="J191" s="137"/>
      <c r="K191" s="137"/>
      <c r="L191" s="137"/>
      <c r="M191" s="137"/>
      <c r="N191" s="137"/>
      <c r="O191" s="137"/>
      <c r="P191" s="137">
        <v>0</v>
      </c>
      <c r="Q191" s="137"/>
      <c r="R191" s="137"/>
    </row>
    <row r="192" spans="1:18" ht="15" customHeight="1">
      <c r="A192" s="137" t="s">
        <v>246</v>
      </c>
      <c r="B192" s="137" t="s">
        <v>230</v>
      </c>
      <c r="C192" s="137" t="s">
        <v>7</v>
      </c>
      <c r="D192" s="137" t="s">
        <v>11</v>
      </c>
      <c r="E192" s="137" t="s">
        <v>281</v>
      </c>
      <c r="F192" s="137" t="s">
        <v>13</v>
      </c>
      <c r="G192" s="137"/>
      <c r="H192" s="137"/>
      <c r="I192" s="137"/>
      <c r="J192" s="137"/>
      <c r="K192" s="137"/>
      <c r="L192" s="137"/>
      <c r="M192" s="137"/>
      <c r="N192" s="137"/>
      <c r="O192" s="137"/>
      <c r="P192" s="137">
        <v>2.99</v>
      </c>
      <c r="Q192" s="137"/>
      <c r="R192" s="137"/>
    </row>
    <row r="193" spans="1:18" ht="15" customHeight="1">
      <c r="A193" s="137" t="s">
        <v>246</v>
      </c>
      <c r="B193" s="137" t="s">
        <v>224</v>
      </c>
      <c r="C193" s="137" t="s">
        <v>7</v>
      </c>
      <c r="D193" s="137" t="s">
        <v>11</v>
      </c>
      <c r="E193" s="137" t="s">
        <v>281</v>
      </c>
      <c r="F193" s="137" t="s">
        <v>13</v>
      </c>
      <c r="G193" s="137"/>
      <c r="H193" s="137"/>
      <c r="I193" s="137"/>
      <c r="J193" s="137"/>
      <c r="K193" s="137"/>
      <c r="L193" s="137"/>
      <c r="M193" s="137"/>
      <c r="N193" s="137"/>
      <c r="O193" s="137"/>
      <c r="P193" s="137">
        <v>0.53</v>
      </c>
      <c r="Q193" s="137"/>
      <c r="R193" s="137"/>
    </row>
    <row r="194" spans="1:18" ht="15" customHeight="1">
      <c r="A194" s="137" t="s">
        <v>246</v>
      </c>
      <c r="B194" s="137" t="s">
        <v>242</v>
      </c>
      <c r="C194" s="137" t="s">
        <v>7</v>
      </c>
      <c r="D194" s="137" t="s">
        <v>11</v>
      </c>
      <c r="E194" s="137" t="s">
        <v>281</v>
      </c>
      <c r="F194" s="137" t="s">
        <v>13</v>
      </c>
      <c r="G194" s="137"/>
      <c r="H194" s="137"/>
      <c r="I194" s="137"/>
      <c r="J194" s="137"/>
      <c r="K194" s="137"/>
      <c r="L194" s="137"/>
      <c r="M194" s="137"/>
      <c r="N194" s="137"/>
      <c r="O194" s="137"/>
      <c r="P194" s="137">
        <v>0.1</v>
      </c>
      <c r="Q194" s="137"/>
      <c r="R194" s="137"/>
    </row>
    <row r="195" spans="1:18" ht="15" customHeight="1">
      <c r="A195" s="137" t="s">
        <v>246</v>
      </c>
      <c r="B195" s="137" t="s">
        <v>217</v>
      </c>
      <c r="C195" s="137" t="s">
        <v>7</v>
      </c>
      <c r="D195" s="137" t="s">
        <v>11</v>
      </c>
      <c r="E195" s="137" t="s">
        <v>281</v>
      </c>
      <c r="F195" s="137" t="s">
        <v>13</v>
      </c>
      <c r="G195" s="137"/>
      <c r="H195" s="137"/>
      <c r="I195" s="137"/>
      <c r="J195" s="137"/>
      <c r="K195" s="137"/>
      <c r="L195" s="137"/>
      <c r="M195" s="137"/>
      <c r="N195" s="137"/>
      <c r="O195" s="137"/>
      <c r="P195" s="137">
        <v>2.73</v>
      </c>
      <c r="Q195" s="137"/>
      <c r="R195" s="137"/>
    </row>
    <row r="196" spans="1:18" ht="15" customHeight="1">
      <c r="A196" s="137" t="s">
        <v>246</v>
      </c>
      <c r="B196" s="137" t="s">
        <v>214</v>
      </c>
      <c r="C196" s="137" t="s">
        <v>7</v>
      </c>
      <c r="D196" s="137" t="s">
        <v>11</v>
      </c>
      <c r="E196" s="137" t="s">
        <v>281</v>
      </c>
      <c r="F196" s="137" t="s">
        <v>13</v>
      </c>
      <c r="G196" s="137"/>
      <c r="H196" s="137"/>
      <c r="I196" s="137"/>
      <c r="J196" s="137"/>
      <c r="K196" s="137"/>
      <c r="L196" s="137"/>
      <c r="M196" s="137"/>
      <c r="N196" s="137"/>
      <c r="O196" s="137"/>
      <c r="P196" s="137">
        <v>7.48</v>
      </c>
      <c r="Q196" s="137"/>
      <c r="R196" s="137"/>
    </row>
    <row r="197" spans="1:18" ht="15" customHeight="1">
      <c r="A197" s="137" t="s">
        <v>246</v>
      </c>
      <c r="B197" s="137" t="s">
        <v>225</v>
      </c>
      <c r="C197" s="137" t="s">
        <v>7</v>
      </c>
      <c r="D197" s="137" t="s">
        <v>11</v>
      </c>
      <c r="E197" s="137" t="s">
        <v>281</v>
      </c>
      <c r="F197" s="137" t="s">
        <v>13</v>
      </c>
      <c r="G197" s="137"/>
      <c r="H197" s="137"/>
      <c r="I197" s="137"/>
      <c r="J197" s="137"/>
      <c r="K197" s="137"/>
      <c r="L197" s="137"/>
      <c r="M197" s="137"/>
      <c r="N197" s="137"/>
      <c r="O197" s="137"/>
      <c r="P197" s="137">
        <v>3.44</v>
      </c>
      <c r="Q197" s="137"/>
      <c r="R197" s="137"/>
    </row>
    <row r="198" spans="1:18" ht="15" customHeight="1">
      <c r="A198" s="137" t="s">
        <v>246</v>
      </c>
      <c r="B198" s="137" t="s">
        <v>240</v>
      </c>
      <c r="C198" s="137" t="s">
        <v>7</v>
      </c>
      <c r="D198" s="137" t="s">
        <v>11</v>
      </c>
      <c r="E198" s="137" t="s">
        <v>281</v>
      </c>
      <c r="F198" s="137" t="s">
        <v>13</v>
      </c>
      <c r="G198" s="137"/>
      <c r="H198" s="137"/>
      <c r="I198" s="137"/>
      <c r="J198" s="137"/>
      <c r="K198" s="137"/>
      <c r="L198" s="137"/>
      <c r="M198" s="137"/>
      <c r="N198" s="137"/>
      <c r="O198" s="137"/>
      <c r="P198" s="137">
        <v>0.1</v>
      </c>
      <c r="Q198" s="137"/>
      <c r="R198" s="137"/>
    </row>
    <row r="199" spans="1:18" ht="15" customHeight="1">
      <c r="A199" s="137" t="s">
        <v>247</v>
      </c>
      <c r="B199" s="137" t="s">
        <v>220</v>
      </c>
      <c r="C199" s="137" t="s">
        <v>7</v>
      </c>
      <c r="D199" s="137" t="s">
        <v>11</v>
      </c>
      <c r="E199" s="137" t="s">
        <v>281</v>
      </c>
      <c r="F199" s="137" t="s">
        <v>13</v>
      </c>
      <c r="G199" s="137"/>
      <c r="H199" s="137"/>
      <c r="I199" s="137"/>
      <c r="J199" s="137"/>
      <c r="K199" s="137"/>
      <c r="L199" s="137"/>
      <c r="M199" s="137" t="s">
        <v>336</v>
      </c>
      <c r="N199" s="137" t="s">
        <v>630</v>
      </c>
      <c r="O199" s="137" t="s">
        <v>631</v>
      </c>
      <c r="P199" s="137">
        <v>2.4500000000000002</v>
      </c>
      <c r="Q199" s="137"/>
      <c r="R199" s="137"/>
    </row>
    <row r="200" spans="1:18" ht="15" customHeight="1">
      <c r="A200" s="137" t="s">
        <v>247</v>
      </c>
      <c r="B200" s="137" t="s">
        <v>221</v>
      </c>
      <c r="C200" s="137" t="s">
        <v>7</v>
      </c>
      <c r="D200" s="137" t="s">
        <v>11</v>
      </c>
      <c r="E200" s="137" t="s">
        <v>281</v>
      </c>
      <c r="F200" s="137" t="s">
        <v>13</v>
      </c>
      <c r="G200" s="137" t="s">
        <v>667</v>
      </c>
      <c r="H200" s="137" t="s">
        <v>639</v>
      </c>
      <c r="I200" s="137" t="s">
        <v>640</v>
      </c>
      <c r="J200" s="137" t="s">
        <v>301</v>
      </c>
      <c r="K200" s="137" t="s">
        <v>668</v>
      </c>
      <c r="L200" s="137" t="s">
        <v>44</v>
      </c>
      <c r="M200" s="137" t="s">
        <v>647</v>
      </c>
      <c r="N200" s="137" t="s">
        <v>635</v>
      </c>
      <c r="O200" s="137" t="s">
        <v>288</v>
      </c>
      <c r="P200" s="137">
        <v>0.27</v>
      </c>
      <c r="Q200" s="137"/>
      <c r="R200" s="137"/>
    </row>
    <row r="201" spans="1:18" ht="15" customHeight="1">
      <c r="A201" s="137" t="s">
        <v>247</v>
      </c>
      <c r="B201" s="137" t="s">
        <v>222</v>
      </c>
      <c r="C201" s="137" t="s">
        <v>7</v>
      </c>
      <c r="D201" s="137" t="s">
        <v>11</v>
      </c>
      <c r="E201" s="137" t="s">
        <v>281</v>
      </c>
      <c r="F201" s="137" t="s">
        <v>13</v>
      </c>
      <c r="G201" s="137" t="s">
        <v>643</v>
      </c>
      <c r="H201" s="137" t="s">
        <v>644</v>
      </c>
      <c r="I201" s="137" t="s">
        <v>645</v>
      </c>
      <c r="J201" s="137" t="s">
        <v>641</v>
      </c>
      <c r="K201" s="137" t="s">
        <v>646</v>
      </c>
      <c r="L201" s="137" t="s">
        <v>42</v>
      </c>
      <c r="M201" s="137" t="s">
        <v>647</v>
      </c>
      <c r="N201" s="137" t="s">
        <v>635</v>
      </c>
      <c r="O201" s="137" t="s">
        <v>288</v>
      </c>
      <c r="P201" s="137">
        <v>0.78</v>
      </c>
      <c r="Q201" s="137"/>
      <c r="R201" s="137"/>
    </row>
    <row r="202" spans="1:18" ht="15" customHeight="1">
      <c r="A202" s="137" t="s">
        <v>247</v>
      </c>
      <c r="B202" s="137" t="s">
        <v>227</v>
      </c>
      <c r="C202" s="137" t="s">
        <v>7</v>
      </c>
      <c r="D202" s="137" t="s">
        <v>11</v>
      </c>
      <c r="E202" s="137" t="s">
        <v>281</v>
      </c>
      <c r="F202" s="137" t="s">
        <v>13</v>
      </c>
      <c r="G202" s="137" t="s">
        <v>648</v>
      </c>
      <c r="H202" s="137" t="s">
        <v>644</v>
      </c>
      <c r="I202" s="137" t="s">
        <v>645</v>
      </c>
      <c r="J202" s="137" t="s">
        <v>641</v>
      </c>
      <c r="K202" s="137" t="s">
        <v>649</v>
      </c>
      <c r="L202" s="137" t="s">
        <v>42</v>
      </c>
      <c r="M202" s="137" t="s">
        <v>647</v>
      </c>
      <c r="N202" s="137" t="s">
        <v>635</v>
      </c>
      <c r="O202" s="137" t="s">
        <v>288</v>
      </c>
      <c r="P202" s="137">
        <v>0.46</v>
      </c>
      <c r="Q202" s="137"/>
      <c r="R202" s="137"/>
    </row>
    <row r="203" spans="1:18" ht="15" customHeight="1">
      <c r="A203" s="137" t="s">
        <v>247</v>
      </c>
      <c r="B203" s="137" t="s">
        <v>229</v>
      </c>
      <c r="C203" s="137" t="s">
        <v>7</v>
      </c>
      <c r="D203" s="137" t="s">
        <v>11</v>
      </c>
      <c r="E203" s="137" t="s">
        <v>281</v>
      </c>
      <c r="F203" s="137" t="s">
        <v>13</v>
      </c>
      <c r="G203" s="137" t="s">
        <v>650</v>
      </c>
      <c r="H203" s="137" t="s">
        <v>644</v>
      </c>
      <c r="I203" s="137" t="s">
        <v>645</v>
      </c>
      <c r="J203" s="137" t="s">
        <v>641</v>
      </c>
      <c r="K203" s="137" t="s">
        <v>651</v>
      </c>
      <c r="L203" s="137" t="s">
        <v>42</v>
      </c>
      <c r="M203" s="137" t="s">
        <v>647</v>
      </c>
      <c r="N203" s="137" t="s">
        <v>635</v>
      </c>
      <c r="O203" s="137" t="s">
        <v>288</v>
      </c>
      <c r="P203" s="137">
        <v>0</v>
      </c>
      <c r="Q203" s="137"/>
      <c r="R203" s="137"/>
    </row>
    <row r="204" spans="1:18" ht="15" customHeight="1">
      <c r="A204" s="137" t="s">
        <v>247</v>
      </c>
      <c r="B204" s="137" t="s">
        <v>230</v>
      </c>
      <c r="C204" s="137" t="s">
        <v>7</v>
      </c>
      <c r="D204" s="137" t="s">
        <v>11</v>
      </c>
      <c r="E204" s="137" t="s">
        <v>281</v>
      </c>
      <c r="F204" s="137" t="s">
        <v>13</v>
      </c>
      <c r="G204" s="137" t="s">
        <v>652</v>
      </c>
      <c r="H204" s="137" t="s">
        <v>644</v>
      </c>
      <c r="I204" s="137" t="s">
        <v>645</v>
      </c>
      <c r="J204" s="137" t="s">
        <v>641</v>
      </c>
      <c r="K204" s="137" t="s">
        <v>653</v>
      </c>
      <c r="L204" s="137" t="s">
        <v>42</v>
      </c>
      <c r="M204" s="137" t="s">
        <v>647</v>
      </c>
      <c r="N204" s="137" t="s">
        <v>635</v>
      </c>
      <c r="O204" s="137" t="s">
        <v>288</v>
      </c>
      <c r="P204" s="137">
        <v>2.99</v>
      </c>
      <c r="Q204" s="137"/>
      <c r="R204" s="137"/>
    </row>
    <row r="205" spans="1:18" ht="15" customHeight="1">
      <c r="A205" s="137" t="s">
        <v>247</v>
      </c>
      <c r="B205" s="137" t="s">
        <v>224</v>
      </c>
      <c r="C205" s="137" t="s">
        <v>7</v>
      </c>
      <c r="D205" s="137" t="s">
        <v>11</v>
      </c>
      <c r="E205" s="137" t="s">
        <v>281</v>
      </c>
      <c r="F205" s="137" t="s">
        <v>13</v>
      </c>
      <c r="G205" s="137" t="s">
        <v>654</v>
      </c>
      <c r="H205" s="137" t="s">
        <v>644</v>
      </c>
      <c r="I205" s="137" t="s">
        <v>645</v>
      </c>
      <c r="J205" s="137" t="s">
        <v>641</v>
      </c>
      <c r="K205" s="137" t="s">
        <v>655</v>
      </c>
      <c r="L205" s="137" t="s">
        <v>42</v>
      </c>
      <c r="M205" s="137" t="s">
        <v>647</v>
      </c>
      <c r="N205" s="137" t="s">
        <v>635</v>
      </c>
      <c r="O205" s="137" t="s">
        <v>288</v>
      </c>
      <c r="P205" s="137">
        <v>0.53</v>
      </c>
      <c r="Q205" s="137"/>
      <c r="R205" s="137"/>
    </row>
    <row r="206" spans="1:18" ht="15" customHeight="1">
      <c r="A206" s="137" t="s">
        <v>247</v>
      </c>
      <c r="B206" s="137" t="s">
        <v>242</v>
      </c>
      <c r="C206" s="137" t="s">
        <v>7</v>
      </c>
      <c r="D206" s="137" t="s">
        <v>11</v>
      </c>
      <c r="E206" s="137" t="s">
        <v>281</v>
      </c>
      <c r="F206" s="137" t="s">
        <v>13</v>
      </c>
      <c r="G206" s="137" t="s">
        <v>656</v>
      </c>
      <c r="H206" s="137" t="s">
        <v>644</v>
      </c>
      <c r="I206" s="137" t="s">
        <v>645</v>
      </c>
      <c r="J206" s="137" t="s">
        <v>641</v>
      </c>
      <c r="K206" s="137" t="s">
        <v>657</v>
      </c>
      <c r="L206" s="137" t="s">
        <v>42</v>
      </c>
      <c r="M206" s="137" t="s">
        <v>647</v>
      </c>
      <c r="N206" s="137" t="s">
        <v>635</v>
      </c>
      <c r="O206" s="137" t="s">
        <v>288</v>
      </c>
      <c r="P206" s="137">
        <v>0.1</v>
      </c>
      <c r="Q206" s="137"/>
      <c r="R206" s="137"/>
    </row>
    <row r="207" spans="1:18" ht="15" customHeight="1">
      <c r="A207" s="137" t="s">
        <v>247</v>
      </c>
      <c r="B207" s="137" t="s">
        <v>217</v>
      </c>
      <c r="C207" s="137" t="s">
        <v>7</v>
      </c>
      <c r="D207" s="137" t="s">
        <v>11</v>
      </c>
      <c r="E207" s="137" t="s">
        <v>281</v>
      </c>
      <c r="F207" s="137" t="s">
        <v>13</v>
      </c>
      <c r="G207" s="137" t="s">
        <v>638</v>
      </c>
      <c r="H207" s="137" t="s">
        <v>639</v>
      </c>
      <c r="I207" s="137" t="s">
        <v>640</v>
      </c>
      <c r="J207" s="137" t="s">
        <v>641</v>
      </c>
      <c r="K207" s="137" t="s">
        <v>642</v>
      </c>
      <c r="L207" s="137" t="s">
        <v>42</v>
      </c>
      <c r="M207" s="137" t="s">
        <v>292</v>
      </c>
      <c r="N207" s="137" t="s">
        <v>635</v>
      </c>
      <c r="O207" s="137" t="s">
        <v>288</v>
      </c>
      <c r="P207" s="137">
        <v>2.73</v>
      </c>
      <c r="Q207" s="137"/>
      <c r="R207" s="137"/>
    </row>
    <row r="208" spans="1:18" ht="15" customHeight="1">
      <c r="A208" s="137" t="s">
        <v>247</v>
      </c>
      <c r="B208" s="137" t="s">
        <v>214</v>
      </c>
      <c r="C208" s="137" t="s">
        <v>7</v>
      </c>
      <c r="D208" s="137" t="s">
        <v>11</v>
      </c>
      <c r="E208" s="137" t="s">
        <v>281</v>
      </c>
      <c r="F208" s="137" t="s">
        <v>13</v>
      </c>
      <c r="G208" s="137"/>
      <c r="H208" s="137"/>
      <c r="I208" s="137"/>
      <c r="J208" s="137"/>
      <c r="K208" s="137"/>
      <c r="L208" s="137"/>
      <c r="M208" s="137"/>
      <c r="N208" s="137"/>
      <c r="O208" s="137"/>
      <c r="P208" s="137">
        <v>7.48</v>
      </c>
      <c r="Q208" s="137"/>
      <c r="R208" s="137"/>
    </row>
    <row r="209" spans="1:18" ht="15" customHeight="1">
      <c r="A209" s="137" t="s">
        <v>247</v>
      </c>
      <c r="B209" s="137" t="s">
        <v>225</v>
      </c>
      <c r="C209" s="137" t="s">
        <v>7</v>
      </c>
      <c r="D209" s="137" t="s">
        <v>11</v>
      </c>
      <c r="E209" s="137" t="s">
        <v>281</v>
      </c>
      <c r="F209" s="137" t="s">
        <v>13</v>
      </c>
      <c r="G209" s="137"/>
      <c r="H209" s="137"/>
      <c r="I209" s="137"/>
      <c r="J209" s="137"/>
      <c r="K209" s="137"/>
      <c r="L209" s="137"/>
      <c r="M209" s="137"/>
      <c r="N209" s="137"/>
      <c r="O209" s="137"/>
      <c r="P209" s="137">
        <v>3.44</v>
      </c>
      <c r="Q209" s="137"/>
      <c r="R209" s="137"/>
    </row>
    <row r="210" spans="1:18" ht="15" customHeight="1">
      <c r="A210" s="137" t="s">
        <v>247</v>
      </c>
      <c r="B210" s="137" t="s">
        <v>240</v>
      </c>
      <c r="C210" s="137" t="s">
        <v>7</v>
      </c>
      <c r="D210" s="137" t="s">
        <v>11</v>
      </c>
      <c r="E210" s="137" t="s">
        <v>281</v>
      </c>
      <c r="F210" s="137" t="s">
        <v>13</v>
      </c>
      <c r="G210" s="137"/>
      <c r="H210" s="137"/>
      <c r="I210" s="137"/>
      <c r="J210" s="137"/>
      <c r="K210" s="137"/>
      <c r="L210" s="137"/>
      <c r="M210" s="137"/>
      <c r="N210" s="137"/>
      <c r="O210" s="137"/>
      <c r="P210" s="137">
        <v>0.1</v>
      </c>
      <c r="Q210" s="137"/>
      <c r="R210" s="137"/>
    </row>
    <row r="211" spans="1:18" ht="15" customHeight="1">
      <c r="A211" s="137" t="s">
        <v>248</v>
      </c>
      <c r="B211" s="137" t="s">
        <v>235</v>
      </c>
      <c r="C211" s="137" t="s">
        <v>7</v>
      </c>
      <c r="D211" s="137" t="s">
        <v>11</v>
      </c>
      <c r="E211" s="137" t="s">
        <v>281</v>
      </c>
      <c r="F211" s="137" t="s">
        <v>13</v>
      </c>
      <c r="G211" s="137"/>
      <c r="H211" s="137"/>
      <c r="I211" s="137"/>
      <c r="J211" s="137"/>
      <c r="K211" s="137"/>
      <c r="L211" s="137"/>
      <c r="M211" s="137"/>
      <c r="N211" s="137"/>
      <c r="O211" s="137"/>
      <c r="P211" s="137">
        <v>0.05</v>
      </c>
      <c r="Q211" s="137"/>
      <c r="R211" s="137"/>
    </row>
    <row r="212" spans="1:18" ht="15" customHeight="1">
      <c r="A212" s="137" t="s">
        <v>248</v>
      </c>
      <c r="B212" s="137" t="s">
        <v>236</v>
      </c>
      <c r="C212" s="137" t="s">
        <v>7</v>
      </c>
      <c r="D212" s="137" t="s">
        <v>11</v>
      </c>
      <c r="E212" s="137" t="s">
        <v>281</v>
      </c>
      <c r="F212" s="137" t="s">
        <v>13</v>
      </c>
      <c r="G212" s="137"/>
      <c r="H212" s="137"/>
      <c r="I212" s="137"/>
      <c r="J212" s="137"/>
      <c r="K212" s="137"/>
      <c r="L212" s="137"/>
      <c r="M212" s="137"/>
      <c r="N212" s="137"/>
      <c r="O212" s="137"/>
      <c r="P212" s="137">
        <v>0.03</v>
      </c>
      <c r="Q212" s="137"/>
      <c r="R212" s="137"/>
    </row>
    <row r="213" spans="1:18" ht="15" customHeight="1">
      <c r="A213" s="137" t="s">
        <v>248</v>
      </c>
      <c r="B213" s="137" t="s">
        <v>243</v>
      </c>
      <c r="C213" s="137" t="s">
        <v>7</v>
      </c>
      <c r="D213" s="137" t="s">
        <v>11</v>
      </c>
      <c r="E213" s="137" t="s">
        <v>281</v>
      </c>
      <c r="F213" s="137" t="s">
        <v>13</v>
      </c>
      <c r="G213" s="137"/>
      <c r="H213" s="137"/>
      <c r="I213" s="137"/>
      <c r="J213" s="137"/>
      <c r="K213" s="137"/>
      <c r="L213" s="137"/>
      <c r="M213" s="137"/>
      <c r="N213" s="137"/>
      <c r="O213" s="137"/>
      <c r="P213" s="137">
        <v>1.96</v>
      </c>
      <c r="Q213" s="137"/>
      <c r="R213" s="137"/>
    </row>
    <row r="214" spans="1:18" ht="15" customHeight="1">
      <c r="A214" s="137" t="s">
        <v>248</v>
      </c>
      <c r="B214" s="137" t="s">
        <v>234</v>
      </c>
      <c r="C214" s="137" t="s">
        <v>7</v>
      </c>
      <c r="D214" s="137" t="s">
        <v>11</v>
      </c>
      <c r="E214" s="137" t="s">
        <v>281</v>
      </c>
      <c r="F214" s="137" t="s">
        <v>13</v>
      </c>
      <c r="G214" s="137"/>
      <c r="H214" s="137"/>
      <c r="I214" s="137"/>
      <c r="J214" s="137"/>
      <c r="K214" s="137"/>
      <c r="L214" s="137"/>
      <c r="M214" s="137"/>
      <c r="N214" s="137"/>
      <c r="O214" s="137"/>
      <c r="P214" s="137">
        <v>0.08</v>
      </c>
      <c r="Q214" s="137"/>
      <c r="R214" s="137"/>
    </row>
    <row r="215" spans="1:18" ht="15" customHeight="1">
      <c r="A215" s="137" t="s">
        <v>248</v>
      </c>
      <c r="B215" s="137" t="s">
        <v>233</v>
      </c>
      <c r="C215" s="137" t="s">
        <v>7</v>
      </c>
      <c r="D215" s="137" t="s">
        <v>11</v>
      </c>
      <c r="E215" s="137" t="s">
        <v>281</v>
      </c>
      <c r="F215" s="137" t="s">
        <v>13</v>
      </c>
      <c r="G215" s="137"/>
      <c r="H215" s="137"/>
      <c r="I215" s="137"/>
      <c r="J215" s="137"/>
      <c r="K215" s="137"/>
      <c r="L215" s="137"/>
      <c r="M215" s="137"/>
      <c r="N215" s="137"/>
      <c r="O215" s="137"/>
      <c r="P215" s="137">
        <v>1.49</v>
      </c>
      <c r="Q215" s="137"/>
      <c r="R215" s="137"/>
    </row>
    <row r="216" spans="1:18" ht="15" customHeight="1">
      <c r="A216" s="137" t="s">
        <v>248</v>
      </c>
      <c r="B216" s="137" t="s">
        <v>231</v>
      </c>
      <c r="C216" s="137" t="s">
        <v>7</v>
      </c>
      <c r="D216" s="137" t="s">
        <v>11</v>
      </c>
      <c r="E216" s="137" t="s">
        <v>281</v>
      </c>
      <c r="F216" s="137" t="s">
        <v>13</v>
      </c>
      <c r="G216" s="137"/>
      <c r="H216" s="137"/>
      <c r="I216" s="137"/>
      <c r="J216" s="137"/>
      <c r="K216" s="137"/>
      <c r="L216" s="137"/>
      <c r="M216" s="137"/>
      <c r="N216" s="137"/>
      <c r="O216" s="137"/>
      <c r="P216" s="137">
        <v>1.49</v>
      </c>
      <c r="Q216" s="137"/>
      <c r="R216" s="137"/>
    </row>
    <row r="217" spans="1:18" ht="15" customHeight="1">
      <c r="A217" s="137" t="s">
        <v>248</v>
      </c>
      <c r="B217" s="137" t="s">
        <v>240</v>
      </c>
      <c r="C217" s="137" t="s">
        <v>7</v>
      </c>
      <c r="D217" s="137" t="s">
        <v>11</v>
      </c>
      <c r="E217" s="137" t="s">
        <v>281</v>
      </c>
      <c r="F217" s="137" t="s">
        <v>13</v>
      </c>
      <c r="G217" s="137"/>
      <c r="H217" s="137"/>
      <c r="I217" s="137"/>
      <c r="J217" s="137"/>
      <c r="K217" s="137"/>
      <c r="L217" s="137"/>
      <c r="M217" s="137"/>
      <c r="N217" s="137"/>
      <c r="O217" s="137"/>
      <c r="P217" s="137">
        <v>1.96</v>
      </c>
      <c r="Q217" s="137"/>
      <c r="R217" s="137"/>
    </row>
    <row r="218" spans="1:18" ht="15" customHeight="1">
      <c r="A218" s="137" t="s">
        <v>248</v>
      </c>
      <c r="B218" s="137" t="s">
        <v>238</v>
      </c>
      <c r="C218" s="137" t="s">
        <v>7</v>
      </c>
      <c r="D218" s="137" t="s">
        <v>11</v>
      </c>
      <c r="E218" s="137" t="s">
        <v>281</v>
      </c>
      <c r="F218" s="137" t="s">
        <v>13</v>
      </c>
      <c r="G218" s="137"/>
      <c r="H218" s="137"/>
      <c r="I218" s="137"/>
      <c r="J218" s="137"/>
      <c r="K218" s="137"/>
      <c r="L218" s="137"/>
      <c r="M218" s="137"/>
      <c r="N218" s="137"/>
      <c r="O218" s="137"/>
      <c r="P218" s="137">
        <v>0.89</v>
      </c>
      <c r="Q218" s="137"/>
      <c r="R218" s="137"/>
    </row>
    <row r="219" spans="1:18" ht="15" customHeight="1">
      <c r="A219" s="137" t="s">
        <v>248</v>
      </c>
      <c r="B219" s="137" t="s">
        <v>239</v>
      </c>
      <c r="C219" s="137" t="s">
        <v>7</v>
      </c>
      <c r="D219" s="137" t="s">
        <v>11</v>
      </c>
      <c r="E219" s="137" t="s">
        <v>281</v>
      </c>
      <c r="F219" s="137" t="s">
        <v>13</v>
      </c>
      <c r="G219" s="137"/>
      <c r="H219" s="137"/>
      <c r="I219" s="137"/>
      <c r="J219" s="137"/>
      <c r="K219" s="137"/>
      <c r="L219" s="137"/>
      <c r="M219" s="137"/>
      <c r="N219" s="137"/>
      <c r="O219" s="137"/>
      <c r="P219" s="137">
        <v>0.51</v>
      </c>
      <c r="Q219" s="137"/>
      <c r="R219" s="137"/>
    </row>
    <row r="220" spans="1:18" ht="15" customHeight="1">
      <c r="A220" s="137" t="s">
        <v>248</v>
      </c>
      <c r="B220" s="137" t="s">
        <v>237</v>
      </c>
      <c r="C220" s="137" t="s">
        <v>7</v>
      </c>
      <c r="D220" s="137" t="s">
        <v>11</v>
      </c>
      <c r="E220" s="137" t="s">
        <v>281</v>
      </c>
      <c r="F220" s="137" t="s">
        <v>13</v>
      </c>
      <c r="G220" s="137"/>
      <c r="H220" s="137"/>
      <c r="I220" s="137"/>
      <c r="J220" s="137"/>
      <c r="K220" s="137"/>
      <c r="L220" s="137"/>
      <c r="M220" s="137"/>
      <c r="N220" s="137"/>
      <c r="O220" s="137"/>
      <c r="P220" s="137">
        <v>1.41</v>
      </c>
      <c r="Q220" s="137"/>
      <c r="R220" s="137"/>
    </row>
    <row r="221" spans="1:18" ht="15" customHeight="1">
      <c r="A221" s="137" t="s">
        <v>249</v>
      </c>
      <c r="B221" s="137" t="s">
        <v>235</v>
      </c>
      <c r="C221" s="137" t="s">
        <v>7</v>
      </c>
      <c r="D221" s="137" t="s">
        <v>11</v>
      </c>
      <c r="E221" s="137" t="s">
        <v>281</v>
      </c>
      <c r="F221" s="137" t="s">
        <v>13</v>
      </c>
      <c r="G221" s="137"/>
      <c r="H221" s="137"/>
      <c r="I221" s="137"/>
      <c r="J221" s="137"/>
      <c r="K221" s="137"/>
      <c r="L221" s="137"/>
      <c r="M221" s="137" t="s">
        <v>312</v>
      </c>
      <c r="N221" s="137" t="s">
        <v>630</v>
      </c>
      <c r="O221" s="137" t="s">
        <v>631</v>
      </c>
      <c r="P221" s="137">
        <v>0.05</v>
      </c>
      <c r="Q221" s="137"/>
      <c r="R221" s="137"/>
    </row>
    <row r="222" spans="1:18" ht="15" customHeight="1">
      <c r="A222" s="137" t="s">
        <v>249</v>
      </c>
      <c r="B222" s="137" t="s">
        <v>236</v>
      </c>
      <c r="C222" s="137" t="s">
        <v>7</v>
      </c>
      <c r="D222" s="137" t="s">
        <v>11</v>
      </c>
      <c r="E222" s="137" t="s">
        <v>281</v>
      </c>
      <c r="F222" s="137" t="s">
        <v>13</v>
      </c>
      <c r="G222" s="137"/>
      <c r="H222" s="137"/>
      <c r="I222" s="137"/>
      <c r="J222" s="137"/>
      <c r="K222" s="137"/>
      <c r="L222" s="137"/>
      <c r="M222" s="137" t="s">
        <v>312</v>
      </c>
      <c r="N222" s="137" t="s">
        <v>630</v>
      </c>
      <c r="O222" s="137" t="s">
        <v>631</v>
      </c>
      <c r="P222" s="137">
        <v>0.03</v>
      </c>
      <c r="Q222" s="137"/>
      <c r="R222" s="137"/>
    </row>
    <row r="223" spans="1:18" ht="15" customHeight="1">
      <c r="A223" s="137" t="s">
        <v>249</v>
      </c>
      <c r="B223" s="137" t="s">
        <v>243</v>
      </c>
      <c r="C223" s="137" t="s">
        <v>7</v>
      </c>
      <c r="D223" s="137" t="s">
        <v>11</v>
      </c>
      <c r="E223" s="137" t="s">
        <v>281</v>
      </c>
      <c r="F223" s="137" t="s">
        <v>13</v>
      </c>
      <c r="G223" s="137"/>
      <c r="H223" s="137"/>
      <c r="I223" s="137"/>
      <c r="J223" s="137"/>
      <c r="K223" s="137"/>
      <c r="L223" s="137"/>
      <c r="M223" s="137" t="s">
        <v>312</v>
      </c>
      <c r="N223" s="137" t="s">
        <v>630</v>
      </c>
      <c r="O223" s="137" t="s">
        <v>631</v>
      </c>
      <c r="P223" s="137">
        <v>0.38</v>
      </c>
      <c r="Q223" s="137"/>
      <c r="R223" s="137"/>
    </row>
    <row r="224" spans="1:18" ht="15" customHeight="1">
      <c r="A224" s="137" t="s">
        <v>249</v>
      </c>
      <c r="B224" s="137" t="s">
        <v>234</v>
      </c>
      <c r="C224" s="137" t="s">
        <v>7</v>
      </c>
      <c r="D224" s="137" t="s">
        <v>11</v>
      </c>
      <c r="E224" s="137" t="s">
        <v>281</v>
      </c>
      <c r="F224" s="137" t="s">
        <v>13</v>
      </c>
      <c r="G224" s="137"/>
      <c r="H224" s="137"/>
      <c r="I224" s="137"/>
      <c r="J224" s="137"/>
      <c r="K224" s="137"/>
      <c r="L224" s="137"/>
      <c r="M224" s="137"/>
      <c r="N224" s="137"/>
      <c r="O224" s="137"/>
      <c r="P224" s="137">
        <v>0.08</v>
      </c>
      <c r="Q224" s="137"/>
      <c r="R224" s="137"/>
    </row>
    <row r="225" spans="1:18" ht="15" customHeight="1">
      <c r="A225" s="137" t="s">
        <v>249</v>
      </c>
      <c r="B225" s="137" t="s">
        <v>233</v>
      </c>
      <c r="C225" s="137" t="s">
        <v>7</v>
      </c>
      <c r="D225" s="137" t="s">
        <v>11</v>
      </c>
      <c r="E225" s="137" t="s">
        <v>281</v>
      </c>
      <c r="F225" s="137" t="s">
        <v>13</v>
      </c>
      <c r="G225" s="137"/>
      <c r="H225" s="137"/>
      <c r="I225" s="137"/>
      <c r="J225" s="137"/>
      <c r="K225" s="137"/>
      <c r="L225" s="137"/>
      <c r="M225" s="137"/>
      <c r="N225" s="137"/>
      <c r="O225" s="137"/>
      <c r="P225" s="137">
        <v>0.08</v>
      </c>
      <c r="Q225" s="137"/>
      <c r="R225" s="137"/>
    </row>
    <row r="226" spans="1:18" ht="15" customHeight="1">
      <c r="A226" s="137" t="s">
        <v>249</v>
      </c>
      <c r="B226" s="137" t="s">
        <v>231</v>
      </c>
      <c r="C226" s="137" t="s">
        <v>7</v>
      </c>
      <c r="D226" s="137" t="s">
        <v>11</v>
      </c>
      <c r="E226" s="137" t="s">
        <v>281</v>
      </c>
      <c r="F226" s="137" t="s">
        <v>13</v>
      </c>
      <c r="G226" s="137"/>
      <c r="H226" s="137"/>
      <c r="I226" s="137"/>
      <c r="J226" s="137"/>
      <c r="K226" s="137"/>
      <c r="L226" s="137"/>
      <c r="M226" s="137"/>
      <c r="N226" s="137"/>
      <c r="O226" s="137"/>
      <c r="P226" s="137">
        <v>0.08</v>
      </c>
      <c r="Q226" s="137"/>
      <c r="R226" s="137"/>
    </row>
    <row r="227" spans="1:18" ht="15" customHeight="1">
      <c r="A227" s="137" t="s">
        <v>249</v>
      </c>
      <c r="B227" s="137" t="s">
        <v>240</v>
      </c>
      <c r="C227" s="137" t="s">
        <v>7</v>
      </c>
      <c r="D227" s="137" t="s">
        <v>11</v>
      </c>
      <c r="E227" s="137" t="s">
        <v>281</v>
      </c>
      <c r="F227" s="137" t="s">
        <v>13</v>
      </c>
      <c r="G227" s="137"/>
      <c r="H227" s="137"/>
      <c r="I227" s="137"/>
      <c r="J227" s="137"/>
      <c r="K227" s="137"/>
      <c r="L227" s="137"/>
      <c r="M227" s="137"/>
      <c r="N227" s="137"/>
      <c r="O227" s="137"/>
      <c r="P227" s="137">
        <v>0.38</v>
      </c>
      <c r="Q227" s="137"/>
      <c r="R227" s="137"/>
    </row>
    <row r="228" spans="1:18" ht="15" customHeight="1">
      <c r="A228" s="137" t="s">
        <v>250</v>
      </c>
      <c r="B228" s="137" t="s">
        <v>238</v>
      </c>
      <c r="C228" s="137" t="s">
        <v>7</v>
      </c>
      <c r="D228" s="137" t="s">
        <v>11</v>
      </c>
      <c r="E228" s="137" t="s">
        <v>281</v>
      </c>
      <c r="F228" s="137" t="s">
        <v>13</v>
      </c>
      <c r="G228" s="137"/>
      <c r="H228" s="137"/>
      <c r="I228" s="137"/>
      <c r="J228" s="137"/>
      <c r="K228" s="137"/>
      <c r="L228" s="137"/>
      <c r="M228" s="137" t="s">
        <v>312</v>
      </c>
      <c r="N228" s="137" t="s">
        <v>630</v>
      </c>
      <c r="O228" s="137" t="s">
        <v>631</v>
      </c>
      <c r="P228" s="137">
        <v>0.89</v>
      </c>
      <c r="Q228" s="137"/>
      <c r="R228" s="137"/>
    </row>
    <row r="229" spans="1:18" ht="15" customHeight="1">
      <c r="A229" s="137" t="s">
        <v>250</v>
      </c>
      <c r="B229" s="137" t="s">
        <v>239</v>
      </c>
      <c r="C229" s="137" t="s">
        <v>7</v>
      </c>
      <c r="D229" s="137" t="s">
        <v>11</v>
      </c>
      <c r="E229" s="137" t="s">
        <v>281</v>
      </c>
      <c r="F229" s="137" t="s">
        <v>13</v>
      </c>
      <c r="G229" s="137"/>
      <c r="H229" s="137"/>
      <c r="I229" s="137"/>
      <c r="J229" s="137"/>
      <c r="K229" s="137"/>
      <c r="L229" s="137"/>
      <c r="M229" s="137" t="s">
        <v>312</v>
      </c>
      <c r="N229" s="137" t="s">
        <v>630</v>
      </c>
      <c r="O229" s="137" t="s">
        <v>631</v>
      </c>
      <c r="P229" s="137">
        <v>0.51</v>
      </c>
      <c r="Q229" s="137"/>
      <c r="R229" s="137"/>
    </row>
    <row r="230" spans="1:18" ht="15" customHeight="1">
      <c r="A230" s="137" t="s">
        <v>250</v>
      </c>
      <c r="B230" s="137" t="s">
        <v>243</v>
      </c>
      <c r="C230" s="137" t="s">
        <v>7</v>
      </c>
      <c r="D230" s="137" t="s">
        <v>11</v>
      </c>
      <c r="E230" s="137" t="s">
        <v>281</v>
      </c>
      <c r="F230" s="137" t="s">
        <v>13</v>
      </c>
      <c r="G230" s="137"/>
      <c r="H230" s="137"/>
      <c r="I230" s="137"/>
      <c r="J230" s="137"/>
      <c r="K230" s="137"/>
      <c r="L230" s="137"/>
      <c r="M230" s="137" t="s">
        <v>312</v>
      </c>
      <c r="N230" s="137" t="s">
        <v>630</v>
      </c>
      <c r="O230" s="137" t="s">
        <v>631</v>
      </c>
      <c r="P230" s="137">
        <v>1.58</v>
      </c>
      <c r="Q230" s="137"/>
      <c r="R230" s="137"/>
    </row>
    <row r="231" spans="1:18" ht="15" customHeight="1">
      <c r="A231" s="137" t="s">
        <v>250</v>
      </c>
      <c r="B231" s="137" t="s">
        <v>237</v>
      </c>
      <c r="C231" s="137" t="s">
        <v>7</v>
      </c>
      <c r="D231" s="137" t="s">
        <v>11</v>
      </c>
      <c r="E231" s="137" t="s">
        <v>281</v>
      </c>
      <c r="F231" s="137" t="s">
        <v>13</v>
      </c>
      <c r="G231" s="137"/>
      <c r="H231" s="137"/>
      <c r="I231" s="137"/>
      <c r="J231" s="137"/>
      <c r="K231" s="137"/>
      <c r="L231" s="137"/>
      <c r="M231" s="137"/>
      <c r="N231" s="137"/>
      <c r="O231" s="137"/>
      <c r="P231" s="137">
        <v>1.41</v>
      </c>
      <c r="Q231" s="137"/>
      <c r="R231" s="137"/>
    </row>
    <row r="232" spans="1:18" ht="15" customHeight="1">
      <c r="A232" s="137" t="s">
        <v>250</v>
      </c>
      <c r="B232" s="137" t="s">
        <v>233</v>
      </c>
      <c r="C232" s="137" t="s">
        <v>7</v>
      </c>
      <c r="D232" s="137" t="s">
        <v>11</v>
      </c>
      <c r="E232" s="137" t="s">
        <v>281</v>
      </c>
      <c r="F232" s="137" t="s">
        <v>13</v>
      </c>
      <c r="G232" s="137"/>
      <c r="H232" s="137"/>
      <c r="I232" s="137"/>
      <c r="J232" s="137"/>
      <c r="K232" s="137"/>
      <c r="L232" s="137"/>
      <c r="M232" s="137"/>
      <c r="N232" s="137"/>
      <c r="O232" s="137"/>
      <c r="P232" s="137">
        <v>1.41</v>
      </c>
      <c r="Q232" s="137"/>
      <c r="R232" s="137"/>
    </row>
    <row r="233" spans="1:18" ht="15" customHeight="1">
      <c r="A233" s="137" t="s">
        <v>250</v>
      </c>
      <c r="B233" s="137" t="s">
        <v>231</v>
      </c>
      <c r="C233" s="137" t="s">
        <v>7</v>
      </c>
      <c r="D233" s="137" t="s">
        <v>11</v>
      </c>
      <c r="E233" s="137" t="s">
        <v>281</v>
      </c>
      <c r="F233" s="137" t="s">
        <v>13</v>
      </c>
      <c r="G233" s="137"/>
      <c r="H233" s="137"/>
      <c r="I233" s="137"/>
      <c r="J233" s="137"/>
      <c r="K233" s="137"/>
      <c r="L233" s="137"/>
      <c r="M233" s="137"/>
      <c r="N233" s="137"/>
      <c r="O233" s="137"/>
      <c r="P233" s="137">
        <v>1.41</v>
      </c>
      <c r="Q233" s="137"/>
      <c r="R233" s="137"/>
    </row>
    <row r="234" spans="1:18" ht="15" customHeight="1">
      <c r="A234" s="137" t="s">
        <v>250</v>
      </c>
      <c r="B234" s="137" t="s">
        <v>240</v>
      </c>
      <c r="C234" s="137" t="s">
        <v>7</v>
      </c>
      <c r="D234" s="137" t="s">
        <v>11</v>
      </c>
      <c r="E234" s="137" t="s">
        <v>281</v>
      </c>
      <c r="F234" s="137" t="s">
        <v>13</v>
      </c>
      <c r="G234" s="137"/>
      <c r="H234" s="137"/>
      <c r="I234" s="137"/>
      <c r="J234" s="137"/>
      <c r="K234" s="137"/>
      <c r="L234" s="137"/>
      <c r="M234" s="137"/>
      <c r="N234" s="137"/>
      <c r="O234" s="137"/>
      <c r="P234" s="137">
        <v>1.58</v>
      </c>
      <c r="Q234" s="137"/>
      <c r="R234" s="137"/>
    </row>
    <row r="235" spans="1:18" ht="15" customHeight="1">
      <c r="A235" s="137" t="s">
        <v>274</v>
      </c>
      <c r="B235" s="137" t="s">
        <v>211</v>
      </c>
      <c r="C235" s="137" t="s">
        <v>7</v>
      </c>
      <c r="D235" s="137" t="s">
        <v>11</v>
      </c>
      <c r="E235" s="137" t="s">
        <v>281</v>
      </c>
      <c r="F235" s="137" t="s">
        <v>13</v>
      </c>
      <c r="G235" s="137" t="s">
        <v>331</v>
      </c>
      <c r="H235" s="137" t="s">
        <v>283</v>
      </c>
      <c r="I235" s="137"/>
      <c r="J235" s="137" t="s">
        <v>284</v>
      </c>
      <c r="K235" s="137" t="s">
        <v>332</v>
      </c>
      <c r="L235" s="137" t="s">
        <v>37</v>
      </c>
      <c r="M235" s="137" t="s">
        <v>286</v>
      </c>
      <c r="N235" s="137" t="s">
        <v>287</v>
      </c>
      <c r="O235" s="137" t="s">
        <v>288</v>
      </c>
      <c r="P235" s="137">
        <v>0.35</v>
      </c>
      <c r="Q235" s="137"/>
      <c r="R235" s="137"/>
    </row>
    <row r="236" spans="1:18" ht="15" customHeight="1">
      <c r="A236" s="137" t="s">
        <v>274</v>
      </c>
      <c r="B236" s="137" t="s">
        <v>220</v>
      </c>
      <c r="C236" s="137" t="s">
        <v>7</v>
      </c>
      <c r="D236" s="137" t="s">
        <v>11</v>
      </c>
      <c r="E236" s="137" t="s">
        <v>281</v>
      </c>
      <c r="F236" s="137" t="s">
        <v>13</v>
      </c>
      <c r="G236" s="137" t="s">
        <v>333</v>
      </c>
      <c r="H236" s="137" t="s">
        <v>294</v>
      </c>
      <c r="I236" s="137" t="s">
        <v>334</v>
      </c>
      <c r="J236" s="137" t="s">
        <v>284</v>
      </c>
      <c r="K236" s="137" t="s">
        <v>335</v>
      </c>
      <c r="L236" s="137" t="s">
        <v>40</v>
      </c>
      <c r="M236" s="137" t="s">
        <v>336</v>
      </c>
      <c r="N236" s="137" t="s">
        <v>287</v>
      </c>
      <c r="O236" s="137" t="s">
        <v>288</v>
      </c>
      <c r="P236" s="137">
        <v>12</v>
      </c>
      <c r="Q236" s="137"/>
      <c r="R236" s="137"/>
    </row>
    <row r="237" spans="1:18" ht="15" customHeight="1">
      <c r="A237" s="137" t="s">
        <v>274</v>
      </c>
      <c r="B237" s="137" t="s">
        <v>221</v>
      </c>
      <c r="C237" s="137" t="s">
        <v>7</v>
      </c>
      <c r="D237" s="137" t="s">
        <v>11</v>
      </c>
      <c r="E237" s="137" t="s">
        <v>281</v>
      </c>
      <c r="F237" s="137" t="s">
        <v>13</v>
      </c>
      <c r="G237" s="137" t="s">
        <v>337</v>
      </c>
      <c r="H237" s="137" t="s">
        <v>294</v>
      </c>
      <c r="I237" s="137" t="s">
        <v>338</v>
      </c>
      <c r="J237" s="137" t="s">
        <v>284</v>
      </c>
      <c r="K237" s="137" t="s">
        <v>339</v>
      </c>
      <c r="L237" s="137" t="s">
        <v>40</v>
      </c>
      <c r="M237" s="137" t="s">
        <v>336</v>
      </c>
      <c r="N237" s="137" t="s">
        <v>287</v>
      </c>
      <c r="O237" s="137" t="s">
        <v>288</v>
      </c>
      <c r="P237" s="137">
        <v>0.91</v>
      </c>
      <c r="Q237" s="137"/>
      <c r="R237" s="137"/>
    </row>
    <row r="238" spans="1:18" ht="15" customHeight="1">
      <c r="A238" s="137" t="s">
        <v>274</v>
      </c>
      <c r="B238" s="137" t="s">
        <v>222</v>
      </c>
      <c r="C238" s="137" t="s">
        <v>7</v>
      </c>
      <c r="D238" s="137" t="s">
        <v>11</v>
      </c>
      <c r="E238" s="137" t="s">
        <v>281</v>
      </c>
      <c r="F238" s="137" t="s">
        <v>13</v>
      </c>
      <c r="G238" s="137" t="s">
        <v>340</v>
      </c>
      <c r="H238" s="137" t="s">
        <v>294</v>
      </c>
      <c r="I238" s="137" t="s">
        <v>307</v>
      </c>
      <c r="J238" s="137" t="s">
        <v>284</v>
      </c>
      <c r="K238" s="137" t="s">
        <v>341</v>
      </c>
      <c r="L238" s="137" t="s">
        <v>40</v>
      </c>
      <c r="M238" s="137" t="s">
        <v>292</v>
      </c>
      <c r="N238" s="137" t="s">
        <v>287</v>
      </c>
      <c r="O238" s="137" t="s">
        <v>288</v>
      </c>
      <c r="P238" s="137">
        <v>0.45</v>
      </c>
      <c r="Q238" s="137"/>
      <c r="R238" s="137"/>
    </row>
    <row r="239" spans="1:18" ht="15" customHeight="1">
      <c r="A239" s="137" t="s">
        <v>274</v>
      </c>
      <c r="B239" s="137" t="s">
        <v>217</v>
      </c>
      <c r="C239" s="137" t="s">
        <v>7</v>
      </c>
      <c r="D239" s="137" t="s">
        <v>11</v>
      </c>
      <c r="E239" s="137" t="s">
        <v>281</v>
      </c>
      <c r="F239" s="137" t="s">
        <v>13</v>
      </c>
      <c r="G239" s="137"/>
      <c r="H239" s="137"/>
      <c r="I239" s="137"/>
      <c r="J239" s="137"/>
      <c r="K239" s="137"/>
      <c r="L239" s="137"/>
      <c r="M239" s="137"/>
      <c r="N239" s="137"/>
      <c r="O239" s="137"/>
      <c r="P239" s="137">
        <v>12.9</v>
      </c>
      <c r="Q239" s="137"/>
      <c r="R239" s="137"/>
    </row>
    <row r="240" spans="1:18" ht="15" customHeight="1">
      <c r="A240" s="137" t="s">
        <v>274</v>
      </c>
      <c r="B240" s="137" t="s">
        <v>214</v>
      </c>
      <c r="C240" s="137" t="s">
        <v>7</v>
      </c>
      <c r="D240" s="137" t="s">
        <v>11</v>
      </c>
      <c r="E240" s="137" t="s">
        <v>281</v>
      </c>
      <c r="F240" s="137" t="s">
        <v>13</v>
      </c>
      <c r="G240" s="137"/>
      <c r="H240" s="137"/>
      <c r="I240" s="137"/>
      <c r="J240" s="137"/>
      <c r="K240" s="137"/>
      <c r="L240" s="137"/>
      <c r="M240" s="137"/>
      <c r="N240" s="137"/>
      <c r="O240" s="137"/>
      <c r="P240" s="137">
        <v>13.3</v>
      </c>
      <c r="Q240" s="137"/>
      <c r="R240" s="137"/>
    </row>
    <row r="241" spans="1:18" ht="15" customHeight="1">
      <c r="A241" s="137" t="s">
        <v>211</v>
      </c>
      <c r="B241" s="137" t="s">
        <v>247</v>
      </c>
      <c r="C241" s="137" t="s">
        <v>7</v>
      </c>
      <c r="D241" s="137" t="s">
        <v>11</v>
      </c>
      <c r="E241" s="137" t="s">
        <v>342</v>
      </c>
      <c r="F241" s="137" t="s">
        <v>13</v>
      </c>
      <c r="G241" s="137" t="s">
        <v>343</v>
      </c>
      <c r="H241" s="137" t="s">
        <v>283</v>
      </c>
      <c r="I241" s="137"/>
      <c r="J241" s="137" t="s">
        <v>284</v>
      </c>
      <c r="K241" s="137" t="s">
        <v>285</v>
      </c>
      <c r="L241" s="137" t="s">
        <v>36</v>
      </c>
      <c r="M241" s="137" t="s">
        <v>286</v>
      </c>
      <c r="N241" s="137" t="s">
        <v>287</v>
      </c>
      <c r="O241" s="137" t="s">
        <v>288</v>
      </c>
      <c r="P241" s="137">
        <v>3.65</v>
      </c>
      <c r="Q241" s="137"/>
      <c r="R241" s="137"/>
    </row>
    <row r="242" spans="1:18" ht="15" customHeight="1">
      <c r="A242" s="137" t="s">
        <v>211</v>
      </c>
      <c r="B242" s="137" t="s">
        <v>275</v>
      </c>
      <c r="C242" s="137" t="s">
        <v>7</v>
      </c>
      <c r="D242" s="137" t="s">
        <v>11</v>
      </c>
      <c r="E242" s="137" t="s">
        <v>342</v>
      </c>
      <c r="F242" s="137" t="s">
        <v>13</v>
      </c>
      <c r="G242" s="137" t="s">
        <v>344</v>
      </c>
      <c r="H242" s="137" t="s">
        <v>290</v>
      </c>
      <c r="I242" s="137"/>
      <c r="J242" s="137" t="s">
        <v>284</v>
      </c>
      <c r="K242" s="137" t="s">
        <v>291</v>
      </c>
      <c r="L242" s="137" t="s">
        <v>38</v>
      </c>
      <c r="M242" s="137" t="s">
        <v>286</v>
      </c>
      <c r="N242" s="137" t="s">
        <v>287</v>
      </c>
      <c r="O242" s="137" t="s">
        <v>288</v>
      </c>
      <c r="P242" s="137">
        <v>4.45</v>
      </c>
      <c r="Q242" s="137"/>
      <c r="R242" s="137"/>
    </row>
    <row r="243" spans="1:18" ht="15" customHeight="1">
      <c r="A243" s="137" t="s">
        <v>211</v>
      </c>
      <c r="B243" s="137" t="s">
        <v>246</v>
      </c>
      <c r="C243" s="137" t="s">
        <v>7</v>
      </c>
      <c r="D243" s="137" t="s">
        <v>11</v>
      </c>
      <c r="E243" s="137" t="s">
        <v>342</v>
      </c>
      <c r="F243" s="137" t="s">
        <v>13</v>
      </c>
      <c r="G243" s="137"/>
      <c r="H243" s="137"/>
      <c r="I243" s="137"/>
      <c r="J243" s="137"/>
      <c r="K243" s="137"/>
      <c r="L243" s="137"/>
      <c r="M243" s="137"/>
      <c r="N243" s="137"/>
      <c r="O243" s="137"/>
      <c r="P243" s="137">
        <v>3.65</v>
      </c>
      <c r="Q243" s="137"/>
      <c r="R243" s="137"/>
    </row>
    <row r="244" spans="1:18" ht="15" customHeight="1">
      <c r="A244" s="137" t="s">
        <v>214</v>
      </c>
      <c r="B244" s="137" t="s">
        <v>254</v>
      </c>
      <c r="C244" s="137" t="s">
        <v>7</v>
      </c>
      <c r="D244" s="137" t="s">
        <v>11</v>
      </c>
      <c r="E244" s="137" t="s">
        <v>342</v>
      </c>
      <c r="F244" s="137" t="s">
        <v>13</v>
      </c>
      <c r="G244" s="137"/>
      <c r="H244" s="137"/>
      <c r="I244" s="137"/>
      <c r="J244" s="137"/>
      <c r="K244" s="137"/>
      <c r="L244" s="137"/>
      <c r="M244" s="137"/>
      <c r="N244" s="137"/>
      <c r="O244" s="137"/>
      <c r="P244" s="137">
        <v>0</v>
      </c>
      <c r="Q244" s="137">
        <v>0</v>
      </c>
      <c r="R244" s="137">
        <v>0</v>
      </c>
    </row>
    <row r="245" spans="1:18" ht="15" customHeight="1">
      <c r="A245" s="137" t="s">
        <v>214</v>
      </c>
      <c r="B245" s="137" t="s">
        <v>259</v>
      </c>
      <c r="C245" s="137" t="s">
        <v>7</v>
      </c>
      <c r="D245" s="137" t="s">
        <v>11</v>
      </c>
      <c r="E245" s="137" t="s">
        <v>342</v>
      </c>
      <c r="F245" s="137" t="s">
        <v>13</v>
      </c>
      <c r="G245" s="137"/>
      <c r="H245" s="137"/>
      <c r="I245" s="137"/>
      <c r="J245" s="137"/>
      <c r="K245" s="137"/>
      <c r="L245" s="137"/>
      <c r="M245" s="137"/>
      <c r="N245" s="137"/>
      <c r="O245" s="137"/>
      <c r="P245" s="137">
        <v>4.49</v>
      </c>
      <c r="Q245" s="137">
        <v>4.49</v>
      </c>
      <c r="R245" s="137">
        <v>4.5</v>
      </c>
    </row>
    <row r="246" spans="1:18" ht="15" customHeight="1">
      <c r="A246" s="137" t="s">
        <v>214</v>
      </c>
      <c r="B246" s="137" t="s">
        <v>257</v>
      </c>
      <c r="C246" s="137" t="s">
        <v>7</v>
      </c>
      <c r="D246" s="137" t="s">
        <v>11</v>
      </c>
      <c r="E246" s="137" t="s">
        <v>342</v>
      </c>
      <c r="F246" s="137" t="s">
        <v>13</v>
      </c>
      <c r="G246" s="137"/>
      <c r="H246" s="137"/>
      <c r="I246" s="137"/>
      <c r="J246" s="137"/>
      <c r="K246" s="137"/>
      <c r="L246" s="137"/>
      <c r="M246" s="137"/>
      <c r="N246" s="137"/>
      <c r="O246" s="137"/>
      <c r="P246" s="137">
        <v>4.49</v>
      </c>
      <c r="Q246" s="137">
        <v>4.49</v>
      </c>
      <c r="R246" s="137">
        <v>4.5</v>
      </c>
    </row>
    <row r="247" spans="1:18" ht="15" customHeight="1">
      <c r="A247" s="137" t="s">
        <v>214</v>
      </c>
      <c r="B247" s="137" t="s">
        <v>260</v>
      </c>
      <c r="C247" s="137" t="s">
        <v>7</v>
      </c>
      <c r="D247" s="137" t="s">
        <v>11</v>
      </c>
      <c r="E247" s="137" t="s">
        <v>342</v>
      </c>
      <c r="F247" s="137" t="s">
        <v>13</v>
      </c>
      <c r="G247" s="137"/>
      <c r="H247" s="137"/>
      <c r="I247" s="137"/>
      <c r="J247" s="137"/>
      <c r="K247" s="137"/>
      <c r="L247" s="137"/>
      <c r="M247" s="137"/>
      <c r="N247" s="137"/>
      <c r="O247" s="137"/>
      <c r="P247" s="137">
        <v>0</v>
      </c>
      <c r="Q247" s="137">
        <v>0</v>
      </c>
      <c r="R247" s="137">
        <v>0</v>
      </c>
    </row>
    <row r="248" spans="1:18" ht="15" customHeight="1">
      <c r="A248" s="137" t="s">
        <v>214</v>
      </c>
      <c r="B248" s="137" t="s">
        <v>262</v>
      </c>
      <c r="C248" s="137" t="s">
        <v>7</v>
      </c>
      <c r="D248" s="137" t="s">
        <v>11</v>
      </c>
      <c r="E248" s="137" t="s">
        <v>342</v>
      </c>
      <c r="F248" s="137" t="s">
        <v>13</v>
      </c>
      <c r="G248" s="137"/>
      <c r="H248" s="137"/>
      <c r="I248" s="137"/>
      <c r="J248" s="137"/>
      <c r="K248" s="137"/>
      <c r="L248" s="137"/>
      <c r="M248" s="137"/>
      <c r="N248" s="137"/>
      <c r="O248" s="137"/>
      <c r="P248" s="137">
        <v>0.01</v>
      </c>
      <c r="Q248" s="137">
        <v>0</v>
      </c>
      <c r="R248" s="137">
        <v>0.01</v>
      </c>
    </row>
    <row r="249" spans="1:18" ht="15" customHeight="1">
      <c r="A249" s="137" t="s">
        <v>214</v>
      </c>
      <c r="B249" s="137" t="s">
        <v>263</v>
      </c>
      <c r="C249" s="137" t="s">
        <v>7</v>
      </c>
      <c r="D249" s="137" t="s">
        <v>11</v>
      </c>
      <c r="E249" s="137" t="s">
        <v>342</v>
      </c>
      <c r="F249" s="137" t="s">
        <v>13</v>
      </c>
      <c r="G249" s="137"/>
      <c r="H249" s="137"/>
      <c r="I249" s="137"/>
      <c r="J249" s="137"/>
      <c r="K249" s="137"/>
      <c r="L249" s="137"/>
      <c r="M249" s="137"/>
      <c r="N249" s="137"/>
      <c r="O249" s="137"/>
      <c r="P249" s="137">
        <v>0</v>
      </c>
      <c r="Q249" s="137">
        <v>0</v>
      </c>
      <c r="R249" s="137">
        <v>0.01</v>
      </c>
    </row>
    <row r="250" spans="1:18" ht="15" customHeight="1">
      <c r="A250" s="137" t="s">
        <v>214</v>
      </c>
      <c r="B250" s="137" t="s">
        <v>275</v>
      </c>
      <c r="C250" s="137" t="s">
        <v>7</v>
      </c>
      <c r="D250" s="137" t="s">
        <v>11</v>
      </c>
      <c r="E250" s="137" t="s">
        <v>342</v>
      </c>
      <c r="F250" s="137" t="s">
        <v>13</v>
      </c>
      <c r="G250" s="137"/>
      <c r="H250" s="137"/>
      <c r="I250" s="137"/>
      <c r="J250" s="137"/>
      <c r="K250" s="137"/>
      <c r="L250" s="137"/>
      <c r="M250" s="137"/>
      <c r="N250" s="137"/>
      <c r="O250" s="137"/>
      <c r="P250" s="137">
        <v>2.4700000000000002</v>
      </c>
      <c r="Q250" s="137"/>
      <c r="R250" s="137"/>
    </row>
    <row r="251" spans="1:18" ht="15" customHeight="1">
      <c r="A251" s="137" t="s">
        <v>214</v>
      </c>
      <c r="B251" s="137" t="s">
        <v>269</v>
      </c>
      <c r="C251" s="137" t="s">
        <v>7</v>
      </c>
      <c r="D251" s="137" t="s">
        <v>11</v>
      </c>
      <c r="E251" s="137" t="s">
        <v>342</v>
      </c>
      <c r="F251" s="137" t="s">
        <v>13</v>
      </c>
      <c r="G251" s="137"/>
      <c r="H251" s="137"/>
      <c r="I251" s="137"/>
      <c r="J251" s="137"/>
      <c r="K251" s="137"/>
      <c r="L251" s="137"/>
      <c r="M251" s="137"/>
      <c r="N251" s="137"/>
      <c r="O251" s="137"/>
      <c r="P251" s="137">
        <v>0.26</v>
      </c>
      <c r="Q251" s="137"/>
      <c r="R251" s="137"/>
    </row>
    <row r="252" spans="1:18" ht="15" customHeight="1">
      <c r="A252" s="137" t="s">
        <v>214</v>
      </c>
      <c r="B252" s="137" t="s">
        <v>249</v>
      </c>
      <c r="C252" s="137" t="s">
        <v>7</v>
      </c>
      <c r="D252" s="137" t="s">
        <v>11</v>
      </c>
      <c r="E252" s="137" t="s">
        <v>342</v>
      </c>
      <c r="F252" s="137" t="s">
        <v>13</v>
      </c>
      <c r="G252" s="137"/>
      <c r="H252" s="137"/>
      <c r="I252" s="137"/>
      <c r="J252" s="137"/>
      <c r="K252" s="137"/>
      <c r="L252" s="137"/>
      <c r="M252" s="137"/>
      <c r="N252" s="137"/>
      <c r="O252" s="137"/>
      <c r="P252" s="137">
        <v>0.22</v>
      </c>
      <c r="Q252" s="137"/>
      <c r="R252" s="137"/>
    </row>
    <row r="253" spans="1:18" ht="15" customHeight="1">
      <c r="A253" s="137" t="s">
        <v>214</v>
      </c>
      <c r="B253" s="137" t="s">
        <v>250</v>
      </c>
      <c r="C253" s="137" t="s">
        <v>7</v>
      </c>
      <c r="D253" s="137" t="s">
        <v>11</v>
      </c>
      <c r="E253" s="137" t="s">
        <v>342</v>
      </c>
      <c r="F253" s="137" t="s">
        <v>13</v>
      </c>
      <c r="G253" s="137"/>
      <c r="H253" s="137"/>
      <c r="I253" s="137"/>
      <c r="J253" s="137"/>
      <c r="K253" s="137"/>
      <c r="L253" s="137"/>
      <c r="M253" s="137"/>
      <c r="N253" s="137"/>
      <c r="O253" s="137"/>
      <c r="P253" s="137">
        <v>1.44</v>
      </c>
      <c r="Q253" s="137"/>
      <c r="R253" s="137"/>
    </row>
    <row r="254" spans="1:18" ht="15" customHeight="1">
      <c r="A254" s="137" t="s">
        <v>214</v>
      </c>
      <c r="B254" s="137" t="s">
        <v>248</v>
      </c>
      <c r="C254" s="137" t="s">
        <v>7</v>
      </c>
      <c r="D254" s="137" t="s">
        <v>11</v>
      </c>
      <c r="E254" s="137" t="s">
        <v>342</v>
      </c>
      <c r="F254" s="137" t="s">
        <v>13</v>
      </c>
      <c r="G254" s="137"/>
      <c r="H254" s="137"/>
      <c r="I254" s="137"/>
      <c r="J254" s="137"/>
      <c r="K254" s="137"/>
      <c r="L254" s="137"/>
      <c r="M254" s="137"/>
      <c r="N254" s="137"/>
      <c r="O254" s="137"/>
      <c r="P254" s="137">
        <v>1.66</v>
      </c>
      <c r="Q254" s="137"/>
      <c r="R254" s="137"/>
    </row>
    <row r="255" spans="1:18" ht="15" customHeight="1">
      <c r="A255" s="137" t="s">
        <v>214</v>
      </c>
      <c r="B255" s="137" t="s">
        <v>253</v>
      </c>
      <c r="C255" s="137" t="s">
        <v>7</v>
      </c>
      <c r="D255" s="137" t="s">
        <v>11</v>
      </c>
      <c r="E255" s="137" t="s">
        <v>342</v>
      </c>
      <c r="F255" s="137" t="s">
        <v>13</v>
      </c>
      <c r="G255" s="137"/>
      <c r="H255" s="137"/>
      <c r="I255" s="137"/>
      <c r="J255" s="137"/>
      <c r="K255" s="137"/>
      <c r="L255" s="137"/>
      <c r="M255" s="137"/>
      <c r="N255" s="137"/>
      <c r="O255" s="137"/>
      <c r="P255" s="137">
        <v>8.99</v>
      </c>
      <c r="Q255" s="137"/>
      <c r="R255" s="137"/>
    </row>
    <row r="256" spans="1:18" ht="15" customHeight="1">
      <c r="A256" s="137" t="s">
        <v>214</v>
      </c>
      <c r="B256" s="137" t="s">
        <v>256</v>
      </c>
      <c r="C256" s="137" t="s">
        <v>7</v>
      </c>
      <c r="D256" s="137" t="s">
        <v>11</v>
      </c>
      <c r="E256" s="137" t="s">
        <v>342</v>
      </c>
      <c r="F256" s="137" t="s">
        <v>13</v>
      </c>
      <c r="G256" s="137"/>
      <c r="H256" s="137"/>
      <c r="I256" s="137"/>
      <c r="J256" s="137"/>
      <c r="K256" s="137"/>
      <c r="L256" s="137"/>
      <c r="M256" s="137"/>
      <c r="N256" s="137"/>
      <c r="O256" s="137"/>
      <c r="P256" s="137">
        <v>4.49</v>
      </c>
      <c r="Q256" s="137">
        <v>4.49</v>
      </c>
      <c r="R256" s="137">
        <v>4.49</v>
      </c>
    </row>
    <row r="257" spans="1:18" ht="15" customHeight="1">
      <c r="A257" s="137" t="s">
        <v>214</v>
      </c>
      <c r="B257" s="137" t="s">
        <v>255</v>
      </c>
      <c r="C257" s="137" t="s">
        <v>7</v>
      </c>
      <c r="D257" s="137" t="s">
        <v>11</v>
      </c>
      <c r="E257" s="137" t="s">
        <v>342</v>
      </c>
      <c r="F257" s="137" t="s">
        <v>13</v>
      </c>
      <c r="G257" s="137"/>
      <c r="H257" s="137"/>
      <c r="I257" s="137"/>
      <c r="J257" s="137"/>
      <c r="K257" s="137"/>
      <c r="L257" s="137"/>
      <c r="M257" s="137"/>
      <c r="N257" s="137"/>
      <c r="O257" s="137"/>
      <c r="P257" s="137">
        <v>8.98</v>
      </c>
      <c r="Q257" s="137">
        <v>8.98</v>
      </c>
      <c r="R257" s="137">
        <v>8.99</v>
      </c>
    </row>
    <row r="258" spans="1:18" ht="15" customHeight="1">
      <c r="A258" s="137" t="s">
        <v>214</v>
      </c>
      <c r="B258" s="137" t="s">
        <v>258</v>
      </c>
      <c r="C258" s="137" t="s">
        <v>7</v>
      </c>
      <c r="D258" s="137" t="s">
        <v>11</v>
      </c>
      <c r="E258" s="137" t="s">
        <v>342</v>
      </c>
      <c r="F258" s="137" t="s">
        <v>13</v>
      </c>
      <c r="G258" s="137"/>
      <c r="H258" s="137"/>
      <c r="I258" s="137"/>
      <c r="J258" s="137"/>
      <c r="K258" s="137"/>
      <c r="L258" s="137"/>
      <c r="M258" s="137"/>
      <c r="N258" s="137"/>
      <c r="O258" s="137"/>
      <c r="P258" s="137">
        <v>4.49</v>
      </c>
      <c r="Q258" s="137">
        <v>4.49</v>
      </c>
      <c r="R258" s="137">
        <v>4.5</v>
      </c>
    </row>
    <row r="259" spans="1:18" ht="15" customHeight="1">
      <c r="A259" s="137" t="s">
        <v>214</v>
      </c>
      <c r="B259" s="137" t="s">
        <v>261</v>
      </c>
      <c r="C259" s="137" t="s">
        <v>7</v>
      </c>
      <c r="D259" s="137" t="s">
        <v>11</v>
      </c>
      <c r="E259" s="137" t="s">
        <v>342</v>
      </c>
      <c r="F259" s="137" t="s">
        <v>13</v>
      </c>
      <c r="G259" s="137"/>
      <c r="H259" s="137"/>
      <c r="I259" s="137"/>
      <c r="J259" s="137"/>
      <c r="K259" s="137"/>
      <c r="L259" s="137"/>
      <c r="M259" s="137"/>
      <c r="N259" s="137"/>
      <c r="O259" s="137"/>
      <c r="P259" s="137">
        <v>0.01</v>
      </c>
      <c r="Q259" s="137">
        <v>0</v>
      </c>
      <c r="R259" s="137">
        <v>0.01</v>
      </c>
    </row>
    <row r="260" spans="1:18" ht="15" customHeight="1">
      <c r="A260" s="137" t="s">
        <v>214</v>
      </c>
      <c r="B260" s="137" t="s">
        <v>252</v>
      </c>
      <c r="C260" s="137" t="s">
        <v>7</v>
      </c>
      <c r="D260" s="137" t="s">
        <v>11</v>
      </c>
      <c r="E260" s="137" t="s">
        <v>342</v>
      </c>
      <c r="F260" s="137" t="s">
        <v>13</v>
      </c>
      <c r="G260" s="137"/>
      <c r="H260" s="137"/>
      <c r="I260" s="137"/>
      <c r="J260" s="137"/>
      <c r="K260" s="137"/>
      <c r="L260" s="137"/>
      <c r="M260" s="137"/>
      <c r="N260" s="137"/>
      <c r="O260" s="137"/>
      <c r="P260" s="137">
        <v>11.2</v>
      </c>
      <c r="Q260" s="137"/>
      <c r="R260" s="137"/>
    </row>
    <row r="261" spans="1:18" ht="15" customHeight="1">
      <c r="A261" s="137" t="s">
        <v>214</v>
      </c>
      <c r="B261" s="137" t="s">
        <v>251</v>
      </c>
      <c r="C261" s="137" t="s">
        <v>7</v>
      </c>
      <c r="D261" s="137" t="s">
        <v>11</v>
      </c>
      <c r="E261" s="137" t="s">
        <v>342</v>
      </c>
      <c r="F261" s="137" t="s">
        <v>13</v>
      </c>
      <c r="G261" s="137"/>
      <c r="H261" s="137"/>
      <c r="I261" s="137"/>
      <c r="J261" s="137"/>
      <c r="K261" s="137"/>
      <c r="L261" s="137"/>
      <c r="M261" s="137"/>
      <c r="N261" s="137"/>
      <c r="O261" s="137"/>
      <c r="P261" s="137">
        <v>11.4</v>
      </c>
      <c r="Q261" s="137"/>
      <c r="R261" s="137"/>
    </row>
    <row r="262" spans="1:18" ht="15" customHeight="1">
      <c r="A262" s="137" t="s">
        <v>214</v>
      </c>
      <c r="B262" s="137" t="s">
        <v>268</v>
      </c>
      <c r="C262" s="137" t="s">
        <v>7</v>
      </c>
      <c r="D262" s="137" t="s">
        <v>11</v>
      </c>
      <c r="E262" s="137" t="s">
        <v>342</v>
      </c>
      <c r="F262" s="137" t="s">
        <v>13</v>
      </c>
      <c r="G262" s="137"/>
      <c r="H262" s="137"/>
      <c r="I262" s="137"/>
      <c r="J262" s="137"/>
      <c r="K262" s="137"/>
      <c r="L262" s="137"/>
      <c r="M262" s="137"/>
      <c r="N262" s="137"/>
      <c r="O262" s="137"/>
      <c r="P262" s="137">
        <v>0.26</v>
      </c>
      <c r="Q262" s="137"/>
      <c r="R262" s="137"/>
    </row>
    <row r="263" spans="1:18" ht="15" customHeight="1">
      <c r="A263" s="137" t="s">
        <v>214</v>
      </c>
      <c r="B263" s="137" t="s">
        <v>266</v>
      </c>
      <c r="C263" s="137" t="s">
        <v>7</v>
      </c>
      <c r="D263" s="137" t="s">
        <v>11</v>
      </c>
      <c r="E263" s="137" t="s">
        <v>342</v>
      </c>
      <c r="F263" s="137" t="s">
        <v>13</v>
      </c>
      <c r="G263" s="137"/>
      <c r="H263" s="137"/>
      <c r="I263" s="137"/>
      <c r="J263" s="137"/>
      <c r="K263" s="137"/>
      <c r="L263" s="137"/>
      <c r="M263" s="137"/>
      <c r="N263" s="137"/>
      <c r="O263" s="137"/>
      <c r="P263" s="137">
        <v>2.16</v>
      </c>
      <c r="Q263" s="137"/>
      <c r="R263" s="137"/>
    </row>
    <row r="264" spans="1:18" ht="15" customHeight="1">
      <c r="A264" s="137" t="s">
        <v>214</v>
      </c>
      <c r="B264" s="137" t="s">
        <v>264</v>
      </c>
      <c r="C264" s="137" t="s">
        <v>7</v>
      </c>
      <c r="D264" s="137" t="s">
        <v>11</v>
      </c>
      <c r="E264" s="137" t="s">
        <v>342</v>
      </c>
      <c r="F264" s="137" t="s">
        <v>13</v>
      </c>
      <c r="G264" s="137"/>
      <c r="H264" s="137"/>
      <c r="I264" s="137"/>
      <c r="J264" s="137"/>
      <c r="K264" s="137"/>
      <c r="L264" s="137"/>
      <c r="M264" s="137"/>
      <c r="N264" s="137"/>
      <c r="O264" s="137"/>
      <c r="P264" s="137">
        <v>2.16</v>
      </c>
      <c r="Q264" s="137"/>
      <c r="R264" s="137"/>
    </row>
    <row r="265" spans="1:18" ht="15" customHeight="1">
      <c r="A265" s="137" t="s">
        <v>217</v>
      </c>
      <c r="B265" s="137" t="s">
        <v>254</v>
      </c>
      <c r="C265" s="137" t="s">
        <v>7</v>
      </c>
      <c r="D265" s="137" t="s">
        <v>11</v>
      </c>
      <c r="E265" s="137" t="s">
        <v>342</v>
      </c>
      <c r="F265" s="137" t="s">
        <v>13</v>
      </c>
      <c r="G265" s="137"/>
      <c r="H265" s="137"/>
      <c r="I265" s="137"/>
      <c r="J265" s="137"/>
      <c r="K265" s="137"/>
      <c r="L265" s="137"/>
      <c r="M265" s="137"/>
      <c r="N265" s="137"/>
      <c r="O265" s="137"/>
      <c r="P265" s="137">
        <v>0</v>
      </c>
      <c r="Q265" s="137">
        <v>0</v>
      </c>
      <c r="R265" s="137">
        <v>0</v>
      </c>
    </row>
    <row r="266" spans="1:18" ht="15" customHeight="1">
      <c r="A266" s="137" t="s">
        <v>217</v>
      </c>
      <c r="B266" s="137" t="s">
        <v>259</v>
      </c>
      <c r="C266" s="137" t="s">
        <v>7</v>
      </c>
      <c r="D266" s="137" t="s">
        <v>11</v>
      </c>
      <c r="E266" s="137" t="s">
        <v>342</v>
      </c>
      <c r="F266" s="137" t="s">
        <v>13</v>
      </c>
      <c r="G266" s="137"/>
      <c r="H266" s="137"/>
      <c r="I266" s="137"/>
      <c r="J266" s="137"/>
      <c r="K266" s="137"/>
      <c r="L266" s="137"/>
      <c r="M266" s="137"/>
      <c r="N266" s="137"/>
      <c r="O266" s="137"/>
      <c r="P266" s="137">
        <v>4.49</v>
      </c>
      <c r="Q266" s="137">
        <v>4.49</v>
      </c>
      <c r="R266" s="137">
        <v>4.49</v>
      </c>
    </row>
    <row r="267" spans="1:18" ht="15" customHeight="1">
      <c r="A267" s="137" t="s">
        <v>217</v>
      </c>
      <c r="B267" s="137" t="s">
        <v>257</v>
      </c>
      <c r="C267" s="137" t="s">
        <v>7</v>
      </c>
      <c r="D267" s="137" t="s">
        <v>11</v>
      </c>
      <c r="E267" s="137" t="s">
        <v>342</v>
      </c>
      <c r="F267" s="137" t="s">
        <v>13</v>
      </c>
      <c r="G267" s="137"/>
      <c r="H267" s="137"/>
      <c r="I267" s="137"/>
      <c r="J267" s="137"/>
      <c r="K267" s="137"/>
      <c r="L267" s="137"/>
      <c r="M267" s="137"/>
      <c r="N267" s="137"/>
      <c r="O267" s="137"/>
      <c r="P267" s="137">
        <v>4.49</v>
      </c>
      <c r="Q267" s="137">
        <v>4.49</v>
      </c>
      <c r="R267" s="137">
        <v>4.5</v>
      </c>
    </row>
    <row r="268" spans="1:18" ht="15" customHeight="1">
      <c r="A268" s="137" t="s">
        <v>217</v>
      </c>
      <c r="B268" s="137" t="s">
        <v>260</v>
      </c>
      <c r="C268" s="137" t="s">
        <v>7</v>
      </c>
      <c r="D268" s="137" t="s">
        <v>11</v>
      </c>
      <c r="E268" s="137" t="s">
        <v>342</v>
      </c>
      <c r="F268" s="137" t="s">
        <v>13</v>
      </c>
      <c r="G268" s="137"/>
      <c r="H268" s="137"/>
      <c r="I268" s="137"/>
      <c r="J268" s="137"/>
      <c r="K268" s="137"/>
      <c r="L268" s="137"/>
      <c r="M268" s="137"/>
      <c r="N268" s="137"/>
      <c r="O268" s="137"/>
      <c r="P268" s="137">
        <v>0</v>
      </c>
      <c r="Q268" s="137">
        <v>0</v>
      </c>
      <c r="R268" s="137">
        <v>0</v>
      </c>
    </row>
    <row r="269" spans="1:18" ht="15" customHeight="1">
      <c r="A269" s="137" t="s">
        <v>217</v>
      </c>
      <c r="B269" s="137" t="s">
        <v>262</v>
      </c>
      <c r="C269" s="137" t="s">
        <v>7</v>
      </c>
      <c r="D269" s="137" t="s">
        <v>11</v>
      </c>
      <c r="E269" s="137" t="s">
        <v>342</v>
      </c>
      <c r="F269" s="137" t="s">
        <v>13</v>
      </c>
      <c r="G269" s="137"/>
      <c r="H269" s="137"/>
      <c r="I269" s="137"/>
      <c r="J269" s="137"/>
      <c r="K269" s="137"/>
      <c r="L269" s="137"/>
      <c r="M269" s="137"/>
      <c r="N269" s="137"/>
      <c r="O269" s="137"/>
      <c r="P269" s="137">
        <v>0.01</v>
      </c>
      <c r="Q269" s="137">
        <v>0</v>
      </c>
      <c r="R269" s="137">
        <v>0.01</v>
      </c>
    </row>
    <row r="270" spans="1:18" ht="15" customHeight="1">
      <c r="A270" s="137" t="s">
        <v>217</v>
      </c>
      <c r="B270" s="137" t="s">
        <v>263</v>
      </c>
      <c r="C270" s="137" t="s">
        <v>7</v>
      </c>
      <c r="D270" s="137" t="s">
        <v>11</v>
      </c>
      <c r="E270" s="137" t="s">
        <v>342</v>
      </c>
      <c r="F270" s="137" t="s">
        <v>13</v>
      </c>
      <c r="G270" s="137"/>
      <c r="H270" s="137"/>
      <c r="I270" s="137"/>
      <c r="J270" s="137"/>
      <c r="K270" s="137"/>
      <c r="L270" s="137"/>
      <c r="M270" s="137"/>
      <c r="N270" s="137"/>
      <c r="O270" s="137"/>
      <c r="P270" s="137">
        <v>0</v>
      </c>
      <c r="Q270" s="137">
        <v>0</v>
      </c>
      <c r="R270" s="137">
        <v>0.01</v>
      </c>
    </row>
    <row r="271" spans="1:18" ht="15" customHeight="1">
      <c r="A271" s="137" t="s">
        <v>217</v>
      </c>
      <c r="B271" s="137" t="s">
        <v>275</v>
      </c>
      <c r="C271" s="137" t="s">
        <v>7</v>
      </c>
      <c r="D271" s="137" t="s">
        <v>11</v>
      </c>
      <c r="E271" s="137" t="s">
        <v>342</v>
      </c>
      <c r="F271" s="137" t="s">
        <v>13</v>
      </c>
      <c r="G271" s="137"/>
      <c r="H271" s="137"/>
      <c r="I271" s="137"/>
      <c r="J271" s="137"/>
      <c r="K271" s="137"/>
      <c r="L271" s="137"/>
      <c r="M271" s="137"/>
      <c r="N271" s="137"/>
      <c r="O271" s="137"/>
      <c r="P271" s="137">
        <v>2.42</v>
      </c>
      <c r="Q271" s="137"/>
      <c r="R271" s="137"/>
    </row>
    <row r="272" spans="1:18" ht="15" customHeight="1">
      <c r="A272" s="137" t="s">
        <v>217</v>
      </c>
      <c r="B272" s="137" t="s">
        <v>253</v>
      </c>
      <c r="C272" s="137" t="s">
        <v>7</v>
      </c>
      <c r="D272" s="137" t="s">
        <v>11</v>
      </c>
      <c r="E272" s="137" t="s">
        <v>342</v>
      </c>
      <c r="F272" s="137" t="s">
        <v>13</v>
      </c>
      <c r="G272" s="137"/>
      <c r="H272" s="137"/>
      <c r="I272" s="137"/>
      <c r="J272" s="137"/>
      <c r="K272" s="137"/>
      <c r="L272" s="137"/>
      <c r="M272" s="137"/>
      <c r="N272" s="137"/>
      <c r="O272" s="137"/>
      <c r="P272" s="137">
        <v>8.99</v>
      </c>
      <c r="Q272" s="137"/>
      <c r="R272" s="137"/>
    </row>
    <row r="273" spans="1:18" ht="15" customHeight="1">
      <c r="A273" s="137" t="s">
        <v>217</v>
      </c>
      <c r="B273" s="137" t="s">
        <v>256</v>
      </c>
      <c r="C273" s="137" t="s">
        <v>7</v>
      </c>
      <c r="D273" s="137" t="s">
        <v>11</v>
      </c>
      <c r="E273" s="137" t="s">
        <v>342</v>
      </c>
      <c r="F273" s="137" t="s">
        <v>13</v>
      </c>
      <c r="G273" s="137"/>
      <c r="H273" s="137"/>
      <c r="I273" s="137"/>
      <c r="J273" s="137"/>
      <c r="K273" s="137"/>
      <c r="L273" s="137"/>
      <c r="M273" s="137"/>
      <c r="N273" s="137"/>
      <c r="O273" s="137"/>
      <c r="P273" s="137">
        <v>4.49</v>
      </c>
      <c r="Q273" s="137">
        <v>4.49</v>
      </c>
      <c r="R273" s="137">
        <v>4.49</v>
      </c>
    </row>
    <row r="274" spans="1:18" ht="15" customHeight="1">
      <c r="A274" s="137" t="s">
        <v>217</v>
      </c>
      <c r="B274" s="137" t="s">
        <v>255</v>
      </c>
      <c r="C274" s="137" t="s">
        <v>7</v>
      </c>
      <c r="D274" s="137" t="s">
        <v>11</v>
      </c>
      <c r="E274" s="137" t="s">
        <v>342</v>
      </c>
      <c r="F274" s="137" t="s">
        <v>13</v>
      </c>
      <c r="G274" s="137"/>
      <c r="H274" s="137"/>
      <c r="I274" s="137"/>
      <c r="J274" s="137"/>
      <c r="K274" s="137"/>
      <c r="L274" s="137"/>
      <c r="M274" s="137"/>
      <c r="N274" s="137"/>
      <c r="O274" s="137"/>
      <c r="P274" s="137">
        <v>8.98</v>
      </c>
      <c r="Q274" s="137">
        <v>8.98</v>
      </c>
      <c r="R274" s="137">
        <v>8.98</v>
      </c>
    </row>
    <row r="275" spans="1:18" ht="15" customHeight="1">
      <c r="A275" s="137" t="s">
        <v>217</v>
      </c>
      <c r="B275" s="137" t="s">
        <v>258</v>
      </c>
      <c r="C275" s="137" t="s">
        <v>7</v>
      </c>
      <c r="D275" s="137" t="s">
        <v>11</v>
      </c>
      <c r="E275" s="137" t="s">
        <v>342</v>
      </c>
      <c r="F275" s="137" t="s">
        <v>13</v>
      </c>
      <c r="G275" s="137"/>
      <c r="H275" s="137"/>
      <c r="I275" s="137"/>
      <c r="J275" s="137"/>
      <c r="K275" s="137"/>
      <c r="L275" s="137"/>
      <c r="M275" s="137"/>
      <c r="N275" s="137"/>
      <c r="O275" s="137"/>
      <c r="P275" s="137">
        <v>4.49</v>
      </c>
      <c r="Q275" s="137">
        <v>4.49</v>
      </c>
      <c r="R275" s="137">
        <v>4.49</v>
      </c>
    </row>
    <row r="276" spans="1:18" ht="15" customHeight="1">
      <c r="A276" s="137" t="s">
        <v>217</v>
      </c>
      <c r="B276" s="137" t="s">
        <v>261</v>
      </c>
      <c r="C276" s="137" t="s">
        <v>7</v>
      </c>
      <c r="D276" s="137" t="s">
        <v>11</v>
      </c>
      <c r="E276" s="137" t="s">
        <v>342</v>
      </c>
      <c r="F276" s="137" t="s">
        <v>13</v>
      </c>
      <c r="G276" s="137"/>
      <c r="H276" s="137"/>
      <c r="I276" s="137"/>
      <c r="J276" s="137"/>
      <c r="K276" s="137"/>
      <c r="L276" s="137"/>
      <c r="M276" s="137"/>
      <c r="N276" s="137"/>
      <c r="O276" s="137"/>
      <c r="P276" s="137">
        <v>0.01</v>
      </c>
      <c r="Q276" s="137">
        <v>0</v>
      </c>
      <c r="R276" s="137">
        <v>0.01</v>
      </c>
    </row>
    <row r="277" spans="1:18" ht="15" customHeight="1">
      <c r="A277" s="137" t="s">
        <v>217</v>
      </c>
      <c r="B277" s="137" t="s">
        <v>252</v>
      </c>
      <c r="C277" s="137" t="s">
        <v>7</v>
      </c>
      <c r="D277" s="137" t="s">
        <v>11</v>
      </c>
      <c r="E277" s="137" t="s">
        <v>342</v>
      </c>
      <c r="F277" s="137" t="s">
        <v>13</v>
      </c>
      <c r="G277" s="137"/>
      <c r="H277" s="137"/>
      <c r="I277" s="137"/>
      <c r="J277" s="137"/>
      <c r="K277" s="137"/>
      <c r="L277" s="137"/>
      <c r="M277" s="137"/>
      <c r="N277" s="137"/>
      <c r="O277" s="137"/>
      <c r="P277" s="137">
        <v>8.99</v>
      </c>
      <c r="Q277" s="137"/>
      <c r="R277" s="137"/>
    </row>
    <row r="278" spans="1:18" ht="15" customHeight="1">
      <c r="A278" s="137" t="s">
        <v>217</v>
      </c>
      <c r="B278" s="137" t="s">
        <v>251</v>
      </c>
      <c r="C278" s="137" t="s">
        <v>7</v>
      </c>
      <c r="D278" s="137" t="s">
        <v>11</v>
      </c>
      <c r="E278" s="137" t="s">
        <v>342</v>
      </c>
      <c r="F278" s="137" t="s">
        <v>13</v>
      </c>
      <c r="G278" s="137"/>
      <c r="H278" s="137"/>
      <c r="I278" s="137"/>
      <c r="J278" s="137"/>
      <c r="K278" s="137"/>
      <c r="L278" s="137"/>
      <c r="M278" s="137"/>
      <c r="N278" s="137"/>
      <c r="O278" s="137"/>
      <c r="P278" s="137">
        <v>8.99</v>
      </c>
      <c r="Q278" s="137"/>
      <c r="R278" s="137"/>
    </row>
    <row r="279" spans="1:18" ht="15" customHeight="1">
      <c r="A279" s="137" t="s">
        <v>220</v>
      </c>
      <c r="B279" s="137" t="s">
        <v>254</v>
      </c>
      <c r="C279" s="137" t="s">
        <v>7</v>
      </c>
      <c r="D279" s="137" t="s">
        <v>11</v>
      </c>
      <c r="E279" s="137" t="s">
        <v>342</v>
      </c>
      <c r="F279" s="137" t="s">
        <v>13</v>
      </c>
      <c r="G279" s="137"/>
      <c r="H279" s="137"/>
      <c r="I279" s="137"/>
      <c r="J279" s="137"/>
      <c r="K279" s="137"/>
      <c r="L279" s="137"/>
      <c r="M279" s="137"/>
      <c r="N279" s="137"/>
      <c r="O279" s="137"/>
      <c r="P279" s="137">
        <v>0</v>
      </c>
      <c r="Q279" s="137">
        <v>0</v>
      </c>
      <c r="R279" s="137">
        <v>0</v>
      </c>
    </row>
    <row r="280" spans="1:18" ht="15" customHeight="1">
      <c r="A280" s="137" t="s">
        <v>220</v>
      </c>
      <c r="B280" s="137" t="s">
        <v>259</v>
      </c>
      <c r="C280" s="137" t="s">
        <v>7</v>
      </c>
      <c r="D280" s="137" t="s">
        <v>11</v>
      </c>
      <c r="E280" s="137" t="s">
        <v>342</v>
      </c>
      <c r="F280" s="137" t="s">
        <v>13</v>
      </c>
      <c r="G280" s="137" t="s">
        <v>662</v>
      </c>
      <c r="H280" s="137" t="s">
        <v>659</v>
      </c>
      <c r="I280" s="137" t="s">
        <v>660</v>
      </c>
      <c r="J280" s="137" t="s">
        <v>301</v>
      </c>
      <c r="K280" s="137" t="s">
        <v>663</v>
      </c>
      <c r="L280" s="137" t="s">
        <v>44</v>
      </c>
      <c r="M280" s="137" t="s">
        <v>336</v>
      </c>
      <c r="N280" s="137" t="s">
        <v>635</v>
      </c>
      <c r="O280" s="137" t="s">
        <v>288</v>
      </c>
      <c r="P280" s="137">
        <v>4.49</v>
      </c>
      <c r="Q280" s="137"/>
      <c r="R280" s="137"/>
    </row>
    <row r="281" spans="1:18" ht="15" customHeight="1">
      <c r="A281" s="137" t="s">
        <v>220</v>
      </c>
      <c r="B281" s="137" t="s">
        <v>257</v>
      </c>
      <c r="C281" s="137" t="s">
        <v>7</v>
      </c>
      <c r="D281" s="137" t="s">
        <v>11</v>
      </c>
      <c r="E281" s="137" t="s">
        <v>342</v>
      </c>
      <c r="F281" s="137" t="s">
        <v>13</v>
      </c>
      <c r="G281" s="137" t="s">
        <v>658</v>
      </c>
      <c r="H281" s="137" t="s">
        <v>659</v>
      </c>
      <c r="I281" s="137" t="s">
        <v>660</v>
      </c>
      <c r="J281" s="137" t="s">
        <v>301</v>
      </c>
      <c r="K281" s="137" t="s">
        <v>661</v>
      </c>
      <c r="L281" s="137" t="s">
        <v>44</v>
      </c>
      <c r="M281" s="137" t="s">
        <v>336</v>
      </c>
      <c r="N281" s="137" t="s">
        <v>635</v>
      </c>
      <c r="O281" s="137" t="s">
        <v>288</v>
      </c>
      <c r="P281" s="137">
        <v>4.49</v>
      </c>
      <c r="Q281" s="137"/>
      <c r="R281" s="137"/>
    </row>
    <row r="282" spans="1:18" ht="15" customHeight="1">
      <c r="A282" s="137" t="s">
        <v>220</v>
      </c>
      <c r="B282" s="137" t="s">
        <v>260</v>
      </c>
      <c r="C282" s="137" t="s">
        <v>7</v>
      </c>
      <c r="D282" s="137" t="s">
        <v>11</v>
      </c>
      <c r="E282" s="137" t="s">
        <v>342</v>
      </c>
      <c r="F282" s="137" t="s">
        <v>13</v>
      </c>
      <c r="G282" s="137"/>
      <c r="H282" s="137"/>
      <c r="I282" s="137"/>
      <c r="J282" s="137"/>
      <c r="K282" s="137"/>
      <c r="L282" s="137"/>
      <c r="M282" s="137"/>
      <c r="N282" s="137"/>
      <c r="O282" s="137"/>
      <c r="P282" s="137">
        <v>0</v>
      </c>
      <c r="Q282" s="137">
        <v>0</v>
      </c>
      <c r="R282" s="137">
        <v>0</v>
      </c>
    </row>
    <row r="283" spans="1:18" ht="15" customHeight="1">
      <c r="A283" s="137" t="s">
        <v>220</v>
      </c>
      <c r="B283" s="137" t="s">
        <v>262</v>
      </c>
      <c r="C283" s="137" t="s">
        <v>7</v>
      </c>
      <c r="D283" s="137" t="s">
        <v>11</v>
      </c>
      <c r="E283" s="137" t="s">
        <v>342</v>
      </c>
      <c r="F283" s="137" t="s">
        <v>13</v>
      </c>
      <c r="G283" s="137"/>
      <c r="H283" s="137"/>
      <c r="I283" s="137"/>
      <c r="J283" s="137"/>
      <c r="K283" s="137"/>
      <c r="L283" s="137"/>
      <c r="M283" s="137"/>
      <c r="N283" s="137"/>
      <c r="O283" s="137"/>
      <c r="P283" s="137">
        <v>0</v>
      </c>
      <c r="Q283" s="137">
        <v>0</v>
      </c>
      <c r="R283" s="137">
        <v>0</v>
      </c>
    </row>
    <row r="284" spans="1:18" ht="15" customHeight="1">
      <c r="A284" s="137" t="s">
        <v>220</v>
      </c>
      <c r="B284" s="137" t="s">
        <v>263</v>
      </c>
      <c r="C284" s="137" t="s">
        <v>7</v>
      </c>
      <c r="D284" s="137" t="s">
        <v>11</v>
      </c>
      <c r="E284" s="137" t="s">
        <v>342</v>
      </c>
      <c r="F284" s="137" t="s">
        <v>13</v>
      </c>
      <c r="G284" s="137"/>
      <c r="H284" s="137"/>
      <c r="I284" s="137"/>
      <c r="J284" s="137"/>
      <c r="K284" s="137"/>
      <c r="L284" s="137"/>
      <c r="M284" s="137"/>
      <c r="N284" s="137"/>
      <c r="O284" s="137"/>
      <c r="P284" s="137">
        <v>0</v>
      </c>
      <c r="Q284" s="137">
        <v>0</v>
      </c>
      <c r="R284" s="137">
        <v>0</v>
      </c>
    </row>
    <row r="285" spans="1:18" ht="15" customHeight="1">
      <c r="A285" s="137" t="s">
        <v>220</v>
      </c>
      <c r="B285" s="137" t="s">
        <v>275</v>
      </c>
      <c r="C285" s="137" t="s">
        <v>7</v>
      </c>
      <c r="D285" s="137" t="s">
        <v>11</v>
      </c>
      <c r="E285" s="137" t="s">
        <v>342</v>
      </c>
      <c r="F285" s="137" t="s">
        <v>13</v>
      </c>
      <c r="G285" s="137" t="s">
        <v>345</v>
      </c>
      <c r="H285" s="137" t="s">
        <v>294</v>
      </c>
      <c r="I285" s="137"/>
      <c r="J285" s="137" t="s">
        <v>284</v>
      </c>
      <c r="K285" s="137" t="s">
        <v>295</v>
      </c>
      <c r="L285" s="137" t="s">
        <v>40</v>
      </c>
      <c r="M285" s="137" t="s">
        <v>286</v>
      </c>
      <c r="N285" s="137" t="s">
        <v>287</v>
      </c>
      <c r="O285" s="137" t="s">
        <v>288</v>
      </c>
      <c r="P285" s="137">
        <v>0.96</v>
      </c>
      <c r="Q285" s="137"/>
      <c r="R285" s="137"/>
    </row>
    <row r="286" spans="1:18" ht="15" customHeight="1">
      <c r="A286" s="137" t="s">
        <v>220</v>
      </c>
      <c r="B286" s="137" t="s">
        <v>253</v>
      </c>
      <c r="C286" s="137" t="s">
        <v>7</v>
      </c>
      <c r="D286" s="137" t="s">
        <v>11</v>
      </c>
      <c r="E286" s="137" t="s">
        <v>342</v>
      </c>
      <c r="F286" s="137" t="s">
        <v>13</v>
      </c>
      <c r="G286" s="137"/>
      <c r="H286" s="137"/>
      <c r="I286" s="137"/>
      <c r="J286" s="137"/>
      <c r="K286" s="137"/>
      <c r="L286" s="137"/>
      <c r="M286" s="137"/>
      <c r="N286" s="137"/>
      <c r="O286" s="137"/>
      <c r="P286" s="137">
        <v>8.98</v>
      </c>
      <c r="Q286" s="137"/>
      <c r="R286" s="137"/>
    </row>
    <row r="287" spans="1:18" ht="15" customHeight="1">
      <c r="A287" s="137" t="s">
        <v>220</v>
      </c>
      <c r="B287" s="137" t="s">
        <v>256</v>
      </c>
      <c r="C287" s="137" t="s">
        <v>7</v>
      </c>
      <c r="D287" s="137" t="s">
        <v>11</v>
      </c>
      <c r="E287" s="137" t="s">
        <v>342</v>
      </c>
      <c r="F287" s="137" t="s">
        <v>13</v>
      </c>
      <c r="G287" s="137"/>
      <c r="H287" s="137"/>
      <c r="I287" s="137"/>
      <c r="J287" s="137"/>
      <c r="K287" s="137"/>
      <c r="L287" s="137"/>
      <c r="M287" s="137"/>
      <c r="N287" s="137"/>
      <c r="O287" s="137"/>
      <c r="P287" s="137">
        <v>4.49</v>
      </c>
      <c r="Q287" s="137"/>
      <c r="R287" s="137"/>
    </row>
    <row r="288" spans="1:18" ht="15" customHeight="1">
      <c r="A288" s="137" t="s">
        <v>220</v>
      </c>
      <c r="B288" s="137" t="s">
        <v>255</v>
      </c>
      <c r="C288" s="137" t="s">
        <v>7</v>
      </c>
      <c r="D288" s="137" t="s">
        <v>11</v>
      </c>
      <c r="E288" s="137" t="s">
        <v>342</v>
      </c>
      <c r="F288" s="137" t="s">
        <v>13</v>
      </c>
      <c r="G288" s="137"/>
      <c r="H288" s="137"/>
      <c r="I288" s="137"/>
      <c r="J288" s="137"/>
      <c r="K288" s="137"/>
      <c r="L288" s="137"/>
      <c r="M288" s="137"/>
      <c r="N288" s="137"/>
      <c r="O288" s="137"/>
      <c r="P288" s="137">
        <v>8.98</v>
      </c>
      <c r="Q288" s="137"/>
      <c r="R288" s="137"/>
    </row>
    <row r="289" spans="1:18" ht="15" customHeight="1">
      <c r="A289" s="137" t="s">
        <v>220</v>
      </c>
      <c r="B289" s="137" t="s">
        <v>258</v>
      </c>
      <c r="C289" s="137" t="s">
        <v>7</v>
      </c>
      <c r="D289" s="137" t="s">
        <v>11</v>
      </c>
      <c r="E289" s="137" t="s">
        <v>342</v>
      </c>
      <c r="F289" s="137" t="s">
        <v>13</v>
      </c>
      <c r="G289" s="137"/>
      <c r="H289" s="137"/>
      <c r="I289" s="137"/>
      <c r="J289" s="137"/>
      <c r="K289" s="137"/>
      <c r="L289" s="137"/>
      <c r="M289" s="137"/>
      <c r="N289" s="137"/>
      <c r="O289" s="137"/>
      <c r="P289" s="137">
        <v>4.49</v>
      </c>
      <c r="Q289" s="137"/>
      <c r="R289" s="137"/>
    </row>
    <row r="290" spans="1:18" ht="15" customHeight="1">
      <c r="A290" s="137" t="s">
        <v>220</v>
      </c>
      <c r="B290" s="137" t="s">
        <v>261</v>
      </c>
      <c r="C290" s="137" t="s">
        <v>7</v>
      </c>
      <c r="D290" s="137" t="s">
        <v>11</v>
      </c>
      <c r="E290" s="137" t="s">
        <v>342</v>
      </c>
      <c r="F290" s="137" t="s">
        <v>13</v>
      </c>
      <c r="G290" s="137"/>
      <c r="H290" s="137"/>
      <c r="I290" s="137"/>
      <c r="J290" s="137"/>
      <c r="K290" s="137"/>
      <c r="L290" s="137"/>
      <c r="M290" s="137"/>
      <c r="N290" s="137"/>
      <c r="O290" s="137"/>
      <c r="P290" s="137">
        <v>0</v>
      </c>
      <c r="Q290" s="137">
        <v>0</v>
      </c>
      <c r="R290" s="137">
        <v>0</v>
      </c>
    </row>
    <row r="291" spans="1:18" ht="15" customHeight="1">
      <c r="A291" s="137" t="s">
        <v>220</v>
      </c>
      <c r="B291" s="137" t="s">
        <v>252</v>
      </c>
      <c r="C291" s="137" t="s">
        <v>7</v>
      </c>
      <c r="D291" s="137" t="s">
        <v>11</v>
      </c>
      <c r="E291" s="137" t="s">
        <v>342</v>
      </c>
      <c r="F291" s="137" t="s">
        <v>13</v>
      </c>
      <c r="G291" s="137"/>
      <c r="H291" s="137"/>
      <c r="I291" s="137"/>
      <c r="J291" s="137"/>
      <c r="K291" s="137"/>
      <c r="L291" s="137"/>
      <c r="M291" s="137"/>
      <c r="N291" s="137"/>
      <c r="O291" s="137"/>
      <c r="P291" s="137">
        <v>8.98</v>
      </c>
      <c r="Q291" s="137"/>
      <c r="R291" s="137"/>
    </row>
    <row r="292" spans="1:18" ht="15" customHeight="1">
      <c r="A292" s="137" t="s">
        <v>220</v>
      </c>
      <c r="B292" s="137" t="s">
        <v>251</v>
      </c>
      <c r="C292" s="137" t="s">
        <v>7</v>
      </c>
      <c r="D292" s="137" t="s">
        <v>11</v>
      </c>
      <c r="E292" s="137" t="s">
        <v>342</v>
      </c>
      <c r="F292" s="137" t="s">
        <v>13</v>
      </c>
      <c r="G292" s="137"/>
      <c r="H292" s="137"/>
      <c r="I292" s="137"/>
      <c r="J292" s="137"/>
      <c r="K292" s="137"/>
      <c r="L292" s="137"/>
      <c r="M292" s="137"/>
      <c r="N292" s="137"/>
      <c r="O292" s="137"/>
      <c r="P292" s="137">
        <v>8.98</v>
      </c>
      <c r="Q292" s="137"/>
      <c r="R292" s="137"/>
    </row>
    <row r="293" spans="1:18" ht="15" customHeight="1">
      <c r="A293" s="137" t="s">
        <v>221</v>
      </c>
      <c r="B293" s="137" t="s">
        <v>254</v>
      </c>
      <c r="C293" s="137" t="s">
        <v>7</v>
      </c>
      <c r="D293" s="137" t="s">
        <v>11</v>
      </c>
      <c r="E293" s="137" t="s">
        <v>342</v>
      </c>
      <c r="F293" s="137" t="s">
        <v>13</v>
      </c>
      <c r="G293" s="137"/>
      <c r="H293" s="137"/>
      <c r="I293" s="137"/>
      <c r="J293" s="137"/>
      <c r="K293" s="137"/>
      <c r="L293" s="137"/>
      <c r="M293" s="137"/>
      <c r="N293" s="137"/>
      <c r="O293" s="137"/>
      <c r="P293" s="137">
        <v>0</v>
      </c>
      <c r="Q293" s="137">
        <v>0</v>
      </c>
      <c r="R293" s="137">
        <v>0</v>
      </c>
    </row>
    <row r="294" spans="1:18" ht="15" customHeight="1">
      <c r="A294" s="137" t="s">
        <v>221</v>
      </c>
      <c r="B294" s="137" t="s">
        <v>259</v>
      </c>
      <c r="C294" s="137" t="s">
        <v>7</v>
      </c>
      <c r="D294" s="137" t="s">
        <v>11</v>
      </c>
      <c r="E294" s="137" t="s">
        <v>342</v>
      </c>
      <c r="F294" s="137" t="s">
        <v>13</v>
      </c>
      <c r="G294" s="137"/>
      <c r="H294" s="137"/>
      <c r="I294" s="137"/>
      <c r="J294" s="137"/>
      <c r="K294" s="137"/>
      <c r="L294" s="137"/>
      <c r="M294" s="137"/>
      <c r="N294" s="137"/>
      <c r="O294" s="137"/>
      <c r="P294" s="137">
        <v>0</v>
      </c>
      <c r="Q294" s="137">
        <v>0</v>
      </c>
      <c r="R294" s="137">
        <v>0</v>
      </c>
    </row>
    <row r="295" spans="1:18" ht="15" customHeight="1">
      <c r="A295" s="137" t="s">
        <v>221</v>
      </c>
      <c r="B295" s="137" t="s">
        <v>257</v>
      </c>
      <c r="C295" s="137" t="s">
        <v>7</v>
      </c>
      <c r="D295" s="137" t="s">
        <v>11</v>
      </c>
      <c r="E295" s="137" t="s">
        <v>342</v>
      </c>
      <c r="F295" s="137" t="s">
        <v>13</v>
      </c>
      <c r="G295" s="137"/>
      <c r="H295" s="137"/>
      <c r="I295" s="137"/>
      <c r="J295" s="137"/>
      <c r="K295" s="137"/>
      <c r="L295" s="137"/>
      <c r="M295" s="137"/>
      <c r="N295" s="137"/>
      <c r="O295" s="137"/>
      <c r="P295" s="137">
        <v>0</v>
      </c>
      <c r="Q295" s="137">
        <v>0</v>
      </c>
      <c r="R295" s="137">
        <v>0.01</v>
      </c>
    </row>
    <row r="296" spans="1:18" ht="15" customHeight="1">
      <c r="A296" s="137" t="s">
        <v>221</v>
      </c>
      <c r="B296" s="137" t="s">
        <v>260</v>
      </c>
      <c r="C296" s="137" t="s">
        <v>7</v>
      </c>
      <c r="D296" s="137" t="s">
        <v>11</v>
      </c>
      <c r="E296" s="137" t="s">
        <v>342</v>
      </c>
      <c r="F296" s="137" t="s">
        <v>13</v>
      </c>
      <c r="G296" s="137"/>
      <c r="H296" s="137"/>
      <c r="I296" s="137"/>
      <c r="J296" s="137"/>
      <c r="K296" s="137"/>
      <c r="L296" s="137"/>
      <c r="M296" s="137"/>
      <c r="N296" s="137"/>
      <c r="O296" s="137"/>
      <c r="P296" s="137">
        <v>0</v>
      </c>
      <c r="Q296" s="137">
        <v>0</v>
      </c>
      <c r="R296" s="137">
        <v>0</v>
      </c>
    </row>
    <row r="297" spans="1:18" ht="15" customHeight="1">
      <c r="A297" s="137" t="s">
        <v>221</v>
      </c>
      <c r="B297" s="137" t="s">
        <v>262</v>
      </c>
      <c r="C297" s="137" t="s">
        <v>7</v>
      </c>
      <c r="D297" s="137" t="s">
        <v>11</v>
      </c>
      <c r="E297" s="137" t="s">
        <v>342</v>
      </c>
      <c r="F297" s="137" t="s">
        <v>13</v>
      </c>
      <c r="G297" s="137"/>
      <c r="H297" s="137"/>
      <c r="I297" s="137"/>
      <c r="J297" s="137"/>
      <c r="K297" s="137"/>
      <c r="L297" s="137"/>
      <c r="M297" s="137"/>
      <c r="N297" s="137"/>
      <c r="O297" s="137"/>
      <c r="P297" s="137">
        <v>0.01</v>
      </c>
      <c r="Q297" s="137">
        <v>0</v>
      </c>
      <c r="R297" s="137">
        <v>0.01</v>
      </c>
    </row>
    <row r="298" spans="1:18" ht="15" customHeight="1">
      <c r="A298" s="137" t="s">
        <v>221</v>
      </c>
      <c r="B298" s="137" t="s">
        <v>263</v>
      </c>
      <c r="C298" s="137" t="s">
        <v>7</v>
      </c>
      <c r="D298" s="137" t="s">
        <v>11</v>
      </c>
      <c r="E298" s="137" t="s">
        <v>342</v>
      </c>
      <c r="F298" s="137" t="s">
        <v>13</v>
      </c>
      <c r="G298" s="137"/>
      <c r="H298" s="137"/>
      <c r="I298" s="137"/>
      <c r="J298" s="137"/>
      <c r="K298" s="137"/>
      <c r="L298" s="137"/>
      <c r="M298" s="137"/>
      <c r="N298" s="137"/>
      <c r="O298" s="137"/>
      <c r="P298" s="137">
        <v>0</v>
      </c>
      <c r="Q298" s="137">
        <v>0</v>
      </c>
      <c r="R298" s="137">
        <v>0.01</v>
      </c>
    </row>
    <row r="299" spans="1:18" ht="15" customHeight="1">
      <c r="A299" s="137" t="s">
        <v>221</v>
      </c>
      <c r="B299" s="137" t="s">
        <v>275</v>
      </c>
      <c r="C299" s="137" t="s">
        <v>7</v>
      </c>
      <c r="D299" s="137" t="s">
        <v>11</v>
      </c>
      <c r="E299" s="137" t="s">
        <v>342</v>
      </c>
      <c r="F299" s="137" t="s">
        <v>13</v>
      </c>
      <c r="G299" s="137" t="s">
        <v>296</v>
      </c>
      <c r="H299" s="137" t="s">
        <v>294</v>
      </c>
      <c r="I299" s="137"/>
      <c r="J299" s="137" t="s">
        <v>284</v>
      </c>
      <c r="K299" s="137" t="s">
        <v>297</v>
      </c>
      <c r="L299" s="137" t="s">
        <v>40</v>
      </c>
      <c r="M299" s="137" t="s">
        <v>286</v>
      </c>
      <c r="N299" s="137" t="s">
        <v>287</v>
      </c>
      <c r="O299" s="137" t="s">
        <v>288</v>
      </c>
      <c r="P299" s="137">
        <v>1.45</v>
      </c>
      <c r="Q299" s="137"/>
      <c r="R299" s="137"/>
    </row>
    <row r="300" spans="1:18" ht="15" customHeight="1">
      <c r="A300" s="137" t="s">
        <v>221</v>
      </c>
      <c r="B300" s="137" t="s">
        <v>253</v>
      </c>
      <c r="C300" s="137" t="s">
        <v>7</v>
      </c>
      <c r="D300" s="137" t="s">
        <v>11</v>
      </c>
      <c r="E300" s="137" t="s">
        <v>342</v>
      </c>
      <c r="F300" s="137" t="s">
        <v>13</v>
      </c>
      <c r="G300" s="137"/>
      <c r="H300" s="137"/>
      <c r="I300" s="137"/>
      <c r="J300" s="137"/>
      <c r="K300" s="137"/>
      <c r="L300" s="137"/>
      <c r="M300" s="137"/>
      <c r="N300" s="137"/>
      <c r="O300" s="137"/>
      <c r="P300" s="137">
        <v>0.01</v>
      </c>
      <c r="Q300" s="137"/>
      <c r="R300" s="137"/>
    </row>
    <row r="301" spans="1:18" ht="15" customHeight="1">
      <c r="A301" s="137" t="s">
        <v>221</v>
      </c>
      <c r="B301" s="137" t="s">
        <v>256</v>
      </c>
      <c r="C301" s="137" t="s">
        <v>7</v>
      </c>
      <c r="D301" s="137" t="s">
        <v>11</v>
      </c>
      <c r="E301" s="137" t="s">
        <v>342</v>
      </c>
      <c r="F301" s="137" t="s">
        <v>13</v>
      </c>
      <c r="G301" s="137"/>
      <c r="H301" s="137"/>
      <c r="I301" s="137"/>
      <c r="J301" s="137"/>
      <c r="K301" s="137"/>
      <c r="L301" s="137"/>
      <c r="M301" s="137"/>
      <c r="N301" s="137"/>
      <c r="O301" s="137"/>
      <c r="P301" s="137">
        <v>0</v>
      </c>
      <c r="Q301" s="137">
        <v>0</v>
      </c>
      <c r="R301" s="137">
        <v>0</v>
      </c>
    </row>
    <row r="302" spans="1:18" ht="15" customHeight="1">
      <c r="A302" s="137" t="s">
        <v>221</v>
      </c>
      <c r="B302" s="137" t="s">
        <v>255</v>
      </c>
      <c r="C302" s="137" t="s">
        <v>7</v>
      </c>
      <c r="D302" s="137" t="s">
        <v>11</v>
      </c>
      <c r="E302" s="137" t="s">
        <v>342</v>
      </c>
      <c r="F302" s="137" t="s">
        <v>13</v>
      </c>
      <c r="G302" s="137"/>
      <c r="H302" s="137"/>
      <c r="I302" s="137"/>
      <c r="J302" s="137"/>
      <c r="K302" s="137"/>
      <c r="L302" s="137"/>
      <c r="M302" s="137"/>
      <c r="N302" s="137"/>
      <c r="O302" s="137"/>
      <c r="P302" s="137">
        <v>0</v>
      </c>
      <c r="Q302" s="137">
        <v>0</v>
      </c>
      <c r="R302" s="137">
        <v>0</v>
      </c>
    </row>
    <row r="303" spans="1:18" ht="15" customHeight="1">
      <c r="A303" s="137" t="s">
        <v>221</v>
      </c>
      <c r="B303" s="137" t="s">
        <v>258</v>
      </c>
      <c r="C303" s="137" t="s">
        <v>7</v>
      </c>
      <c r="D303" s="137" t="s">
        <v>11</v>
      </c>
      <c r="E303" s="137" t="s">
        <v>342</v>
      </c>
      <c r="F303" s="137" t="s">
        <v>13</v>
      </c>
      <c r="G303" s="137"/>
      <c r="H303" s="137"/>
      <c r="I303" s="137"/>
      <c r="J303" s="137"/>
      <c r="K303" s="137"/>
      <c r="L303" s="137"/>
      <c r="M303" s="137"/>
      <c r="N303" s="137"/>
      <c r="O303" s="137"/>
      <c r="P303" s="137">
        <v>0</v>
      </c>
      <c r="Q303" s="137">
        <v>0</v>
      </c>
      <c r="R303" s="137">
        <v>0</v>
      </c>
    </row>
    <row r="304" spans="1:18" ht="15" customHeight="1">
      <c r="A304" s="137" t="s">
        <v>221</v>
      </c>
      <c r="B304" s="137" t="s">
        <v>261</v>
      </c>
      <c r="C304" s="137" t="s">
        <v>7</v>
      </c>
      <c r="D304" s="137" t="s">
        <v>11</v>
      </c>
      <c r="E304" s="137" t="s">
        <v>342</v>
      </c>
      <c r="F304" s="137" t="s">
        <v>13</v>
      </c>
      <c r="G304" s="137" t="s">
        <v>298</v>
      </c>
      <c r="H304" s="137" t="s">
        <v>299</v>
      </c>
      <c r="I304" s="137" t="s">
        <v>300</v>
      </c>
      <c r="J304" s="137" t="s">
        <v>301</v>
      </c>
      <c r="K304" s="137" t="s">
        <v>302</v>
      </c>
      <c r="L304" s="137" t="s">
        <v>44</v>
      </c>
      <c r="M304" s="137" t="s">
        <v>303</v>
      </c>
      <c r="N304" s="137" t="s">
        <v>304</v>
      </c>
      <c r="O304" s="137" t="s">
        <v>305</v>
      </c>
      <c r="P304" s="137">
        <v>0.01</v>
      </c>
      <c r="Q304" s="137"/>
      <c r="R304" s="137"/>
    </row>
    <row r="305" spans="1:18" ht="15" customHeight="1">
      <c r="A305" s="137" t="s">
        <v>221</v>
      </c>
      <c r="B305" s="137" t="s">
        <v>252</v>
      </c>
      <c r="C305" s="137" t="s">
        <v>7</v>
      </c>
      <c r="D305" s="137" t="s">
        <v>11</v>
      </c>
      <c r="E305" s="137" t="s">
        <v>342</v>
      </c>
      <c r="F305" s="137" t="s">
        <v>13</v>
      </c>
      <c r="G305" s="137"/>
      <c r="H305" s="137"/>
      <c r="I305" s="137"/>
      <c r="J305" s="137"/>
      <c r="K305" s="137"/>
      <c r="L305" s="137"/>
      <c r="M305" s="137"/>
      <c r="N305" s="137"/>
      <c r="O305" s="137"/>
      <c r="P305" s="137">
        <v>0.01</v>
      </c>
      <c r="Q305" s="137"/>
      <c r="R305" s="137"/>
    </row>
    <row r="306" spans="1:18" ht="15" customHeight="1">
      <c r="A306" s="137" t="s">
        <v>221</v>
      </c>
      <c r="B306" s="137" t="s">
        <v>251</v>
      </c>
      <c r="C306" s="137" t="s">
        <v>7</v>
      </c>
      <c r="D306" s="137" t="s">
        <v>11</v>
      </c>
      <c r="E306" s="137" t="s">
        <v>342</v>
      </c>
      <c r="F306" s="137" t="s">
        <v>13</v>
      </c>
      <c r="G306" s="137"/>
      <c r="H306" s="137"/>
      <c r="I306" s="137"/>
      <c r="J306" s="137"/>
      <c r="K306" s="137"/>
      <c r="L306" s="137"/>
      <c r="M306" s="137"/>
      <c r="N306" s="137"/>
      <c r="O306" s="137"/>
      <c r="P306" s="137">
        <v>0.01</v>
      </c>
      <c r="Q306" s="137"/>
      <c r="R306" s="137"/>
    </row>
    <row r="307" spans="1:18" ht="15" customHeight="1">
      <c r="A307" s="137" t="s">
        <v>222</v>
      </c>
      <c r="B307" s="137" t="s">
        <v>254</v>
      </c>
      <c r="C307" s="137" t="s">
        <v>7</v>
      </c>
      <c r="D307" s="137" t="s">
        <v>11</v>
      </c>
      <c r="E307" s="137" t="s">
        <v>342</v>
      </c>
      <c r="F307" s="137" t="s">
        <v>13</v>
      </c>
      <c r="G307" s="137"/>
      <c r="H307" s="137"/>
      <c r="I307" s="137"/>
      <c r="J307" s="137"/>
      <c r="K307" s="137"/>
      <c r="L307" s="137"/>
      <c r="M307" s="137"/>
      <c r="N307" s="137"/>
      <c r="O307" s="137"/>
      <c r="P307" s="137">
        <v>0</v>
      </c>
      <c r="Q307" s="137">
        <v>0</v>
      </c>
      <c r="R307" s="137">
        <v>0</v>
      </c>
    </row>
    <row r="308" spans="1:18" ht="15" customHeight="1">
      <c r="A308" s="137" t="s">
        <v>222</v>
      </c>
      <c r="B308" s="137" t="s">
        <v>259</v>
      </c>
      <c r="C308" s="137" t="s">
        <v>7</v>
      </c>
      <c r="D308" s="137" t="s">
        <v>11</v>
      </c>
      <c r="E308" s="137" t="s">
        <v>342</v>
      </c>
      <c r="F308" s="137" t="s">
        <v>13</v>
      </c>
      <c r="G308" s="137"/>
      <c r="H308" s="137"/>
      <c r="I308" s="137"/>
      <c r="J308" s="137"/>
      <c r="K308" s="137"/>
      <c r="L308" s="137"/>
      <c r="M308" s="137"/>
      <c r="N308" s="137"/>
      <c r="O308" s="137"/>
      <c r="P308" s="137">
        <v>0</v>
      </c>
      <c r="Q308" s="137">
        <v>0</v>
      </c>
      <c r="R308" s="137">
        <v>0</v>
      </c>
    </row>
    <row r="309" spans="1:18" ht="15" customHeight="1">
      <c r="A309" s="137" t="s">
        <v>222</v>
      </c>
      <c r="B309" s="137" t="s">
        <v>257</v>
      </c>
      <c r="C309" s="137" t="s">
        <v>7</v>
      </c>
      <c r="D309" s="137" t="s">
        <v>11</v>
      </c>
      <c r="E309" s="137" t="s">
        <v>342</v>
      </c>
      <c r="F309" s="137" t="s">
        <v>13</v>
      </c>
      <c r="G309" s="137"/>
      <c r="H309" s="137"/>
      <c r="I309" s="137"/>
      <c r="J309" s="137"/>
      <c r="K309" s="137"/>
      <c r="L309" s="137"/>
      <c r="M309" s="137"/>
      <c r="N309" s="137"/>
      <c r="O309" s="137"/>
      <c r="P309" s="137">
        <v>0</v>
      </c>
      <c r="Q309" s="137">
        <v>0</v>
      </c>
      <c r="R309" s="137">
        <v>0</v>
      </c>
    </row>
    <row r="310" spans="1:18" ht="15" customHeight="1">
      <c r="A310" s="137" t="s">
        <v>222</v>
      </c>
      <c r="B310" s="137" t="s">
        <v>260</v>
      </c>
      <c r="C310" s="137" t="s">
        <v>7</v>
      </c>
      <c r="D310" s="137" t="s">
        <v>11</v>
      </c>
      <c r="E310" s="137" t="s">
        <v>342</v>
      </c>
      <c r="F310" s="137" t="s">
        <v>13</v>
      </c>
      <c r="G310" s="137"/>
      <c r="H310" s="137"/>
      <c r="I310" s="137"/>
      <c r="J310" s="137"/>
      <c r="K310" s="137"/>
      <c r="L310" s="137"/>
      <c r="M310" s="137"/>
      <c r="N310" s="137"/>
      <c r="O310" s="137"/>
      <c r="P310" s="137">
        <v>0</v>
      </c>
      <c r="Q310" s="137">
        <v>0</v>
      </c>
      <c r="R310" s="137">
        <v>0</v>
      </c>
    </row>
    <row r="311" spans="1:18" ht="15" customHeight="1">
      <c r="A311" s="137" t="s">
        <v>222</v>
      </c>
      <c r="B311" s="137" t="s">
        <v>262</v>
      </c>
      <c r="C311" s="137" t="s">
        <v>7</v>
      </c>
      <c r="D311" s="137" t="s">
        <v>11</v>
      </c>
      <c r="E311" s="137" t="s">
        <v>342</v>
      </c>
      <c r="F311" s="137" t="s">
        <v>13</v>
      </c>
      <c r="G311" s="137"/>
      <c r="H311" s="137"/>
      <c r="I311" s="137"/>
      <c r="J311" s="137"/>
      <c r="K311" s="137"/>
      <c r="L311" s="137"/>
      <c r="M311" s="137"/>
      <c r="N311" s="137"/>
      <c r="O311" s="137"/>
      <c r="P311" s="137">
        <v>0</v>
      </c>
      <c r="Q311" s="137">
        <v>0</v>
      </c>
      <c r="R311" s="137">
        <v>0</v>
      </c>
    </row>
    <row r="312" spans="1:18" ht="15" customHeight="1">
      <c r="A312" s="137" t="s">
        <v>222</v>
      </c>
      <c r="B312" s="137" t="s">
        <v>263</v>
      </c>
      <c r="C312" s="137" t="s">
        <v>7</v>
      </c>
      <c r="D312" s="137" t="s">
        <v>11</v>
      </c>
      <c r="E312" s="137" t="s">
        <v>342</v>
      </c>
      <c r="F312" s="137" t="s">
        <v>13</v>
      </c>
      <c r="G312" s="137"/>
      <c r="H312" s="137"/>
      <c r="I312" s="137"/>
      <c r="J312" s="137"/>
      <c r="K312" s="137"/>
      <c r="L312" s="137"/>
      <c r="M312" s="137"/>
      <c r="N312" s="137"/>
      <c r="O312" s="137"/>
      <c r="P312" s="137">
        <v>0</v>
      </c>
      <c r="Q312" s="137">
        <v>0</v>
      </c>
      <c r="R312" s="137">
        <v>0</v>
      </c>
    </row>
    <row r="313" spans="1:18" ht="15" customHeight="1">
      <c r="A313" s="137" t="s">
        <v>222</v>
      </c>
      <c r="B313" s="137" t="s">
        <v>275</v>
      </c>
      <c r="C313" s="137" t="s">
        <v>7</v>
      </c>
      <c r="D313" s="137" t="s">
        <v>11</v>
      </c>
      <c r="E313" s="137" t="s">
        <v>342</v>
      </c>
      <c r="F313" s="137" t="s">
        <v>13</v>
      </c>
      <c r="G313" s="137" t="s">
        <v>306</v>
      </c>
      <c r="H313" s="137" t="s">
        <v>294</v>
      </c>
      <c r="I313" s="137" t="s">
        <v>307</v>
      </c>
      <c r="J313" s="137" t="s">
        <v>284</v>
      </c>
      <c r="K313" s="137" t="s">
        <v>308</v>
      </c>
      <c r="L313" s="137" t="s">
        <v>40</v>
      </c>
      <c r="M313" s="137" t="s">
        <v>292</v>
      </c>
      <c r="N313" s="137" t="s">
        <v>287</v>
      </c>
      <c r="O313" s="137" t="s">
        <v>288</v>
      </c>
      <c r="P313" s="137">
        <v>0.05</v>
      </c>
      <c r="Q313" s="137"/>
      <c r="R313" s="137"/>
    </row>
    <row r="314" spans="1:18" ht="15" customHeight="1">
      <c r="A314" s="137" t="s">
        <v>222</v>
      </c>
      <c r="B314" s="137" t="s">
        <v>253</v>
      </c>
      <c r="C314" s="137" t="s">
        <v>7</v>
      </c>
      <c r="D314" s="137" t="s">
        <v>11</v>
      </c>
      <c r="E314" s="137" t="s">
        <v>342</v>
      </c>
      <c r="F314" s="137" t="s">
        <v>13</v>
      </c>
      <c r="G314" s="137"/>
      <c r="H314" s="137"/>
      <c r="I314" s="137"/>
      <c r="J314" s="137"/>
      <c r="K314" s="137"/>
      <c r="L314" s="137"/>
      <c r="M314" s="137"/>
      <c r="N314" s="137"/>
      <c r="O314" s="137"/>
      <c r="P314" s="137">
        <v>0</v>
      </c>
      <c r="Q314" s="137"/>
      <c r="R314" s="137"/>
    </row>
    <row r="315" spans="1:18" ht="15" customHeight="1">
      <c r="A315" s="137" t="s">
        <v>222</v>
      </c>
      <c r="B315" s="137" t="s">
        <v>256</v>
      </c>
      <c r="C315" s="137" t="s">
        <v>7</v>
      </c>
      <c r="D315" s="137" t="s">
        <v>11</v>
      </c>
      <c r="E315" s="137" t="s">
        <v>342</v>
      </c>
      <c r="F315" s="137" t="s">
        <v>13</v>
      </c>
      <c r="G315" s="137"/>
      <c r="H315" s="137"/>
      <c r="I315" s="137"/>
      <c r="J315" s="137"/>
      <c r="K315" s="137"/>
      <c r="L315" s="137"/>
      <c r="M315" s="137"/>
      <c r="N315" s="137"/>
      <c r="O315" s="137"/>
      <c r="P315" s="137">
        <v>0</v>
      </c>
      <c r="Q315" s="137">
        <v>0</v>
      </c>
      <c r="R315" s="137">
        <v>0</v>
      </c>
    </row>
    <row r="316" spans="1:18" ht="15" customHeight="1">
      <c r="A316" s="137" t="s">
        <v>222</v>
      </c>
      <c r="B316" s="137" t="s">
        <v>255</v>
      </c>
      <c r="C316" s="137" t="s">
        <v>7</v>
      </c>
      <c r="D316" s="137" t="s">
        <v>11</v>
      </c>
      <c r="E316" s="137" t="s">
        <v>342</v>
      </c>
      <c r="F316" s="137" t="s">
        <v>13</v>
      </c>
      <c r="G316" s="137"/>
      <c r="H316" s="137"/>
      <c r="I316" s="137"/>
      <c r="J316" s="137"/>
      <c r="K316" s="137"/>
      <c r="L316" s="137"/>
      <c r="M316" s="137"/>
      <c r="N316" s="137"/>
      <c r="O316" s="137"/>
      <c r="P316" s="137">
        <v>0</v>
      </c>
      <c r="Q316" s="137">
        <v>0</v>
      </c>
      <c r="R316" s="137">
        <v>0</v>
      </c>
    </row>
    <row r="317" spans="1:18" ht="15" customHeight="1">
      <c r="A317" s="137" t="s">
        <v>222</v>
      </c>
      <c r="B317" s="137" t="s">
        <v>258</v>
      </c>
      <c r="C317" s="137" t="s">
        <v>7</v>
      </c>
      <c r="D317" s="137" t="s">
        <v>11</v>
      </c>
      <c r="E317" s="137" t="s">
        <v>342</v>
      </c>
      <c r="F317" s="137" t="s">
        <v>13</v>
      </c>
      <c r="G317" s="137"/>
      <c r="H317" s="137"/>
      <c r="I317" s="137"/>
      <c r="J317" s="137"/>
      <c r="K317" s="137"/>
      <c r="L317" s="137"/>
      <c r="M317" s="137"/>
      <c r="N317" s="137"/>
      <c r="O317" s="137"/>
      <c r="P317" s="137">
        <v>0</v>
      </c>
      <c r="Q317" s="137">
        <v>0</v>
      </c>
      <c r="R317" s="137">
        <v>0</v>
      </c>
    </row>
    <row r="318" spans="1:18" ht="15" customHeight="1">
      <c r="A318" s="137" t="s">
        <v>222</v>
      </c>
      <c r="B318" s="137" t="s">
        <v>261</v>
      </c>
      <c r="C318" s="137" t="s">
        <v>7</v>
      </c>
      <c r="D318" s="137" t="s">
        <v>11</v>
      </c>
      <c r="E318" s="137" t="s">
        <v>342</v>
      </c>
      <c r="F318" s="137" t="s">
        <v>13</v>
      </c>
      <c r="G318" s="137"/>
      <c r="H318" s="137"/>
      <c r="I318" s="137"/>
      <c r="J318" s="137"/>
      <c r="K318" s="137"/>
      <c r="L318" s="137"/>
      <c r="M318" s="137"/>
      <c r="N318" s="137"/>
      <c r="O318" s="137"/>
      <c r="P318" s="137">
        <v>0</v>
      </c>
      <c r="Q318" s="137">
        <v>0</v>
      </c>
      <c r="R318" s="137">
        <v>0</v>
      </c>
    </row>
    <row r="319" spans="1:18" ht="15" customHeight="1">
      <c r="A319" s="137" t="s">
        <v>222</v>
      </c>
      <c r="B319" s="137" t="s">
        <v>252</v>
      </c>
      <c r="C319" s="137" t="s">
        <v>7</v>
      </c>
      <c r="D319" s="137" t="s">
        <v>11</v>
      </c>
      <c r="E319" s="137" t="s">
        <v>342</v>
      </c>
      <c r="F319" s="137" t="s">
        <v>13</v>
      </c>
      <c r="G319" s="137"/>
      <c r="H319" s="137"/>
      <c r="I319" s="137"/>
      <c r="J319" s="137"/>
      <c r="K319" s="137"/>
      <c r="L319" s="137"/>
      <c r="M319" s="137"/>
      <c r="N319" s="137"/>
      <c r="O319" s="137"/>
      <c r="P319" s="137">
        <v>2.16</v>
      </c>
      <c r="Q319" s="137"/>
      <c r="R319" s="137"/>
    </row>
    <row r="320" spans="1:18" ht="15" customHeight="1">
      <c r="A320" s="137" t="s">
        <v>222</v>
      </c>
      <c r="B320" s="137" t="s">
        <v>251</v>
      </c>
      <c r="C320" s="137" t="s">
        <v>7</v>
      </c>
      <c r="D320" s="137" t="s">
        <v>11</v>
      </c>
      <c r="E320" s="137" t="s">
        <v>342</v>
      </c>
      <c r="F320" s="137" t="s">
        <v>13</v>
      </c>
      <c r="G320" s="137"/>
      <c r="H320" s="137"/>
      <c r="I320" s="137"/>
      <c r="J320" s="137"/>
      <c r="K320" s="137"/>
      <c r="L320" s="137"/>
      <c r="M320" s="137"/>
      <c r="N320" s="137"/>
      <c r="O320" s="137"/>
      <c r="P320" s="137">
        <v>2.16</v>
      </c>
      <c r="Q320" s="137"/>
      <c r="R320" s="137"/>
    </row>
    <row r="321" spans="1:18" ht="15" customHeight="1">
      <c r="A321" s="137" t="s">
        <v>222</v>
      </c>
      <c r="B321" s="137" t="s">
        <v>266</v>
      </c>
      <c r="C321" s="137" t="s">
        <v>7</v>
      </c>
      <c r="D321" s="137" t="s">
        <v>11</v>
      </c>
      <c r="E321" s="137" t="s">
        <v>342</v>
      </c>
      <c r="F321" s="137" t="s">
        <v>13</v>
      </c>
      <c r="G321" s="137" t="s">
        <v>665</v>
      </c>
      <c r="H321" s="137" t="s">
        <v>639</v>
      </c>
      <c r="I321" s="137" t="s">
        <v>640</v>
      </c>
      <c r="J321" s="137" t="s">
        <v>301</v>
      </c>
      <c r="K321" s="137" t="s">
        <v>666</v>
      </c>
      <c r="L321" s="137" t="s">
        <v>44</v>
      </c>
      <c r="M321" s="137" t="s">
        <v>647</v>
      </c>
      <c r="N321" s="137" t="s">
        <v>635</v>
      </c>
      <c r="O321" s="137" t="s">
        <v>288</v>
      </c>
      <c r="P321" s="137">
        <v>2.16</v>
      </c>
      <c r="Q321" s="137"/>
      <c r="R321" s="137"/>
    </row>
    <row r="322" spans="1:18" ht="15" customHeight="1">
      <c r="A322" s="137" t="s">
        <v>222</v>
      </c>
      <c r="B322" s="137" t="s">
        <v>264</v>
      </c>
      <c r="C322" s="137" t="s">
        <v>7</v>
      </c>
      <c r="D322" s="137" t="s">
        <v>11</v>
      </c>
      <c r="E322" s="137" t="s">
        <v>342</v>
      </c>
      <c r="F322" s="137" t="s">
        <v>13</v>
      </c>
      <c r="G322" s="137"/>
      <c r="H322" s="137"/>
      <c r="I322" s="137"/>
      <c r="J322" s="137"/>
      <c r="K322" s="137"/>
      <c r="L322" s="137"/>
      <c r="M322" s="137"/>
      <c r="N322" s="137"/>
      <c r="O322" s="137"/>
      <c r="P322" s="137">
        <v>2.16</v>
      </c>
      <c r="Q322" s="137"/>
      <c r="R322" s="137"/>
    </row>
    <row r="323" spans="1:18" ht="15" customHeight="1">
      <c r="A323" s="137" t="s">
        <v>224</v>
      </c>
      <c r="B323" s="137" t="s">
        <v>269</v>
      </c>
      <c r="C323" s="137" t="s">
        <v>7</v>
      </c>
      <c r="D323" s="137" t="s">
        <v>11</v>
      </c>
      <c r="E323" s="137" t="s">
        <v>342</v>
      </c>
      <c r="F323" s="137" t="s">
        <v>13</v>
      </c>
      <c r="G323" s="137"/>
      <c r="H323" s="137"/>
      <c r="I323" s="137"/>
      <c r="J323" s="137"/>
      <c r="K323" s="137"/>
      <c r="L323" s="137"/>
      <c r="M323" s="137" t="s">
        <v>647</v>
      </c>
      <c r="N323" s="137" t="s">
        <v>630</v>
      </c>
      <c r="O323" s="137" t="s">
        <v>631</v>
      </c>
      <c r="P323" s="137">
        <v>0.26</v>
      </c>
      <c r="Q323" s="137"/>
      <c r="R323" s="137"/>
    </row>
    <row r="324" spans="1:18" ht="15" customHeight="1">
      <c r="A324" s="137" t="s">
        <v>224</v>
      </c>
      <c r="B324" s="137" t="s">
        <v>268</v>
      </c>
      <c r="C324" s="137" t="s">
        <v>7</v>
      </c>
      <c r="D324" s="137" t="s">
        <v>11</v>
      </c>
      <c r="E324" s="137" t="s">
        <v>342</v>
      </c>
      <c r="F324" s="137" t="s">
        <v>13</v>
      </c>
      <c r="G324" s="137"/>
      <c r="H324" s="137"/>
      <c r="I324" s="137"/>
      <c r="J324" s="137"/>
      <c r="K324" s="137"/>
      <c r="L324" s="137"/>
      <c r="M324" s="137"/>
      <c r="N324" s="137"/>
      <c r="O324" s="137"/>
      <c r="P324" s="137">
        <v>0.26</v>
      </c>
      <c r="Q324" s="137"/>
      <c r="R324" s="137"/>
    </row>
    <row r="325" spans="1:18" ht="15" customHeight="1">
      <c r="A325" s="137" t="s">
        <v>224</v>
      </c>
      <c r="B325" s="137" t="s">
        <v>251</v>
      </c>
      <c r="C325" s="137" t="s">
        <v>7</v>
      </c>
      <c r="D325" s="137" t="s">
        <v>11</v>
      </c>
      <c r="E325" s="137" t="s">
        <v>342</v>
      </c>
      <c r="F325" s="137" t="s">
        <v>13</v>
      </c>
      <c r="G325" s="137"/>
      <c r="H325" s="137"/>
      <c r="I325" s="137"/>
      <c r="J325" s="137"/>
      <c r="K325" s="137"/>
      <c r="L325" s="137"/>
      <c r="M325" s="137"/>
      <c r="N325" s="137"/>
      <c r="O325" s="137"/>
      <c r="P325" s="137">
        <v>0.26</v>
      </c>
      <c r="Q325" s="137"/>
      <c r="R325" s="137"/>
    </row>
    <row r="326" spans="1:18" ht="15" customHeight="1">
      <c r="A326" s="137" t="s">
        <v>225</v>
      </c>
      <c r="B326" s="137" t="s">
        <v>249</v>
      </c>
      <c r="C326" s="137" t="s">
        <v>7</v>
      </c>
      <c r="D326" s="137" t="s">
        <v>11</v>
      </c>
      <c r="E326" s="137" t="s">
        <v>342</v>
      </c>
      <c r="F326" s="137" t="s">
        <v>13</v>
      </c>
      <c r="G326" s="137"/>
      <c r="H326" s="137"/>
      <c r="I326" s="137"/>
      <c r="J326" s="137"/>
      <c r="K326" s="137"/>
      <c r="L326" s="137"/>
      <c r="M326" s="137"/>
      <c r="N326" s="137"/>
      <c r="O326" s="137"/>
      <c r="P326" s="137">
        <v>0.22</v>
      </c>
      <c r="Q326" s="137"/>
      <c r="R326" s="137"/>
    </row>
    <row r="327" spans="1:18" ht="15" customHeight="1">
      <c r="A327" s="137" t="s">
        <v>225</v>
      </c>
      <c r="B327" s="137" t="s">
        <v>250</v>
      </c>
      <c r="C327" s="137" t="s">
        <v>7</v>
      </c>
      <c r="D327" s="137" t="s">
        <v>11</v>
      </c>
      <c r="E327" s="137" t="s">
        <v>342</v>
      </c>
      <c r="F327" s="137" t="s">
        <v>13</v>
      </c>
      <c r="G327" s="137"/>
      <c r="H327" s="137"/>
      <c r="I327" s="137"/>
      <c r="J327" s="137"/>
      <c r="K327" s="137"/>
      <c r="L327" s="137"/>
      <c r="M327" s="137"/>
      <c r="N327" s="137"/>
      <c r="O327" s="137"/>
      <c r="P327" s="137">
        <v>1.44</v>
      </c>
      <c r="Q327" s="137"/>
      <c r="R327" s="137"/>
    </row>
    <row r="328" spans="1:18" ht="15" customHeight="1">
      <c r="A328" s="137" t="s">
        <v>225</v>
      </c>
      <c r="B328" s="137" t="s">
        <v>248</v>
      </c>
      <c r="C328" s="137" t="s">
        <v>7</v>
      </c>
      <c r="D328" s="137" t="s">
        <v>11</v>
      </c>
      <c r="E328" s="137" t="s">
        <v>342</v>
      </c>
      <c r="F328" s="137" t="s">
        <v>13</v>
      </c>
      <c r="G328" s="137"/>
      <c r="H328" s="137"/>
      <c r="I328" s="137"/>
      <c r="J328" s="137"/>
      <c r="K328" s="137"/>
      <c r="L328" s="137"/>
      <c r="M328" s="137"/>
      <c r="N328" s="137"/>
      <c r="O328" s="137"/>
      <c r="P328" s="137">
        <v>1.66</v>
      </c>
      <c r="Q328" s="137"/>
      <c r="R328" s="137"/>
    </row>
    <row r="329" spans="1:18" ht="15" customHeight="1">
      <c r="A329" s="137" t="s">
        <v>227</v>
      </c>
      <c r="B329" s="137" t="s">
        <v>249</v>
      </c>
      <c r="C329" s="137" t="s">
        <v>7</v>
      </c>
      <c r="D329" s="137" t="s">
        <v>11</v>
      </c>
      <c r="E329" s="137" t="s">
        <v>342</v>
      </c>
      <c r="F329" s="137" t="s">
        <v>13</v>
      </c>
      <c r="G329" s="137"/>
      <c r="H329" s="137"/>
      <c r="I329" s="137"/>
      <c r="J329" s="137"/>
      <c r="K329" s="137"/>
      <c r="L329" s="137"/>
      <c r="M329" s="137" t="s">
        <v>647</v>
      </c>
      <c r="N329" s="137" t="s">
        <v>630</v>
      </c>
      <c r="O329" s="137" t="s">
        <v>631</v>
      </c>
      <c r="P329" s="137">
        <v>0.22</v>
      </c>
      <c r="Q329" s="137"/>
      <c r="R329" s="137"/>
    </row>
    <row r="330" spans="1:18" ht="15" customHeight="1">
      <c r="A330" s="137" t="s">
        <v>227</v>
      </c>
      <c r="B330" s="137" t="s">
        <v>248</v>
      </c>
      <c r="C330" s="137" t="s">
        <v>7</v>
      </c>
      <c r="D330" s="137" t="s">
        <v>11</v>
      </c>
      <c r="E330" s="137" t="s">
        <v>342</v>
      </c>
      <c r="F330" s="137" t="s">
        <v>13</v>
      </c>
      <c r="G330" s="137"/>
      <c r="H330" s="137"/>
      <c r="I330" s="137"/>
      <c r="J330" s="137"/>
      <c r="K330" s="137"/>
      <c r="L330" s="137"/>
      <c r="M330" s="137"/>
      <c r="N330" s="137"/>
      <c r="O330" s="137"/>
      <c r="P330" s="137">
        <v>0.22</v>
      </c>
      <c r="Q330" s="137"/>
      <c r="R330" s="137"/>
    </row>
    <row r="331" spans="1:18" ht="15" customHeight="1">
      <c r="A331" s="137" t="s">
        <v>229</v>
      </c>
      <c r="B331" s="137" t="s">
        <v>249</v>
      </c>
      <c r="C331" s="137" t="s">
        <v>7</v>
      </c>
      <c r="D331" s="137" t="s">
        <v>11</v>
      </c>
      <c r="E331" s="137" t="s">
        <v>342</v>
      </c>
      <c r="F331" s="137" t="s">
        <v>13</v>
      </c>
      <c r="G331" s="137"/>
      <c r="H331" s="137"/>
      <c r="I331" s="137"/>
      <c r="J331" s="137"/>
      <c r="K331" s="137"/>
      <c r="L331" s="137"/>
      <c r="M331" s="137"/>
      <c r="N331" s="137"/>
      <c r="O331" s="137"/>
      <c r="P331" s="137">
        <v>0</v>
      </c>
      <c r="Q331" s="137"/>
      <c r="R331" s="137"/>
    </row>
    <row r="332" spans="1:18" ht="15" customHeight="1">
      <c r="A332" s="137" t="s">
        <v>229</v>
      </c>
      <c r="B332" s="137" t="s">
        <v>248</v>
      </c>
      <c r="C332" s="137" t="s">
        <v>7</v>
      </c>
      <c r="D332" s="137" t="s">
        <v>11</v>
      </c>
      <c r="E332" s="137" t="s">
        <v>342</v>
      </c>
      <c r="F332" s="137" t="s">
        <v>13</v>
      </c>
      <c r="G332" s="137"/>
      <c r="H332" s="137"/>
      <c r="I332" s="137"/>
      <c r="J332" s="137"/>
      <c r="K332" s="137"/>
      <c r="L332" s="137"/>
      <c r="M332" s="137"/>
      <c r="N332" s="137"/>
      <c r="O332" s="137"/>
      <c r="P332" s="137">
        <v>0</v>
      </c>
      <c r="Q332" s="137"/>
      <c r="R332" s="137"/>
    </row>
    <row r="333" spans="1:18" ht="15" customHeight="1">
      <c r="A333" s="137" t="s">
        <v>230</v>
      </c>
      <c r="B333" s="137" t="s">
        <v>250</v>
      </c>
      <c r="C333" s="137" t="s">
        <v>7</v>
      </c>
      <c r="D333" s="137" t="s">
        <v>11</v>
      </c>
      <c r="E333" s="137" t="s">
        <v>342</v>
      </c>
      <c r="F333" s="137" t="s">
        <v>13</v>
      </c>
      <c r="G333" s="137"/>
      <c r="H333" s="137"/>
      <c r="I333" s="137"/>
      <c r="J333" s="137"/>
      <c r="K333" s="137"/>
      <c r="L333" s="137"/>
      <c r="M333" s="137" t="s">
        <v>647</v>
      </c>
      <c r="N333" s="137" t="s">
        <v>630</v>
      </c>
      <c r="O333" s="137" t="s">
        <v>631</v>
      </c>
      <c r="P333" s="137">
        <v>1.44</v>
      </c>
      <c r="Q333" s="137"/>
      <c r="R333" s="137"/>
    </row>
    <row r="334" spans="1:18" ht="15" customHeight="1">
      <c r="A334" s="137" t="s">
        <v>230</v>
      </c>
      <c r="B334" s="137" t="s">
        <v>248</v>
      </c>
      <c r="C334" s="137" t="s">
        <v>7</v>
      </c>
      <c r="D334" s="137" t="s">
        <v>11</v>
      </c>
      <c r="E334" s="137" t="s">
        <v>342</v>
      </c>
      <c r="F334" s="137" t="s">
        <v>13</v>
      </c>
      <c r="G334" s="137"/>
      <c r="H334" s="137"/>
      <c r="I334" s="137"/>
      <c r="J334" s="137"/>
      <c r="K334" s="137"/>
      <c r="L334" s="137"/>
      <c r="M334" s="137"/>
      <c r="N334" s="137"/>
      <c r="O334" s="137"/>
      <c r="P334" s="137">
        <v>1.44</v>
      </c>
      <c r="Q334" s="137"/>
      <c r="R334" s="137"/>
    </row>
    <row r="335" spans="1:18" ht="15" customHeight="1">
      <c r="A335" s="137" t="s">
        <v>231</v>
      </c>
      <c r="B335" s="137" t="s">
        <v>270</v>
      </c>
      <c r="C335" s="137" t="s">
        <v>7</v>
      </c>
      <c r="D335" s="137" t="s">
        <v>11</v>
      </c>
      <c r="E335" s="137" t="s">
        <v>342</v>
      </c>
      <c r="F335" s="137" t="s">
        <v>13</v>
      </c>
      <c r="G335" s="137"/>
      <c r="H335" s="137"/>
      <c r="I335" s="137"/>
      <c r="J335" s="137"/>
      <c r="K335" s="137"/>
      <c r="L335" s="137"/>
      <c r="M335" s="137"/>
      <c r="N335" s="137"/>
      <c r="O335" s="137"/>
      <c r="P335" s="137">
        <v>0.08</v>
      </c>
      <c r="Q335" s="137"/>
      <c r="R335" s="137"/>
    </row>
    <row r="336" spans="1:18" ht="15" customHeight="1">
      <c r="A336" s="137" t="s">
        <v>231</v>
      </c>
      <c r="B336" s="137" t="s">
        <v>271</v>
      </c>
      <c r="C336" s="137" t="s">
        <v>7</v>
      </c>
      <c r="D336" s="137" t="s">
        <v>11</v>
      </c>
      <c r="E336" s="137" t="s">
        <v>342</v>
      </c>
      <c r="F336" s="137" t="s">
        <v>13</v>
      </c>
      <c r="G336" s="137"/>
      <c r="H336" s="137"/>
      <c r="I336" s="137"/>
      <c r="J336" s="137"/>
      <c r="K336" s="137"/>
      <c r="L336" s="137"/>
      <c r="M336" s="137"/>
      <c r="N336" s="137"/>
      <c r="O336" s="137"/>
      <c r="P336" s="137">
        <v>0.02</v>
      </c>
      <c r="Q336" s="137"/>
      <c r="R336" s="137"/>
    </row>
    <row r="337" spans="1:18" ht="15" customHeight="1">
      <c r="A337" s="137" t="s">
        <v>231</v>
      </c>
      <c r="B337" s="137" t="s">
        <v>262</v>
      </c>
      <c r="C337" s="137" t="s">
        <v>7</v>
      </c>
      <c r="D337" s="137" t="s">
        <v>11</v>
      </c>
      <c r="E337" s="137" t="s">
        <v>342</v>
      </c>
      <c r="F337" s="137" t="s">
        <v>13</v>
      </c>
      <c r="G337" s="137"/>
      <c r="H337" s="137"/>
      <c r="I337" s="137"/>
      <c r="J337" s="137"/>
      <c r="K337" s="137"/>
      <c r="L337" s="137"/>
      <c r="M337" s="137"/>
      <c r="N337" s="137"/>
      <c r="O337" s="137"/>
      <c r="P337" s="137">
        <v>0.01</v>
      </c>
      <c r="Q337" s="137">
        <v>0</v>
      </c>
      <c r="R337" s="137">
        <v>0.01</v>
      </c>
    </row>
    <row r="338" spans="1:18" ht="15" customHeight="1">
      <c r="A338" s="137" t="s">
        <v>231</v>
      </c>
      <c r="B338" s="137" t="s">
        <v>263</v>
      </c>
      <c r="C338" s="137" t="s">
        <v>7</v>
      </c>
      <c r="D338" s="137" t="s">
        <v>11</v>
      </c>
      <c r="E338" s="137" t="s">
        <v>342</v>
      </c>
      <c r="F338" s="137" t="s">
        <v>13</v>
      </c>
      <c r="G338" s="137"/>
      <c r="H338" s="137"/>
      <c r="I338" s="137"/>
      <c r="J338" s="137"/>
      <c r="K338" s="137"/>
      <c r="L338" s="137"/>
      <c r="M338" s="137"/>
      <c r="N338" s="137"/>
      <c r="O338" s="137"/>
      <c r="P338" s="137">
        <v>0.01</v>
      </c>
      <c r="Q338" s="137">
        <v>0</v>
      </c>
      <c r="R338" s="137">
        <v>0.01</v>
      </c>
    </row>
    <row r="339" spans="1:18" ht="15" customHeight="1">
      <c r="A339" s="137" t="s">
        <v>231</v>
      </c>
      <c r="B339" s="137" t="s">
        <v>265</v>
      </c>
      <c r="C339" s="137" t="s">
        <v>7</v>
      </c>
      <c r="D339" s="137" t="s">
        <v>11</v>
      </c>
      <c r="E339" s="137" t="s">
        <v>342</v>
      </c>
      <c r="F339" s="137" t="s">
        <v>13</v>
      </c>
      <c r="G339" s="137"/>
      <c r="H339" s="137"/>
      <c r="I339" s="137"/>
      <c r="J339" s="137"/>
      <c r="K339" s="137"/>
      <c r="L339" s="137"/>
      <c r="M339" s="137"/>
      <c r="N339" s="137"/>
      <c r="O339" s="137"/>
      <c r="P339" s="137">
        <v>0.01</v>
      </c>
      <c r="Q339" s="137"/>
      <c r="R339" s="137"/>
    </row>
    <row r="340" spans="1:18" ht="15" customHeight="1">
      <c r="A340" s="137" t="s">
        <v>231</v>
      </c>
      <c r="B340" s="137" t="s">
        <v>266</v>
      </c>
      <c r="C340" s="137" t="s">
        <v>7</v>
      </c>
      <c r="D340" s="137" t="s">
        <v>11</v>
      </c>
      <c r="E340" s="137" t="s">
        <v>342</v>
      </c>
      <c r="F340" s="137" t="s">
        <v>13</v>
      </c>
      <c r="G340" s="137"/>
      <c r="H340" s="137"/>
      <c r="I340" s="137"/>
      <c r="J340" s="137"/>
      <c r="K340" s="137"/>
      <c r="L340" s="137"/>
      <c r="M340" s="137"/>
      <c r="N340" s="137"/>
      <c r="O340" s="137"/>
      <c r="P340" s="137">
        <v>0.15</v>
      </c>
      <c r="Q340" s="137"/>
      <c r="R340" s="137"/>
    </row>
    <row r="341" spans="1:18" ht="15" customHeight="1">
      <c r="A341" s="137" t="s">
        <v>231</v>
      </c>
      <c r="B341" s="137" t="s">
        <v>267</v>
      </c>
      <c r="C341" s="137" t="s">
        <v>7</v>
      </c>
      <c r="D341" s="137" t="s">
        <v>11</v>
      </c>
      <c r="E341" s="137" t="s">
        <v>342</v>
      </c>
      <c r="F341" s="137" t="s">
        <v>13</v>
      </c>
      <c r="G341" s="137"/>
      <c r="H341" s="137"/>
      <c r="I341" s="137"/>
      <c r="J341" s="137"/>
      <c r="K341" s="137"/>
      <c r="L341" s="137"/>
      <c r="M341" s="137"/>
      <c r="N341" s="137"/>
      <c r="O341" s="137"/>
      <c r="P341" s="137">
        <v>0</v>
      </c>
      <c r="Q341" s="137"/>
      <c r="R341" s="137"/>
    </row>
    <row r="342" spans="1:18" ht="15" customHeight="1">
      <c r="A342" s="137" t="s">
        <v>231</v>
      </c>
      <c r="B342" s="137" t="s">
        <v>272</v>
      </c>
      <c r="C342" s="137" t="s">
        <v>7</v>
      </c>
      <c r="D342" s="137" t="s">
        <v>11</v>
      </c>
      <c r="E342" s="137" t="s">
        <v>342</v>
      </c>
      <c r="F342" s="137" t="s">
        <v>13</v>
      </c>
      <c r="G342" s="137"/>
      <c r="H342" s="137"/>
      <c r="I342" s="137"/>
      <c r="J342" s="137"/>
      <c r="K342" s="137"/>
      <c r="L342" s="137"/>
      <c r="M342" s="137"/>
      <c r="N342" s="137"/>
      <c r="O342" s="137"/>
      <c r="P342" s="137">
        <v>0.02</v>
      </c>
      <c r="Q342" s="137"/>
      <c r="R342" s="137"/>
    </row>
    <row r="343" spans="1:18" ht="15" customHeight="1">
      <c r="A343" s="137" t="s">
        <v>231</v>
      </c>
      <c r="B343" s="137" t="s">
        <v>273</v>
      </c>
      <c r="C343" s="137" t="s">
        <v>7</v>
      </c>
      <c r="D343" s="137" t="s">
        <v>11</v>
      </c>
      <c r="E343" s="137" t="s">
        <v>342</v>
      </c>
      <c r="F343" s="137" t="s">
        <v>13</v>
      </c>
      <c r="G343" s="137"/>
      <c r="H343" s="137"/>
      <c r="I343" s="137"/>
      <c r="J343" s="137"/>
      <c r="K343" s="137"/>
      <c r="L343" s="137"/>
      <c r="M343" s="137"/>
      <c r="N343" s="137"/>
      <c r="O343" s="137"/>
      <c r="P343" s="137">
        <v>0</v>
      </c>
      <c r="Q343" s="137"/>
      <c r="R343" s="137"/>
    </row>
    <row r="344" spans="1:18" ht="15" customHeight="1">
      <c r="A344" s="137" t="s">
        <v>231</v>
      </c>
      <c r="B344" s="137" t="s">
        <v>275</v>
      </c>
      <c r="C344" s="137" t="s">
        <v>7</v>
      </c>
      <c r="D344" s="137" t="s">
        <v>11</v>
      </c>
      <c r="E344" s="137" t="s">
        <v>342</v>
      </c>
      <c r="F344" s="137" t="s">
        <v>13</v>
      </c>
      <c r="G344" s="137"/>
      <c r="H344" s="137"/>
      <c r="I344" s="137"/>
      <c r="J344" s="137"/>
      <c r="K344" s="137"/>
      <c r="L344" s="137"/>
      <c r="M344" s="137"/>
      <c r="N344" s="137"/>
      <c r="O344" s="137"/>
      <c r="P344" s="137">
        <v>0.42</v>
      </c>
      <c r="Q344" s="137"/>
      <c r="R344" s="137"/>
    </row>
    <row r="345" spans="1:18" ht="15" customHeight="1">
      <c r="A345" s="137" t="s">
        <v>231</v>
      </c>
      <c r="B345" s="137" t="s">
        <v>261</v>
      </c>
      <c r="C345" s="137" t="s">
        <v>7</v>
      </c>
      <c r="D345" s="137" t="s">
        <v>11</v>
      </c>
      <c r="E345" s="137" t="s">
        <v>342</v>
      </c>
      <c r="F345" s="137" t="s">
        <v>13</v>
      </c>
      <c r="G345" s="137"/>
      <c r="H345" s="137"/>
      <c r="I345" s="137"/>
      <c r="J345" s="137"/>
      <c r="K345" s="137"/>
      <c r="L345" s="137"/>
      <c r="M345" s="137"/>
      <c r="N345" s="137"/>
      <c r="O345" s="137"/>
      <c r="P345" s="137">
        <v>0.01</v>
      </c>
      <c r="Q345" s="137"/>
      <c r="R345" s="137"/>
    </row>
    <row r="346" spans="1:18" ht="15" customHeight="1">
      <c r="A346" s="137" t="s">
        <v>231</v>
      </c>
      <c r="B346" s="137" t="s">
        <v>253</v>
      </c>
      <c r="C346" s="137" t="s">
        <v>7</v>
      </c>
      <c r="D346" s="137" t="s">
        <v>11</v>
      </c>
      <c r="E346" s="137" t="s">
        <v>342</v>
      </c>
      <c r="F346" s="137" t="s">
        <v>13</v>
      </c>
      <c r="G346" s="137"/>
      <c r="H346" s="137"/>
      <c r="I346" s="137"/>
      <c r="J346" s="137"/>
      <c r="K346" s="137"/>
      <c r="L346" s="137"/>
      <c r="M346" s="137"/>
      <c r="N346" s="137"/>
      <c r="O346" s="137"/>
      <c r="P346" s="137">
        <v>0.01</v>
      </c>
      <c r="Q346" s="137"/>
      <c r="R346" s="137"/>
    </row>
    <row r="347" spans="1:18" ht="15" customHeight="1">
      <c r="A347" s="137" t="s">
        <v>231</v>
      </c>
      <c r="B347" s="137" t="s">
        <v>252</v>
      </c>
      <c r="C347" s="137" t="s">
        <v>7</v>
      </c>
      <c r="D347" s="137" t="s">
        <v>11</v>
      </c>
      <c r="E347" s="137" t="s">
        <v>342</v>
      </c>
      <c r="F347" s="137" t="s">
        <v>13</v>
      </c>
      <c r="G347" s="137"/>
      <c r="H347" s="137"/>
      <c r="I347" s="137"/>
      <c r="J347" s="137"/>
      <c r="K347" s="137"/>
      <c r="L347" s="137"/>
      <c r="M347" s="137"/>
      <c r="N347" s="137"/>
      <c r="O347" s="137"/>
      <c r="P347" s="137">
        <v>0.18</v>
      </c>
      <c r="Q347" s="137"/>
      <c r="R347" s="137"/>
    </row>
    <row r="348" spans="1:18" ht="15" customHeight="1">
      <c r="A348" s="137" t="s">
        <v>231</v>
      </c>
      <c r="B348" s="137" t="s">
        <v>264</v>
      </c>
      <c r="C348" s="137" t="s">
        <v>7</v>
      </c>
      <c r="D348" s="137" t="s">
        <v>11</v>
      </c>
      <c r="E348" s="137" t="s">
        <v>342</v>
      </c>
      <c r="F348" s="137" t="s">
        <v>13</v>
      </c>
      <c r="G348" s="137"/>
      <c r="H348" s="137"/>
      <c r="I348" s="137"/>
      <c r="J348" s="137"/>
      <c r="K348" s="137"/>
      <c r="L348" s="137"/>
      <c r="M348" s="137"/>
      <c r="N348" s="137"/>
      <c r="O348" s="137"/>
      <c r="P348" s="137">
        <v>0.16</v>
      </c>
      <c r="Q348" s="137"/>
      <c r="R348" s="137"/>
    </row>
    <row r="349" spans="1:18" ht="15" customHeight="1">
      <c r="A349" s="137" t="s">
        <v>231</v>
      </c>
      <c r="B349" s="137" t="s">
        <v>251</v>
      </c>
      <c r="C349" s="137" t="s">
        <v>7</v>
      </c>
      <c r="D349" s="137" t="s">
        <v>11</v>
      </c>
      <c r="E349" s="137" t="s">
        <v>342</v>
      </c>
      <c r="F349" s="137" t="s">
        <v>13</v>
      </c>
      <c r="G349" s="137"/>
      <c r="H349" s="137"/>
      <c r="I349" s="137"/>
      <c r="J349" s="137"/>
      <c r="K349" s="137"/>
      <c r="L349" s="137"/>
      <c r="M349" s="137"/>
      <c r="N349" s="137"/>
      <c r="O349" s="137"/>
      <c r="P349" s="137">
        <v>0.3</v>
      </c>
      <c r="Q349" s="137"/>
      <c r="R349" s="137"/>
    </row>
    <row r="350" spans="1:18" ht="15" customHeight="1">
      <c r="A350" s="137" t="s">
        <v>231</v>
      </c>
      <c r="B350" s="137" t="s">
        <v>268</v>
      </c>
      <c r="C350" s="137" t="s">
        <v>7</v>
      </c>
      <c r="D350" s="137" t="s">
        <v>11</v>
      </c>
      <c r="E350" s="137" t="s">
        <v>342</v>
      </c>
      <c r="F350" s="137" t="s">
        <v>13</v>
      </c>
      <c r="G350" s="137"/>
      <c r="H350" s="137"/>
      <c r="I350" s="137"/>
      <c r="J350" s="137"/>
      <c r="K350" s="137"/>
      <c r="L350" s="137"/>
      <c r="M350" s="137"/>
      <c r="N350" s="137"/>
      <c r="O350" s="137"/>
      <c r="P350" s="137">
        <v>0.12</v>
      </c>
      <c r="Q350" s="137"/>
      <c r="R350" s="137"/>
    </row>
    <row r="351" spans="1:18" ht="15" customHeight="1">
      <c r="A351" s="137" t="s">
        <v>233</v>
      </c>
      <c r="B351" s="137" t="s">
        <v>270</v>
      </c>
      <c r="C351" s="137" t="s">
        <v>7</v>
      </c>
      <c r="D351" s="137" t="s">
        <v>11</v>
      </c>
      <c r="E351" s="137" t="s">
        <v>342</v>
      </c>
      <c r="F351" s="137" t="s">
        <v>13</v>
      </c>
      <c r="G351" s="137"/>
      <c r="H351" s="137"/>
      <c r="I351" s="137"/>
      <c r="J351" s="137"/>
      <c r="K351" s="137"/>
      <c r="L351" s="137"/>
      <c r="M351" s="137"/>
      <c r="N351" s="137"/>
      <c r="O351" s="137"/>
      <c r="P351" s="137">
        <v>0.08</v>
      </c>
      <c r="Q351" s="137"/>
      <c r="R351" s="137"/>
    </row>
    <row r="352" spans="1:18" ht="15" customHeight="1">
      <c r="A352" s="137" t="s">
        <v>233</v>
      </c>
      <c r="B352" s="137" t="s">
        <v>271</v>
      </c>
      <c r="C352" s="137" t="s">
        <v>7</v>
      </c>
      <c r="D352" s="137" t="s">
        <v>11</v>
      </c>
      <c r="E352" s="137" t="s">
        <v>342</v>
      </c>
      <c r="F352" s="137" t="s">
        <v>13</v>
      </c>
      <c r="G352" s="137"/>
      <c r="H352" s="137"/>
      <c r="I352" s="137"/>
      <c r="J352" s="137"/>
      <c r="K352" s="137"/>
      <c r="L352" s="137"/>
      <c r="M352" s="137"/>
      <c r="N352" s="137"/>
      <c r="O352" s="137"/>
      <c r="P352" s="137">
        <v>0.02</v>
      </c>
      <c r="Q352" s="137"/>
      <c r="R352" s="137"/>
    </row>
    <row r="353" spans="1:18" ht="15" customHeight="1">
      <c r="A353" s="137" t="s">
        <v>233</v>
      </c>
      <c r="B353" s="137" t="s">
        <v>262</v>
      </c>
      <c r="C353" s="137" t="s">
        <v>7</v>
      </c>
      <c r="D353" s="137" t="s">
        <v>11</v>
      </c>
      <c r="E353" s="137" t="s">
        <v>342</v>
      </c>
      <c r="F353" s="137" t="s">
        <v>13</v>
      </c>
      <c r="G353" s="137"/>
      <c r="H353" s="137"/>
      <c r="I353" s="137"/>
      <c r="J353" s="137"/>
      <c r="K353" s="137"/>
      <c r="L353" s="137"/>
      <c r="M353" s="137"/>
      <c r="N353" s="137"/>
      <c r="O353" s="137"/>
      <c r="P353" s="137">
        <v>0.01</v>
      </c>
      <c r="Q353" s="137">
        <v>0</v>
      </c>
      <c r="R353" s="137">
        <v>0.01</v>
      </c>
    </row>
    <row r="354" spans="1:18" ht="15" customHeight="1">
      <c r="A354" s="137" t="s">
        <v>233</v>
      </c>
      <c r="B354" s="137" t="s">
        <v>263</v>
      </c>
      <c r="C354" s="137" t="s">
        <v>7</v>
      </c>
      <c r="D354" s="137" t="s">
        <v>11</v>
      </c>
      <c r="E354" s="137" t="s">
        <v>342</v>
      </c>
      <c r="F354" s="137" t="s">
        <v>13</v>
      </c>
      <c r="G354" s="137"/>
      <c r="H354" s="137"/>
      <c r="I354" s="137"/>
      <c r="J354" s="137"/>
      <c r="K354" s="137"/>
      <c r="L354" s="137"/>
      <c r="M354" s="137"/>
      <c r="N354" s="137"/>
      <c r="O354" s="137"/>
      <c r="P354" s="137">
        <v>0.01</v>
      </c>
      <c r="Q354" s="137">
        <v>0</v>
      </c>
      <c r="R354" s="137">
        <v>0.01</v>
      </c>
    </row>
    <row r="355" spans="1:18" ht="15" customHeight="1">
      <c r="A355" s="137" t="s">
        <v>233</v>
      </c>
      <c r="B355" s="137" t="s">
        <v>265</v>
      </c>
      <c r="C355" s="137" t="s">
        <v>7</v>
      </c>
      <c r="D355" s="137" t="s">
        <v>11</v>
      </c>
      <c r="E355" s="137" t="s">
        <v>342</v>
      </c>
      <c r="F355" s="137" t="s">
        <v>13</v>
      </c>
      <c r="G355" s="137"/>
      <c r="H355" s="137"/>
      <c r="I355" s="137"/>
      <c r="J355" s="137"/>
      <c r="K355" s="137"/>
      <c r="L355" s="137"/>
      <c r="M355" s="137"/>
      <c r="N355" s="137"/>
      <c r="O355" s="137"/>
      <c r="P355" s="137">
        <v>0.01</v>
      </c>
      <c r="Q355" s="137"/>
      <c r="R355" s="137"/>
    </row>
    <row r="356" spans="1:18" ht="15" customHeight="1">
      <c r="A356" s="137" t="s">
        <v>233</v>
      </c>
      <c r="B356" s="137" t="s">
        <v>266</v>
      </c>
      <c r="C356" s="137" t="s">
        <v>7</v>
      </c>
      <c r="D356" s="137" t="s">
        <v>11</v>
      </c>
      <c r="E356" s="137" t="s">
        <v>342</v>
      </c>
      <c r="F356" s="137" t="s">
        <v>13</v>
      </c>
      <c r="G356" s="137"/>
      <c r="H356" s="137"/>
      <c r="I356" s="137"/>
      <c r="J356" s="137"/>
      <c r="K356" s="137"/>
      <c r="L356" s="137"/>
      <c r="M356" s="137"/>
      <c r="N356" s="137"/>
      <c r="O356" s="137"/>
      <c r="P356" s="137">
        <v>0.15</v>
      </c>
      <c r="Q356" s="137"/>
      <c r="R356" s="137"/>
    </row>
    <row r="357" spans="1:18" ht="15" customHeight="1">
      <c r="A357" s="137" t="s">
        <v>233</v>
      </c>
      <c r="B357" s="137" t="s">
        <v>267</v>
      </c>
      <c r="C357" s="137" t="s">
        <v>7</v>
      </c>
      <c r="D357" s="137" t="s">
        <v>11</v>
      </c>
      <c r="E357" s="137" t="s">
        <v>342</v>
      </c>
      <c r="F357" s="137" t="s">
        <v>13</v>
      </c>
      <c r="G357" s="137"/>
      <c r="H357" s="137"/>
      <c r="I357" s="137"/>
      <c r="J357" s="137"/>
      <c r="K357" s="137"/>
      <c r="L357" s="137"/>
      <c r="M357" s="137"/>
      <c r="N357" s="137"/>
      <c r="O357" s="137"/>
      <c r="P357" s="137">
        <v>0</v>
      </c>
      <c r="Q357" s="137"/>
      <c r="R357" s="137"/>
    </row>
    <row r="358" spans="1:18" ht="15" customHeight="1">
      <c r="A358" s="137" t="s">
        <v>233</v>
      </c>
      <c r="B358" s="137" t="s">
        <v>272</v>
      </c>
      <c r="C358" s="137" t="s">
        <v>7</v>
      </c>
      <c r="D358" s="137" t="s">
        <v>11</v>
      </c>
      <c r="E358" s="137" t="s">
        <v>342</v>
      </c>
      <c r="F358" s="137" t="s">
        <v>13</v>
      </c>
      <c r="G358" s="137"/>
      <c r="H358" s="137"/>
      <c r="I358" s="137"/>
      <c r="J358" s="137"/>
      <c r="K358" s="137"/>
      <c r="L358" s="137"/>
      <c r="M358" s="137"/>
      <c r="N358" s="137"/>
      <c r="O358" s="137"/>
      <c r="P358" s="137">
        <v>0.02</v>
      </c>
      <c r="Q358" s="137"/>
      <c r="R358" s="137"/>
    </row>
    <row r="359" spans="1:18" ht="15" customHeight="1">
      <c r="A359" s="137" t="s">
        <v>233</v>
      </c>
      <c r="B359" s="137" t="s">
        <v>273</v>
      </c>
      <c r="C359" s="137" t="s">
        <v>7</v>
      </c>
      <c r="D359" s="137" t="s">
        <v>11</v>
      </c>
      <c r="E359" s="137" t="s">
        <v>342</v>
      </c>
      <c r="F359" s="137" t="s">
        <v>13</v>
      </c>
      <c r="G359" s="137"/>
      <c r="H359" s="137"/>
      <c r="I359" s="137"/>
      <c r="J359" s="137"/>
      <c r="K359" s="137"/>
      <c r="L359" s="137"/>
      <c r="M359" s="137"/>
      <c r="N359" s="137"/>
      <c r="O359" s="137"/>
      <c r="P359" s="137">
        <v>0</v>
      </c>
      <c r="Q359" s="137"/>
      <c r="R359" s="137"/>
    </row>
    <row r="360" spans="1:18" ht="15" customHeight="1">
      <c r="A360" s="137" t="s">
        <v>233</v>
      </c>
      <c r="B360" s="137" t="s">
        <v>275</v>
      </c>
      <c r="C360" s="137" t="s">
        <v>7</v>
      </c>
      <c r="D360" s="137" t="s">
        <v>11</v>
      </c>
      <c r="E360" s="137" t="s">
        <v>342</v>
      </c>
      <c r="F360" s="137" t="s">
        <v>13</v>
      </c>
      <c r="G360" s="137"/>
      <c r="H360" s="137"/>
      <c r="I360" s="137"/>
      <c r="J360" s="137"/>
      <c r="K360" s="137"/>
      <c r="L360" s="137"/>
      <c r="M360" s="137"/>
      <c r="N360" s="137"/>
      <c r="O360" s="137"/>
      <c r="P360" s="137">
        <v>0.42</v>
      </c>
      <c r="Q360" s="137"/>
      <c r="R360" s="137"/>
    </row>
    <row r="361" spans="1:18" ht="15" customHeight="1">
      <c r="A361" s="137" t="s">
        <v>233</v>
      </c>
      <c r="B361" s="137" t="s">
        <v>261</v>
      </c>
      <c r="C361" s="137" t="s">
        <v>7</v>
      </c>
      <c r="D361" s="137" t="s">
        <v>11</v>
      </c>
      <c r="E361" s="137" t="s">
        <v>342</v>
      </c>
      <c r="F361" s="137" t="s">
        <v>13</v>
      </c>
      <c r="G361" s="137"/>
      <c r="H361" s="137"/>
      <c r="I361" s="137"/>
      <c r="J361" s="137"/>
      <c r="K361" s="137"/>
      <c r="L361" s="137"/>
      <c r="M361" s="137"/>
      <c r="N361" s="137"/>
      <c r="O361" s="137"/>
      <c r="P361" s="137">
        <v>0.01</v>
      </c>
      <c r="Q361" s="137"/>
      <c r="R361" s="137"/>
    </row>
    <row r="362" spans="1:18" ht="15" customHeight="1">
      <c r="A362" s="137" t="s">
        <v>233</v>
      </c>
      <c r="B362" s="137" t="s">
        <v>253</v>
      </c>
      <c r="C362" s="137" t="s">
        <v>7</v>
      </c>
      <c r="D362" s="137" t="s">
        <v>11</v>
      </c>
      <c r="E362" s="137" t="s">
        <v>342</v>
      </c>
      <c r="F362" s="137" t="s">
        <v>13</v>
      </c>
      <c r="G362" s="137"/>
      <c r="H362" s="137"/>
      <c r="I362" s="137"/>
      <c r="J362" s="137"/>
      <c r="K362" s="137"/>
      <c r="L362" s="137"/>
      <c r="M362" s="137"/>
      <c r="N362" s="137"/>
      <c r="O362" s="137"/>
      <c r="P362" s="137">
        <v>0.01</v>
      </c>
      <c r="Q362" s="137"/>
      <c r="R362" s="137"/>
    </row>
    <row r="363" spans="1:18" ht="15" customHeight="1">
      <c r="A363" s="137" t="s">
        <v>233</v>
      </c>
      <c r="B363" s="137" t="s">
        <v>252</v>
      </c>
      <c r="C363" s="137" t="s">
        <v>7</v>
      </c>
      <c r="D363" s="137" t="s">
        <v>11</v>
      </c>
      <c r="E363" s="137" t="s">
        <v>342</v>
      </c>
      <c r="F363" s="137" t="s">
        <v>13</v>
      </c>
      <c r="G363" s="137"/>
      <c r="H363" s="137"/>
      <c r="I363" s="137"/>
      <c r="J363" s="137"/>
      <c r="K363" s="137"/>
      <c r="L363" s="137"/>
      <c r="M363" s="137"/>
      <c r="N363" s="137"/>
      <c r="O363" s="137"/>
      <c r="P363" s="137">
        <v>0.18</v>
      </c>
      <c r="Q363" s="137"/>
      <c r="R363" s="137"/>
    </row>
    <row r="364" spans="1:18" ht="15" customHeight="1">
      <c r="A364" s="137" t="s">
        <v>233</v>
      </c>
      <c r="B364" s="137" t="s">
        <v>264</v>
      </c>
      <c r="C364" s="137" t="s">
        <v>7</v>
      </c>
      <c r="D364" s="137" t="s">
        <v>11</v>
      </c>
      <c r="E364" s="137" t="s">
        <v>342</v>
      </c>
      <c r="F364" s="137" t="s">
        <v>13</v>
      </c>
      <c r="G364" s="137"/>
      <c r="H364" s="137"/>
      <c r="I364" s="137"/>
      <c r="J364" s="137"/>
      <c r="K364" s="137"/>
      <c r="L364" s="137"/>
      <c r="M364" s="137"/>
      <c r="N364" s="137"/>
      <c r="O364" s="137"/>
      <c r="P364" s="137">
        <v>0.16</v>
      </c>
      <c r="Q364" s="137"/>
      <c r="R364" s="137"/>
    </row>
    <row r="365" spans="1:18" ht="15" customHeight="1">
      <c r="A365" s="137" t="s">
        <v>233</v>
      </c>
      <c r="B365" s="137" t="s">
        <v>251</v>
      </c>
      <c r="C365" s="137" t="s">
        <v>7</v>
      </c>
      <c r="D365" s="137" t="s">
        <v>11</v>
      </c>
      <c r="E365" s="137" t="s">
        <v>342</v>
      </c>
      <c r="F365" s="137" t="s">
        <v>13</v>
      </c>
      <c r="G365" s="137"/>
      <c r="H365" s="137"/>
      <c r="I365" s="137"/>
      <c r="J365" s="137"/>
      <c r="K365" s="137"/>
      <c r="L365" s="137"/>
      <c r="M365" s="137"/>
      <c r="N365" s="137"/>
      <c r="O365" s="137"/>
      <c r="P365" s="137">
        <v>0.3</v>
      </c>
      <c r="Q365" s="137"/>
      <c r="R365" s="137"/>
    </row>
    <row r="366" spans="1:18" ht="15" customHeight="1">
      <c r="A366" s="137" t="s">
        <v>233</v>
      </c>
      <c r="B366" s="137" t="s">
        <v>268</v>
      </c>
      <c r="C366" s="137" t="s">
        <v>7</v>
      </c>
      <c r="D366" s="137" t="s">
        <v>11</v>
      </c>
      <c r="E366" s="137" t="s">
        <v>342</v>
      </c>
      <c r="F366" s="137" t="s">
        <v>13</v>
      </c>
      <c r="G366" s="137"/>
      <c r="H366" s="137"/>
      <c r="I366" s="137"/>
      <c r="J366" s="137"/>
      <c r="K366" s="137"/>
      <c r="L366" s="137"/>
      <c r="M366" s="137"/>
      <c r="N366" s="137"/>
      <c r="O366" s="137"/>
      <c r="P366" s="137">
        <v>0.12</v>
      </c>
      <c r="Q366" s="137"/>
      <c r="R366" s="137"/>
    </row>
    <row r="367" spans="1:18" ht="15" customHeight="1">
      <c r="A367" s="137" t="s">
        <v>234</v>
      </c>
      <c r="B367" s="137" t="s">
        <v>270</v>
      </c>
      <c r="C367" s="137" t="s">
        <v>7</v>
      </c>
      <c r="D367" s="137" t="s">
        <v>11</v>
      </c>
      <c r="E367" s="137" t="s">
        <v>342</v>
      </c>
      <c r="F367" s="137" t="s">
        <v>13</v>
      </c>
      <c r="G367" s="137"/>
      <c r="H367" s="137"/>
      <c r="I367" s="137"/>
      <c r="J367" s="137"/>
      <c r="K367" s="137"/>
      <c r="L367" s="137"/>
      <c r="M367" s="137"/>
      <c r="N367" s="137"/>
      <c r="O367" s="137"/>
      <c r="P367" s="137">
        <v>7.0000000000000007E-2</v>
      </c>
      <c r="Q367" s="137"/>
      <c r="R367" s="137"/>
    </row>
    <row r="368" spans="1:18" ht="15" customHeight="1">
      <c r="A368" s="137" t="s">
        <v>234</v>
      </c>
      <c r="B368" s="137" t="s">
        <v>271</v>
      </c>
      <c r="C368" s="137" t="s">
        <v>7</v>
      </c>
      <c r="D368" s="137" t="s">
        <v>11</v>
      </c>
      <c r="E368" s="137" t="s">
        <v>342</v>
      </c>
      <c r="F368" s="137" t="s">
        <v>13</v>
      </c>
      <c r="G368" s="137"/>
      <c r="H368" s="137"/>
      <c r="I368" s="137"/>
      <c r="J368" s="137"/>
      <c r="K368" s="137"/>
      <c r="L368" s="137"/>
      <c r="M368" s="137"/>
      <c r="N368" s="137"/>
      <c r="O368" s="137"/>
      <c r="P368" s="137">
        <v>0.01</v>
      </c>
      <c r="Q368" s="137"/>
      <c r="R368" s="137"/>
    </row>
    <row r="369" spans="1:18" ht="15" customHeight="1">
      <c r="A369" s="137" t="s">
        <v>234</v>
      </c>
      <c r="B369" s="137" t="s">
        <v>268</v>
      </c>
      <c r="C369" s="137" t="s">
        <v>7</v>
      </c>
      <c r="D369" s="137" t="s">
        <v>11</v>
      </c>
      <c r="E369" s="137" t="s">
        <v>342</v>
      </c>
      <c r="F369" s="137" t="s">
        <v>13</v>
      </c>
      <c r="G369" s="137"/>
      <c r="H369" s="137"/>
      <c r="I369" s="137"/>
      <c r="J369" s="137"/>
      <c r="K369" s="137"/>
      <c r="L369" s="137"/>
      <c r="M369" s="137"/>
      <c r="N369" s="137"/>
      <c r="O369" s="137"/>
      <c r="P369" s="137">
        <v>0.08</v>
      </c>
      <c r="Q369" s="137"/>
      <c r="R369" s="137"/>
    </row>
    <row r="370" spans="1:18" ht="15" customHeight="1">
      <c r="A370" s="137" t="s">
        <v>234</v>
      </c>
      <c r="B370" s="137" t="s">
        <v>251</v>
      </c>
      <c r="C370" s="137" t="s">
        <v>7</v>
      </c>
      <c r="D370" s="137" t="s">
        <v>11</v>
      </c>
      <c r="E370" s="137" t="s">
        <v>342</v>
      </c>
      <c r="F370" s="137" t="s">
        <v>13</v>
      </c>
      <c r="G370" s="137"/>
      <c r="H370" s="137"/>
      <c r="I370" s="137"/>
      <c r="J370" s="137"/>
      <c r="K370" s="137"/>
      <c r="L370" s="137"/>
      <c r="M370" s="137"/>
      <c r="N370" s="137"/>
      <c r="O370" s="137"/>
      <c r="P370" s="137">
        <v>0.08</v>
      </c>
      <c r="Q370" s="137"/>
      <c r="R370" s="137"/>
    </row>
    <row r="371" spans="1:18" ht="15" customHeight="1">
      <c r="A371" s="137" t="s">
        <v>235</v>
      </c>
      <c r="B371" s="137" t="s">
        <v>270</v>
      </c>
      <c r="C371" s="137" t="s">
        <v>7</v>
      </c>
      <c r="D371" s="137" t="s">
        <v>11</v>
      </c>
      <c r="E371" s="137" t="s">
        <v>342</v>
      </c>
      <c r="F371" s="137" t="s">
        <v>13</v>
      </c>
      <c r="G371" s="137" t="s">
        <v>346</v>
      </c>
      <c r="H371" s="137" t="s">
        <v>310</v>
      </c>
      <c r="I371" s="137" t="s">
        <v>316</v>
      </c>
      <c r="J371" s="137" t="s">
        <v>284</v>
      </c>
      <c r="K371" s="137" t="s">
        <v>309</v>
      </c>
      <c r="L371" s="137" t="s">
        <v>43</v>
      </c>
      <c r="M371" s="137" t="s">
        <v>312</v>
      </c>
      <c r="N371" s="137" t="s">
        <v>287</v>
      </c>
      <c r="O371" s="137" t="s">
        <v>288</v>
      </c>
      <c r="P371" s="137">
        <v>0.04</v>
      </c>
      <c r="Q371" s="137"/>
      <c r="R371" s="137"/>
    </row>
    <row r="372" spans="1:18" ht="15" customHeight="1">
      <c r="A372" s="137" t="s">
        <v>235</v>
      </c>
      <c r="B372" s="137" t="s">
        <v>271</v>
      </c>
      <c r="C372" s="137" t="s">
        <v>7</v>
      </c>
      <c r="D372" s="137" t="s">
        <v>11</v>
      </c>
      <c r="E372" s="137" t="s">
        <v>342</v>
      </c>
      <c r="F372" s="137" t="s">
        <v>13</v>
      </c>
      <c r="G372" s="137" t="s">
        <v>347</v>
      </c>
      <c r="H372" s="137" t="s">
        <v>310</v>
      </c>
      <c r="I372" s="137" t="s">
        <v>316</v>
      </c>
      <c r="J372" s="137" t="s">
        <v>284</v>
      </c>
      <c r="K372" s="137" t="s">
        <v>313</v>
      </c>
      <c r="L372" s="137" t="s">
        <v>43</v>
      </c>
      <c r="M372" s="137" t="s">
        <v>312</v>
      </c>
      <c r="N372" s="137" t="s">
        <v>287</v>
      </c>
      <c r="O372" s="137" t="s">
        <v>288</v>
      </c>
      <c r="P372" s="137">
        <v>0.01</v>
      </c>
      <c r="Q372" s="137"/>
      <c r="R372" s="137"/>
    </row>
    <row r="373" spans="1:18" ht="15" customHeight="1">
      <c r="A373" s="137" t="s">
        <v>235</v>
      </c>
      <c r="B373" s="137" t="s">
        <v>268</v>
      </c>
      <c r="C373" s="137" t="s">
        <v>7</v>
      </c>
      <c r="D373" s="137" t="s">
        <v>11</v>
      </c>
      <c r="E373" s="137" t="s">
        <v>342</v>
      </c>
      <c r="F373" s="137" t="s">
        <v>13</v>
      </c>
      <c r="G373" s="137"/>
      <c r="H373" s="137"/>
      <c r="I373" s="137"/>
      <c r="J373" s="137"/>
      <c r="K373" s="137"/>
      <c r="L373" s="137"/>
      <c r="M373" s="137"/>
      <c r="N373" s="137"/>
      <c r="O373" s="137"/>
      <c r="P373" s="137">
        <v>0.05</v>
      </c>
      <c r="Q373" s="137"/>
      <c r="R373" s="137"/>
    </row>
    <row r="374" spans="1:18" ht="15" customHeight="1">
      <c r="A374" s="137" t="s">
        <v>235</v>
      </c>
      <c r="B374" s="137" t="s">
        <v>251</v>
      </c>
      <c r="C374" s="137" t="s">
        <v>7</v>
      </c>
      <c r="D374" s="137" t="s">
        <v>11</v>
      </c>
      <c r="E374" s="137" t="s">
        <v>342</v>
      </c>
      <c r="F374" s="137" t="s">
        <v>13</v>
      </c>
      <c r="G374" s="137"/>
      <c r="H374" s="137"/>
      <c r="I374" s="137"/>
      <c r="J374" s="137"/>
      <c r="K374" s="137"/>
      <c r="L374" s="137"/>
      <c r="M374" s="137"/>
      <c r="N374" s="137"/>
      <c r="O374" s="137"/>
      <c r="P374" s="137">
        <v>0.05</v>
      </c>
      <c r="Q374" s="137"/>
      <c r="R374" s="137"/>
    </row>
    <row r="375" spans="1:18" ht="15" customHeight="1">
      <c r="A375" s="137" t="s">
        <v>236</v>
      </c>
      <c r="B375" s="137" t="s">
        <v>270</v>
      </c>
      <c r="C375" s="137" t="s">
        <v>7</v>
      </c>
      <c r="D375" s="137" t="s">
        <v>11</v>
      </c>
      <c r="E375" s="137" t="s">
        <v>342</v>
      </c>
      <c r="F375" s="137" t="s">
        <v>13</v>
      </c>
      <c r="G375" s="137" t="s">
        <v>348</v>
      </c>
      <c r="H375" s="137" t="s">
        <v>310</v>
      </c>
      <c r="I375" s="137" t="s">
        <v>316</v>
      </c>
      <c r="J375" s="137" t="s">
        <v>284</v>
      </c>
      <c r="K375" s="137" t="s">
        <v>314</v>
      </c>
      <c r="L375" s="137" t="s">
        <v>43</v>
      </c>
      <c r="M375" s="137" t="s">
        <v>312</v>
      </c>
      <c r="N375" s="137" t="s">
        <v>287</v>
      </c>
      <c r="O375" s="137" t="s">
        <v>288</v>
      </c>
      <c r="P375" s="137">
        <v>0.02</v>
      </c>
      <c r="Q375" s="137"/>
      <c r="R375" s="137"/>
    </row>
    <row r="376" spans="1:18" ht="15" customHeight="1">
      <c r="A376" s="137" t="s">
        <v>236</v>
      </c>
      <c r="B376" s="137" t="s">
        <v>268</v>
      </c>
      <c r="C376" s="137" t="s">
        <v>7</v>
      </c>
      <c r="D376" s="137" t="s">
        <v>11</v>
      </c>
      <c r="E376" s="137" t="s">
        <v>342</v>
      </c>
      <c r="F376" s="137" t="s">
        <v>13</v>
      </c>
      <c r="G376" s="137"/>
      <c r="H376" s="137"/>
      <c r="I376" s="137"/>
      <c r="J376" s="137"/>
      <c r="K376" s="137"/>
      <c r="L376" s="137"/>
      <c r="M376" s="137"/>
      <c r="N376" s="137"/>
      <c r="O376" s="137"/>
      <c r="P376" s="137">
        <v>0.02</v>
      </c>
      <c r="Q376" s="137"/>
      <c r="R376" s="137"/>
    </row>
    <row r="377" spans="1:18" ht="15" customHeight="1">
      <c r="A377" s="137" t="s">
        <v>236</v>
      </c>
      <c r="B377" s="137" t="s">
        <v>251</v>
      </c>
      <c r="C377" s="137" t="s">
        <v>7</v>
      </c>
      <c r="D377" s="137" t="s">
        <v>11</v>
      </c>
      <c r="E377" s="137" t="s">
        <v>342</v>
      </c>
      <c r="F377" s="137" t="s">
        <v>13</v>
      </c>
      <c r="G377" s="137"/>
      <c r="H377" s="137"/>
      <c r="I377" s="137"/>
      <c r="J377" s="137"/>
      <c r="K377" s="137"/>
      <c r="L377" s="137"/>
      <c r="M377" s="137"/>
      <c r="N377" s="137"/>
      <c r="O377" s="137"/>
      <c r="P377" s="137">
        <v>0.02</v>
      </c>
      <c r="Q377" s="137"/>
      <c r="R377" s="137"/>
    </row>
    <row r="378" spans="1:18" ht="15" customHeight="1">
      <c r="A378" s="137" t="s">
        <v>237</v>
      </c>
      <c r="B378" s="137" t="s">
        <v>262</v>
      </c>
      <c r="C378" s="137" t="s">
        <v>7</v>
      </c>
      <c r="D378" s="137" t="s">
        <v>11</v>
      </c>
      <c r="E378" s="137" t="s">
        <v>342</v>
      </c>
      <c r="F378" s="137" t="s">
        <v>13</v>
      </c>
      <c r="G378" s="137"/>
      <c r="H378" s="137"/>
      <c r="I378" s="137"/>
      <c r="J378" s="137"/>
      <c r="K378" s="137"/>
      <c r="L378" s="137"/>
      <c r="M378" s="137"/>
      <c r="N378" s="137"/>
      <c r="O378" s="137"/>
      <c r="P378" s="137">
        <v>0.01</v>
      </c>
      <c r="Q378" s="137">
        <v>0</v>
      </c>
      <c r="R378" s="137">
        <v>0.01</v>
      </c>
    </row>
    <row r="379" spans="1:18" ht="15" customHeight="1">
      <c r="A379" s="137" t="s">
        <v>237</v>
      </c>
      <c r="B379" s="137" t="s">
        <v>263</v>
      </c>
      <c r="C379" s="137" t="s">
        <v>7</v>
      </c>
      <c r="D379" s="137" t="s">
        <v>11</v>
      </c>
      <c r="E379" s="137" t="s">
        <v>342</v>
      </c>
      <c r="F379" s="137" t="s">
        <v>13</v>
      </c>
      <c r="G379" s="137"/>
      <c r="H379" s="137"/>
      <c r="I379" s="137"/>
      <c r="J379" s="137"/>
      <c r="K379" s="137"/>
      <c r="L379" s="137"/>
      <c r="M379" s="137"/>
      <c r="N379" s="137"/>
      <c r="O379" s="137"/>
      <c r="P379" s="137">
        <v>0.01</v>
      </c>
      <c r="Q379" s="137">
        <v>0</v>
      </c>
      <c r="R379" s="137">
        <v>0.01</v>
      </c>
    </row>
    <row r="380" spans="1:18" ht="15" customHeight="1">
      <c r="A380" s="137" t="s">
        <v>237</v>
      </c>
      <c r="B380" s="137" t="s">
        <v>265</v>
      </c>
      <c r="C380" s="137" t="s">
        <v>7</v>
      </c>
      <c r="D380" s="137" t="s">
        <v>11</v>
      </c>
      <c r="E380" s="137" t="s">
        <v>342</v>
      </c>
      <c r="F380" s="137" t="s">
        <v>13</v>
      </c>
      <c r="G380" s="137"/>
      <c r="H380" s="137"/>
      <c r="I380" s="137"/>
      <c r="J380" s="137"/>
      <c r="K380" s="137"/>
      <c r="L380" s="137"/>
      <c r="M380" s="137"/>
      <c r="N380" s="137"/>
      <c r="O380" s="137"/>
      <c r="P380" s="137">
        <v>0.01</v>
      </c>
      <c r="Q380" s="137"/>
      <c r="R380" s="137"/>
    </row>
    <row r="381" spans="1:18" ht="15" customHeight="1">
      <c r="A381" s="137" t="s">
        <v>237</v>
      </c>
      <c r="B381" s="137" t="s">
        <v>266</v>
      </c>
      <c r="C381" s="137" t="s">
        <v>7</v>
      </c>
      <c r="D381" s="137" t="s">
        <v>11</v>
      </c>
      <c r="E381" s="137" t="s">
        <v>342</v>
      </c>
      <c r="F381" s="137" t="s">
        <v>13</v>
      </c>
      <c r="G381" s="137"/>
      <c r="H381" s="137"/>
      <c r="I381" s="137"/>
      <c r="J381" s="137"/>
      <c r="K381" s="137"/>
      <c r="L381" s="137"/>
      <c r="M381" s="137"/>
      <c r="N381" s="137"/>
      <c r="O381" s="137"/>
      <c r="P381" s="137">
        <v>0.15</v>
      </c>
      <c r="Q381" s="137"/>
      <c r="R381" s="137"/>
    </row>
    <row r="382" spans="1:18" ht="15" customHeight="1">
      <c r="A382" s="137" t="s">
        <v>237</v>
      </c>
      <c r="B382" s="137" t="s">
        <v>267</v>
      </c>
      <c r="C382" s="137" t="s">
        <v>7</v>
      </c>
      <c r="D382" s="137" t="s">
        <v>11</v>
      </c>
      <c r="E382" s="137" t="s">
        <v>342</v>
      </c>
      <c r="F382" s="137" t="s">
        <v>13</v>
      </c>
      <c r="G382" s="137"/>
      <c r="H382" s="137"/>
      <c r="I382" s="137"/>
      <c r="J382" s="137"/>
      <c r="K382" s="137"/>
      <c r="L382" s="137"/>
      <c r="M382" s="137"/>
      <c r="N382" s="137"/>
      <c r="O382" s="137"/>
      <c r="P382" s="137">
        <v>0</v>
      </c>
      <c r="Q382" s="137"/>
      <c r="R382" s="137"/>
    </row>
    <row r="383" spans="1:18" ht="15" customHeight="1">
      <c r="A383" s="137" t="s">
        <v>237</v>
      </c>
      <c r="B383" s="137" t="s">
        <v>270</v>
      </c>
      <c r="C383" s="137" t="s">
        <v>7</v>
      </c>
      <c r="D383" s="137" t="s">
        <v>11</v>
      </c>
      <c r="E383" s="137" t="s">
        <v>342</v>
      </c>
      <c r="F383" s="137" t="s">
        <v>13</v>
      </c>
      <c r="G383" s="137"/>
      <c r="H383" s="137"/>
      <c r="I383" s="137"/>
      <c r="J383" s="137"/>
      <c r="K383" s="137"/>
      <c r="L383" s="137"/>
      <c r="M383" s="137"/>
      <c r="N383" s="137"/>
      <c r="O383" s="137"/>
      <c r="P383" s="137">
        <v>0.01</v>
      </c>
      <c r="Q383" s="137"/>
      <c r="R383" s="137"/>
    </row>
    <row r="384" spans="1:18" ht="15" customHeight="1">
      <c r="A384" s="137" t="s">
        <v>237</v>
      </c>
      <c r="B384" s="137" t="s">
        <v>271</v>
      </c>
      <c r="C384" s="137" t="s">
        <v>7</v>
      </c>
      <c r="D384" s="137" t="s">
        <v>11</v>
      </c>
      <c r="E384" s="137" t="s">
        <v>342</v>
      </c>
      <c r="F384" s="137" t="s">
        <v>13</v>
      </c>
      <c r="G384" s="137"/>
      <c r="H384" s="137"/>
      <c r="I384" s="137"/>
      <c r="J384" s="137"/>
      <c r="K384" s="137"/>
      <c r="L384" s="137"/>
      <c r="M384" s="137"/>
      <c r="N384" s="137"/>
      <c r="O384" s="137"/>
      <c r="P384" s="137">
        <v>0.01</v>
      </c>
      <c r="Q384" s="137"/>
      <c r="R384" s="137"/>
    </row>
    <row r="385" spans="1:18" ht="15" customHeight="1">
      <c r="A385" s="137" t="s">
        <v>237</v>
      </c>
      <c r="B385" s="137" t="s">
        <v>272</v>
      </c>
      <c r="C385" s="137" t="s">
        <v>7</v>
      </c>
      <c r="D385" s="137" t="s">
        <v>11</v>
      </c>
      <c r="E385" s="137" t="s">
        <v>342</v>
      </c>
      <c r="F385" s="137" t="s">
        <v>13</v>
      </c>
      <c r="G385" s="137"/>
      <c r="H385" s="137"/>
      <c r="I385" s="137"/>
      <c r="J385" s="137"/>
      <c r="K385" s="137"/>
      <c r="L385" s="137"/>
      <c r="M385" s="137"/>
      <c r="N385" s="137"/>
      <c r="O385" s="137"/>
      <c r="P385" s="137">
        <v>0.02</v>
      </c>
      <c r="Q385" s="137"/>
      <c r="R385" s="137"/>
    </row>
    <row r="386" spans="1:18" ht="15" customHeight="1">
      <c r="A386" s="137" t="s">
        <v>237</v>
      </c>
      <c r="B386" s="137" t="s">
        <v>273</v>
      </c>
      <c r="C386" s="137" t="s">
        <v>7</v>
      </c>
      <c r="D386" s="137" t="s">
        <v>11</v>
      </c>
      <c r="E386" s="137" t="s">
        <v>342</v>
      </c>
      <c r="F386" s="137" t="s">
        <v>13</v>
      </c>
      <c r="G386" s="137"/>
      <c r="H386" s="137"/>
      <c r="I386" s="137"/>
      <c r="J386" s="137"/>
      <c r="K386" s="137"/>
      <c r="L386" s="137"/>
      <c r="M386" s="137"/>
      <c r="N386" s="137"/>
      <c r="O386" s="137"/>
      <c r="P386" s="137">
        <v>0</v>
      </c>
      <c r="Q386" s="137"/>
      <c r="R386" s="137"/>
    </row>
    <row r="387" spans="1:18" ht="15" customHeight="1">
      <c r="A387" s="137" t="s">
        <v>237</v>
      </c>
      <c r="B387" s="137" t="s">
        <v>275</v>
      </c>
      <c r="C387" s="137" t="s">
        <v>7</v>
      </c>
      <c r="D387" s="137" t="s">
        <v>11</v>
      </c>
      <c r="E387" s="137" t="s">
        <v>342</v>
      </c>
      <c r="F387" s="137" t="s">
        <v>13</v>
      </c>
      <c r="G387" s="137"/>
      <c r="H387" s="137"/>
      <c r="I387" s="137"/>
      <c r="J387" s="137"/>
      <c r="K387" s="137"/>
      <c r="L387" s="137"/>
      <c r="M387" s="137"/>
      <c r="N387" s="137"/>
      <c r="O387" s="137"/>
      <c r="P387" s="137">
        <v>0.42</v>
      </c>
      <c r="Q387" s="137"/>
      <c r="R387" s="137"/>
    </row>
    <row r="388" spans="1:18" ht="15" customHeight="1">
      <c r="A388" s="137" t="s">
        <v>237</v>
      </c>
      <c r="B388" s="137" t="s">
        <v>261</v>
      </c>
      <c r="C388" s="137" t="s">
        <v>7</v>
      </c>
      <c r="D388" s="137" t="s">
        <v>11</v>
      </c>
      <c r="E388" s="137" t="s">
        <v>342</v>
      </c>
      <c r="F388" s="137" t="s">
        <v>13</v>
      </c>
      <c r="G388" s="137"/>
      <c r="H388" s="137"/>
      <c r="I388" s="137"/>
      <c r="J388" s="137"/>
      <c r="K388" s="137"/>
      <c r="L388" s="137"/>
      <c r="M388" s="137"/>
      <c r="N388" s="137"/>
      <c r="O388" s="137"/>
      <c r="P388" s="137">
        <v>0.01</v>
      </c>
      <c r="Q388" s="137"/>
      <c r="R388" s="137"/>
    </row>
    <row r="389" spans="1:18" ht="15" customHeight="1">
      <c r="A389" s="137" t="s">
        <v>237</v>
      </c>
      <c r="B389" s="137" t="s">
        <v>253</v>
      </c>
      <c r="C389" s="137" t="s">
        <v>7</v>
      </c>
      <c r="D389" s="137" t="s">
        <v>11</v>
      </c>
      <c r="E389" s="137" t="s">
        <v>342</v>
      </c>
      <c r="F389" s="137" t="s">
        <v>13</v>
      </c>
      <c r="G389" s="137"/>
      <c r="H389" s="137"/>
      <c r="I389" s="137"/>
      <c r="J389" s="137"/>
      <c r="K389" s="137"/>
      <c r="L389" s="137"/>
      <c r="M389" s="137"/>
      <c r="N389" s="137"/>
      <c r="O389" s="137"/>
      <c r="P389" s="137">
        <v>0.01</v>
      </c>
      <c r="Q389" s="137"/>
      <c r="R389" s="137"/>
    </row>
    <row r="390" spans="1:18" ht="15" customHeight="1">
      <c r="A390" s="137" t="s">
        <v>237</v>
      </c>
      <c r="B390" s="137" t="s">
        <v>252</v>
      </c>
      <c r="C390" s="137" t="s">
        <v>7</v>
      </c>
      <c r="D390" s="137" t="s">
        <v>11</v>
      </c>
      <c r="E390" s="137" t="s">
        <v>342</v>
      </c>
      <c r="F390" s="137" t="s">
        <v>13</v>
      </c>
      <c r="G390" s="137"/>
      <c r="H390" s="137"/>
      <c r="I390" s="137"/>
      <c r="J390" s="137"/>
      <c r="K390" s="137"/>
      <c r="L390" s="137"/>
      <c r="M390" s="137"/>
      <c r="N390" s="137"/>
      <c r="O390" s="137"/>
      <c r="P390" s="137">
        <v>0.18</v>
      </c>
      <c r="Q390" s="137"/>
      <c r="R390" s="137"/>
    </row>
    <row r="391" spans="1:18" ht="15" customHeight="1">
      <c r="A391" s="137" t="s">
        <v>237</v>
      </c>
      <c r="B391" s="137" t="s">
        <v>264</v>
      </c>
      <c r="C391" s="137" t="s">
        <v>7</v>
      </c>
      <c r="D391" s="137" t="s">
        <v>11</v>
      </c>
      <c r="E391" s="137" t="s">
        <v>342</v>
      </c>
      <c r="F391" s="137" t="s">
        <v>13</v>
      </c>
      <c r="G391" s="137"/>
      <c r="H391" s="137"/>
      <c r="I391" s="137"/>
      <c r="J391" s="137"/>
      <c r="K391" s="137"/>
      <c r="L391" s="137"/>
      <c r="M391" s="137"/>
      <c r="N391" s="137"/>
      <c r="O391" s="137"/>
      <c r="P391" s="137">
        <v>0.16</v>
      </c>
      <c r="Q391" s="137"/>
      <c r="R391" s="137"/>
    </row>
    <row r="392" spans="1:18" ht="15" customHeight="1">
      <c r="A392" s="137" t="s">
        <v>237</v>
      </c>
      <c r="B392" s="137" t="s">
        <v>251</v>
      </c>
      <c r="C392" s="137" t="s">
        <v>7</v>
      </c>
      <c r="D392" s="137" t="s">
        <v>11</v>
      </c>
      <c r="E392" s="137" t="s">
        <v>342</v>
      </c>
      <c r="F392" s="137" t="s">
        <v>13</v>
      </c>
      <c r="G392" s="137"/>
      <c r="H392" s="137"/>
      <c r="I392" s="137"/>
      <c r="J392" s="137"/>
      <c r="K392" s="137"/>
      <c r="L392" s="137"/>
      <c r="M392" s="137"/>
      <c r="N392" s="137"/>
      <c r="O392" s="137"/>
      <c r="P392" s="137">
        <v>0.22</v>
      </c>
      <c r="Q392" s="137"/>
      <c r="R392" s="137"/>
    </row>
    <row r="393" spans="1:18" ht="15" customHeight="1">
      <c r="A393" s="137" t="s">
        <v>237</v>
      </c>
      <c r="B393" s="137" t="s">
        <v>268</v>
      </c>
      <c r="C393" s="137" t="s">
        <v>7</v>
      </c>
      <c r="D393" s="137" t="s">
        <v>11</v>
      </c>
      <c r="E393" s="137" t="s">
        <v>342</v>
      </c>
      <c r="F393" s="137" t="s">
        <v>13</v>
      </c>
      <c r="G393" s="137"/>
      <c r="H393" s="137"/>
      <c r="I393" s="137"/>
      <c r="J393" s="137"/>
      <c r="K393" s="137"/>
      <c r="L393" s="137"/>
      <c r="M393" s="137"/>
      <c r="N393" s="137"/>
      <c r="O393" s="137"/>
      <c r="P393" s="137">
        <v>0.05</v>
      </c>
      <c r="Q393" s="137"/>
      <c r="R393" s="137"/>
    </row>
    <row r="394" spans="1:18" ht="15" customHeight="1">
      <c r="A394" s="137" t="s">
        <v>238</v>
      </c>
      <c r="B394" s="137" t="s">
        <v>262</v>
      </c>
      <c r="C394" s="137" t="s">
        <v>7</v>
      </c>
      <c r="D394" s="137" t="s">
        <v>11</v>
      </c>
      <c r="E394" s="137" t="s">
        <v>342</v>
      </c>
      <c r="F394" s="137" t="s">
        <v>13</v>
      </c>
      <c r="G394" s="137"/>
      <c r="H394" s="137"/>
      <c r="I394" s="137"/>
      <c r="J394" s="137"/>
      <c r="K394" s="137"/>
      <c r="L394" s="137"/>
      <c r="M394" s="137"/>
      <c r="N394" s="137"/>
      <c r="O394" s="137"/>
      <c r="P394" s="137">
        <v>0</v>
      </c>
      <c r="Q394" s="137">
        <v>0</v>
      </c>
      <c r="R394" s="137">
        <v>0.01</v>
      </c>
    </row>
    <row r="395" spans="1:18" ht="15" customHeight="1">
      <c r="A395" s="137" t="s">
        <v>238</v>
      </c>
      <c r="B395" s="137" t="s">
        <v>263</v>
      </c>
      <c r="C395" s="137" t="s">
        <v>7</v>
      </c>
      <c r="D395" s="137" t="s">
        <v>11</v>
      </c>
      <c r="E395" s="137" t="s">
        <v>342</v>
      </c>
      <c r="F395" s="137" t="s">
        <v>13</v>
      </c>
      <c r="G395" s="137"/>
      <c r="H395" s="137"/>
      <c r="I395" s="137"/>
      <c r="J395" s="137"/>
      <c r="K395" s="137"/>
      <c r="L395" s="137"/>
      <c r="M395" s="137"/>
      <c r="N395" s="137"/>
      <c r="O395" s="137"/>
      <c r="P395" s="137">
        <v>0</v>
      </c>
      <c r="Q395" s="137">
        <v>0</v>
      </c>
      <c r="R395" s="137">
        <v>0.01</v>
      </c>
    </row>
    <row r="396" spans="1:18" ht="15" customHeight="1">
      <c r="A396" s="137" t="s">
        <v>238</v>
      </c>
      <c r="B396" s="137" t="s">
        <v>265</v>
      </c>
      <c r="C396" s="137" t="s">
        <v>7</v>
      </c>
      <c r="D396" s="137" t="s">
        <v>11</v>
      </c>
      <c r="E396" s="137" t="s">
        <v>342</v>
      </c>
      <c r="F396" s="137" t="s">
        <v>13</v>
      </c>
      <c r="G396" s="137" t="s">
        <v>349</v>
      </c>
      <c r="H396" s="137" t="s">
        <v>310</v>
      </c>
      <c r="I396" s="137" t="s">
        <v>316</v>
      </c>
      <c r="J396" s="137" t="s">
        <v>284</v>
      </c>
      <c r="K396" s="137" t="s">
        <v>315</v>
      </c>
      <c r="L396" s="137" t="s">
        <v>43</v>
      </c>
      <c r="M396" s="137" t="s">
        <v>312</v>
      </c>
      <c r="N396" s="137" t="s">
        <v>287</v>
      </c>
      <c r="O396" s="137" t="s">
        <v>288</v>
      </c>
      <c r="P396" s="137">
        <v>0.01</v>
      </c>
      <c r="Q396" s="137"/>
      <c r="R396" s="137"/>
    </row>
    <row r="397" spans="1:18" ht="15" customHeight="1">
      <c r="A397" s="137" t="s">
        <v>238</v>
      </c>
      <c r="B397" s="137" t="s">
        <v>266</v>
      </c>
      <c r="C397" s="137" t="s">
        <v>7</v>
      </c>
      <c r="D397" s="137" t="s">
        <v>11</v>
      </c>
      <c r="E397" s="137" t="s">
        <v>342</v>
      </c>
      <c r="F397" s="137" t="s">
        <v>13</v>
      </c>
      <c r="G397" s="137" t="s">
        <v>350</v>
      </c>
      <c r="H397" s="137" t="s">
        <v>310</v>
      </c>
      <c r="I397" s="137" t="s">
        <v>316</v>
      </c>
      <c r="J397" s="137" t="s">
        <v>284</v>
      </c>
      <c r="K397" s="137" t="s">
        <v>317</v>
      </c>
      <c r="L397" s="137" t="s">
        <v>43</v>
      </c>
      <c r="M397" s="137" t="s">
        <v>312</v>
      </c>
      <c r="N397" s="137" t="s">
        <v>287</v>
      </c>
      <c r="O397" s="137" t="s">
        <v>288</v>
      </c>
      <c r="P397" s="137">
        <v>0.14000000000000001</v>
      </c>
      <c r="Q397" s="137"/>
      <c r="R397" s="137"/>
    </row>
    <row r="398" spans="1:18" ht="15" customHeight="1">
      <c r="A398" s="137" t="s">
        <v>238</v>
      </c>
      <c r="B398" s="137" t="s">
        <v>267</v>
      </c>
      <c r="C398" s="137" t="s">
        <v>7</v>
      </c>
      <c r="D398" s="137" t="s">
        <v>11</v>
      </c>
      <c r="E398" s="137" t="s">
        <v>342</v>
      </c>
      <c r="F398" s="137" t="s">
        <v>13</v>
      </c>
      <c r="G398" s="137" t="s">
        <v>351</v>
      </c>
      <c r="H398" s="137" t="s">
        <v>310</v>
      </c>
      <c r="I398" s="137" t="s">
        <v>316</v>
      </c>
      <c r="J398" s="137" t="s">
        <v>284</v>
      </c>
      <c r="K398" s="137" t="s">
        <v>318</v>
      </c>
      <c r="L398" s="137" t="s">
        <v>43</v>
      </c>
      <c r="M398" s="137" t="s">
        <v>312</v>
      </c>
      <c r="N398" s="137" t="s">
        <v>287</v>
      </c>
      <c r="O398" s="137" t="s">
        <v>288</v>
      </c>
      <c r="P398" s="137">
        <v>0</v>
      </c>
      <c r="Q398" s="137"/>
      <c r="R398" s="137"/>
    </row>
    <row r="399" spans="1:18" ht="15" customHeight="1">
      <c r="A399" s="137" t="s">
        <v>238</v>
      </c>
      <c r="B399" s="137" t="s">
        <v>270</v>
      </c>
      <c r="C399" s="137" t="s">
        <v>7</v>
      </c>
      <c r="D399" s="137" t="s">
        <v>11</v>
      </c>
      <c r="E399" s="137" t="s">
        <v>342</v>
      </c>
      <c r="F399" s="137" t="s">
        <v>13</v>
      </c>
      <c r="G399" s="137" t="s">
        <v>352</v>
      </c>
      <c r="H399" s="137" t="s">
        <v>310</v>
      </c>
      <c r="I399" s="137" t="s">
        <v>316</v>
      </c>
      <c r="J399" s="137" t="s">
        <v>284</v>
      </c>
      <c r="K399" s="137" t="s">
        <v>319</v>
      </c>
      <c r="L399" s="137" t="s">
        <v>43</v>
      </c>
      <c r="M399" s="137" t="s">
        <v>312</v>
      </c>
      <c r="N399" s="137" t="s">
        <v>287</v>
      </c>
      <c r="O399" s="137" t="s">
        <v>288</v>
      </c>
      <c r="P399" s="137">
        <v>0</v>
      </c>
      <c r="Q399" s="137"/>
      <c r="R399" s="137"/>
    </row>
    <row r="400" spans="1:18" ht="15" customHeight="1">
      <c r="A400" s="137" t="s">
        <v>238</v>
      </c>
      <c r="B400" s="137" t="s">
        <v>271</v>
      </c>
      <c r="C400" s="137" t="s">
        <v>7</v>
      </c>
      <c r="D400" s="137" t="s">
        <v>11</v>
      </c>
      <c r="E400" s="137" t="s">
        <v>342</v>
      </c>
      <c r="F400" s="137" t="s">
        <v>13</v>
      </c>
      <c r="G400" s="137" t="s">
        <v>353</v>
      </c>
      <c r="H400" s="137" t="s">
        <v>310</v>
      </c>
      <c r="I400" s="137" t="s">
        <v>316</v>
      </c>
      <c r="J400" s="137" t="s">
        <v>284</v>
      </c>
      <c r="K400" s="137" t="s">
        <v>320</v>
      </c>
      <c r="L400" s="137" t="s">
        <v>43</v>
      </c>
      <c r="M400" s="137" t="s">
        <v>312</v>
      </c>
      <c r="N400" s="137" t="s">
        <v>287</v>
      </c>
      <c r="O400" s="137" t="s">
        <v>288</v>
      </c>
      <c r="P400" s="137">
        <v>0.01</v>
      </c>
      <c r="Q400" s="137"/>
      <c r="R400" s="137"/>
    </row>
    <row r="401" spans="1:18" ht="15" customHeight="1">
      <c r="A401" s="137" t="s">
        <v>238</v>
      </c>
      <c r="B401" s="137" t="s">
        <v>272</v>
      </c>
      <c r="C401" s="137" t="s">
        <v>7</v>
      </c>
      <c r="D401" s="137" t="s">
        <v>11</v>
      </c>
      <c r="E401" s="137" t="s">
        <v>342</v>
      </c>
      <c r="F401" s="137" t="s">
        <v>13</v>
      </c>
      <c r="G401" s="137" t="s">
        <v>354</v>
      </c>
      <c r="H401" s="137" t="s">
        <v>310</v>
      </c>
      <c r="I401" s="137" t="s">
        <v>316</v>
      </c>
      <c r="J401" s="137" t="s">
        <v>284</v>
      </c>
      <c r="K401" s="137" t="s">
        <v>321</v>
      </c>
      <c r="L401" s="137" t="s">
        <v>43</v>
      </c>
      <c r="M401" s="137" t="s">
        <v>312</v>
      </c>
      <c r="N401" s="137" t="s">
        <v>287</v>
      </c>
      <c r="O401" s="137" t="s">
        <v>288</v>
      </c>
      <c r="P401" s="137">
        <v>0</v>
      </c>
      <c r="Q401" s="137"/>
      <c r="R401" s="137"/>
    </row>
    <row r="402" spans="1:18" ht="15" customHeight="1">
      <c r="A402" s="137" t="s">
        <v>238</v>
      </c>
      <c r="B402" s="137" t="s">
        <v>273</v>
      </c>
      <c r="C402" s="137" t="s">
        <v>7</v>
      </c>
      <c r="D402" s="137" t="s">
        <v>11</v>
      </c>
      <c r="E402" s="137" t="s">
        <v>342</v>
      </c>
      <c r="F402" s="137" t="s">
        <v>13</v>
      </c>
      <c r="G402" s="137" t="s">
        <v>355</v>
      </c>
      <c r="H402" s="137" t="s">
        <v>310</v>
      </c>
      <c r="I402" s="137" t="s">
        <v>316</v>
      </c>
      <c r="J402" s="137" t="s">
        <v>284</v>
      </c>
      <c r="K402" s="137" t="s">
        <v>322</v>
      </c>
      <c r="L402" s="137" t="s">
        <v>43</v>
      </c>
      <c r="M402" s="137" t="s">
        <v>312</v>
      </c>
      <c r="N402" s="137" t="s">
        <v>287</v>
      </c>
      <c r="O402" s="137" t="s">
        <v>288</v>
      </c>
      <c r="P402" s="137">
        <v>0</v>
      </c>
      <c r="Q402" s="137"/>
      <c r="R402" s="137"/>
    </row>
    <row r="403" spans="1:18" ht="15" customHeight="1">
      <c r="A403" s="137" t="s">
        <v>238</v>
      </c>
      <c r="B403" s="137" t="s">
        <v>275</v>
      </c>
      <c r="C403" s="137" t="s">
        <v>7</v>
      </c>
      <c r="D403" s="137" t="s">
        <v>11</v>
      </c>
      <c r="E403" s="137" t="s">
        <v>342</v>
      </c>
      <c r="F403" s="137" t="s">
        <v>13</v>
      </c>
      <c r="G403" s="137" t="s">
        <v>669</v>
      </c>
      <c r="H403" s="137" t="s">
        <v>310</v>
      </c>
      <c r="I403" s="137" t="s">
        <v>633</v>
      </c>
      <c r="J403" s="137" t="s">
        <v>301</v>
      </c>
      <c r="K403" s="137" t="s">
        <v>634</v>
      </c>
      <c r="L403" s="137" t="s">
        <v>43</v>
      </c>
      <c r="M403" s="137" t="s">
        <v>312</v>
      </c>
      <c r="N403" s="137" t="s">
        <v>635</v>
      </c>
      <c r="O403" s="137" t="s">
        <v>288</v>
      </c>
      <c r="P403" s="137">
        <v>0.23</v>
      </c>
      <c r="Q403" s="137"/>
      <c r="R403" s="137"/>
    </row>
    <row r="404" spans="1:18" ht="15" customHeight="1">
      <c r="A404" s="137" t="s">
        <v>238</v>
      </c>
      <c r="B404" s="137" t="s">
        <v>261</v>
      </c>
      <c r="C404" s="137" t="s">
        <v>7</v>
      </c>
      <c r="D404" s="137" t="s">
        <v>11</v>
      </c>
      <c r="E404" s="137" t="s">
        <v>342</v>
      </c>
      <c r="F404" s="137" t="s">
        <v>13</v>
      </c>
      <c r="G404" s="137" t="s">
        <v>356</v>
      </c>
      <c r="H404" s="137" t="s">
        <v>310</v>
      </c>
      <c r="I404" s="137" t="s">
        <v>316</v>
      </c>
      <c r="J404" s="137" t="s">
        <v>284</v>
      </c>
      <c r="K404" s="137" t="s">
        <v>323</v>
      </c>
      <c r="L404" s="137" t="s">
        <v>43</v>
      </c>
      <c r="M404" s="137" t="s">
        <v>312</v>
      </c>
      <c r="N404" s="137" t="s">
        <v>287</v>
      </c>
      <c r="O404" s="137" t="s">
        <v>288</v>
      </c>
      <c r="P404" s="137">
        <v>0.01</v>
      </c>
      <c r="Q404" s="137"/>
      <c r="R404" s="137"/>
    </row>
    <row r="405" spans="1:18" ht="15" customHeight="1">
      <c r="A405" s="137" t="s">
        <v>238</v>
      </c>
      <c r="B405" s="137" t="s">
        <v>253</v>
      </c>
      <c r="C405" s="137" t="s">
        <v>7</v>
      </c>
      <c r="D405" s="137" t="s">
        <v>11</v>
      </c>
      <c r="E405" s="137" t="s">
        <v>342</v>
      </c>
      <c r="F405" s="137" t="s">
        <v>13</v>
      </c>
      <c r="G405" s="137"/>
      <c r="H405" s="137"/>
      <c r="I405" s="137"/>
      <c r="J405" s="137"/>
      <c r="K405" s="137"/>
      <c r="L405" s="137"/>
      <c r="M405" s="137"/>
      <c r="N405" s="137"/>
      <c r="O405" s="137"/>
      <c r="P405" s="137">
        <v>0.01</v>
      </c>
      <c r="Q405" s="137"/>
      <c r="R405" s="137"/>
    </row>
    <row r="406" spans="1:18" ht="15" customHeight="1">
      <c r="A406" s="137" t="s">
        <v>238</v>
      </c>
      <c r="B406" s="137" t="s">
        <v>252</v>
      </c>
      <c r="C406" s="137" t="s">
        <v>7</v>
      </c>
      <c r="D406" s="137" t="s">
        <v>11</v>
      </c>
      <c r="E406" s="137" t="s">
        <v>342</v>
      </c>
      <c r="F406" s="137" t="s">
        <v>13</v>
      </c>
      <c r="G406" s="137"/>
      <c r="H406" s="137"/>
      <c r="I406" s="137"/>
      <c r="J406" s="137"/>
      <c r="K406" s="137"/>
      <c r="L406" s="137"/>
      <c r="M406" s="137"/>
      <c r="N406" s="137"/>
      <c r="O406" s="137"/>
      <c r="P406" s="137">
        <v>0.16</v>
      </c>
      <c r="Q406" s="137"/>
      <c r="R406" s="137"/>
    </row>
    <row r="407" spans="1:18" ht="15" customHeight="1">
      <c r="A407" s="137" t="s">
        <v>238</v>
      </c>
      <c r="B407" s="137" t="s">
        <v>264</v>
      </c>
      <c r="C407" s="137" t="s">
        <v>7</v>
      </c>
      <c r="D407" s="137" t="s">
        <v>11</v>
      </c>
      <c r="E407" s="137" t="s">
        <v>342</v>
      </c>
      <c r="F407" s="137" t="s">
        <v>13</v>
      </c>
      <c r="G407" s="137"/>
      <c r="H407" s="137"/>
      <c r="I407" s="137"/>
      <c r="J407" s="137"/>
      <c r="K407" s="137"/>
      <c r="L407" s="137"/>
      <c r="M407" s="137"/>
      <c r="N407" s="137"/>
      <c r="O407" s="137"/>
      <c r="P407" s="137">
        <v>0.15</v>
      </c>
      <c r="Q407" s="137"/>
      <c r="R407" s="137"/>
    </row>
    <row r="408" spans="1:18" ht="15" customHeight="1">
      <c r="A408" s="137" t="s">
        <v>238</v>
      </c>
      <c r="B408" s="137" t="s">
        <v>251</v>
      </c>
      <c r="C408" s="137" t="s">
        <v>7</v>
      </c>
      <c r="D408" s="137" t="s">
        <v>11</v>
      </c>
      <c r="E408" s="137" t="s">
        <v>342</v>
      </c>
      <c r="F408" s="137" t="s">
        <v>13</v>
      </c>
      <c r="G408" s="137"/>
      <c r="H408" s="137"/>
      <c r="I408" s="137"/>
      <c r="J408" s="137"/>
      <c r="K408" s="137"/>
      <c r="L408" s="137"/>
      <c r="M408" s="137"/>
      <c r="N408" s="137"/>
      <c r="O408" s="137"/>
      <c r="P408" s="137">
        <v>0.17</v>
      </c>
      <c r="Q408" s="137"/>
      <c r="R408" s="137"/>
    </row>
    <row r="409" spans="1:18" ht="15" customHeight="1">
      <c r="A409" s="137" t="s">
        <v>238</v>
      </c>
      <c r="B409" s="137" t="s">
        <v>268</v>
      </c>
      <c r="C409" s="137" t="s">
        <v>7</v>
      </c>
      <c r="D409" s="137" t="s">
        <v>11</v>
      </c>
      <c r="E409" s="137" t="s">
        <v>342</v>
      </c>
      <c r="F409" s="137" t="s">
        <v>13</v>
      </c>
      <c r="G409" s="137"/>
      <c r="H409" s="137"/>
      <c r="I409" s="137"/>
      <c r="J409" s="137"/>
      <c r="K409" s="137"/>
      <c r="L409" s="137"/>
      <c r="M409" s="137"/>
      <c r="N409" s="137"/>
      <c r="O409" s="137"/>
      <c r="P409" s="137">
        <v>0.01</v>
      </c>
      <c r="Q409" s="137"/>
      <c r="R409" s="137"/>
    </row>
    <row r="410" spans="1:18" ht="15" customHeight="1">
      <c r="A410" s="137" t="s">
        <v>239</v>
      </c>
      <c r="B410" s="137" t="s">
        <v>262</v>
      </c>
      <c r="C410" s="137" t="s">
        <v>7</v>
      </c>
      <c r="D410" s="137" t="s">
        <v>11</v>
      </c>
      <c r="E410" s="137" t="s">
        <v>342</v>
      </c>
      <c r="F410" s="137" t="s">
        <v>13</v>
      </c>
      <c r="G410" s="137"/>
      <c r="H410" s="137"/>
      <c r="I410" s="137"/>
      <c r="J410" s="137"/>
      <c r="K410" s="137"/>
      <c r="L410" s="137"/>
      <c r="M410" s="137"/>
      <c r="N410" s="137"/>
      <c r="O410" s="137"/>
      <c r="P410" s="137">
        <v>0</v>
      </c>
      <c r="Q410" s="137">
        <v>0</v>
      </c>
      <c r="R410" s="137">
        <v>0</v>
      </c>
    </row>
    <row r="411" spans="1:18" ht="15" customHeight="1">
      <c r="A411" s="137" t="s">
        <v>239</v>
      </c>
      <c r="B411" s="137" t="s">
        <v>263</v>
      </c>
      <c r="C411" s="137" t="s">
        <v>7</v>
      </c>
      <c r="D411" s="137" t="s">
        <v>11</v>
      </c>
      <c r="E411" s="137" t="s">
        <v>342</v>
      </c>
      <c r="F411" s="137" t="s">
        <v>13</v>
      </c>
      <c r="G411" s="137"/>
      <c r="H411" s="137"/>
      <c r="I411" s="137"/>
      <c r="J411" s="137"/>
      <c r="K411" s="137"/>
      <c r="L411" s="137"/>
      <c r="M411" s="137"/>
      <c r="N411" s="137"/>
      <c r="O411" s="137"/>
      <c r="P411" s="137">
        <v>0</v>
      </c>
      <c r="Q411" s="137">
        <v>0</v>
      </c>
      <c r="R411" s="137">
        <v>0</v>
      </c>
    </row>
    <row r="412" spans="1:18" ht="15" customHeight="1">
      <c r="A412" s="137" t="s">
        <v>239</v>
      </c>
      <c r="B412" s="137" t="s">
        <v>265</v>
      </c>
      <c r="C412" s="137" t="s">
        <v>7</v>
      </c>
      <c r="D412" s="137" t="s">
        <v>11</v>
      </c>
      <c r="E412" s="137" t="s">
        <v>342</v>
      </c>
      <c r="F412" s="137" t="s">
        <v>13</v>
      </c>
      <c r="G412" s="137" t="s">
        <v>357</v>
      </c>
      <c r="H412" s="137" t="s">
        <v>310</v>
      </c>
      <c r="I412" s="137" t="s">
        <v>316</v>
      </c>
      <c r="J412" s="137" t="s">
        <v>284</v>
      </c>
      <c r="K412" s="137" t="s">
        <v>324</v>
      </c>
      <c r="L412" s="137" t="s">
        <v>43</v>
      </c>
      <c r="M412" s="137" t="s">
        <v>312</v>
      </c>
      <c r="N412" s="137" t="s">
        <v>287</v>
      </c>
      <c r="O412" s="137" t="s">
        <v>288</v>
      </c>
      <c r="P412" s="137">
        <v>0</v>
      </c>
      <c r="Q412" s="137"/>
      <c r="R412" s="137"/>
    </row>
    <row r="413" spans="1:18" ht="15" customHeight="1">
      <c r="A413" s="137" t="s">
        <v>239</v>
      </c>
      <c r="B413" s="137" t="s">
        <v>266</v>
      </c>
      <c r="C413" s="137" t="s">
        <v>7</v>
      </c>
      <c r="D413" s="137" t="s">
        <v>11</v>
      </c>
      <c r="E413" s="137" t="s">
        <v>342</v>
      </c>
      <c r="F413" s="137" t="s">
        <v>13</v>
      </c>
      <c r="G413" s="137" t="s">
        <v>358</v>
      </c>
      <c r="H413" s="137" t="s">
        <v>310</v>
      </c>
      <c r="I413" s="137" t="s">
        <v>316</v>
      </c>
      <c r="J413" s="137" t="s">
        <v>284</v>
      </c>
      <c r="K413" s="137" t="s">
        <v>325</v>
      </c>
      <c r="L413" s="137" t="s">
        <v>43</v>
      </c>
      <c r="M413" s="137" t="s">
        <v>312</v>
      </c>
      <c r="N413" s="137" t="s">
        <v>287</v>
      </c>
      <c r="O413" s="137" t="s">
        <v>288</v>
      </c>
      <c r="P413" s="137">
        <v>0.01</v>
      </c>
      <c r="Q413" s="137"/>
      <c r="R413" s="137"/>
    </row>
    <row r="414" spans="1:18" ht="15" customHeight="1">
      <c r="A414" s="137" t="s">
        <v>239</v>
      </c>
      <c r="B414" s="137" t="s">
        <v>267</v>
      </c>
      <c r="C414" s="137" t="s">
        <v>7</v>
      </c>
      <c r="D414" s="137" t="s">
        <v>11</v>
      </c>
      <c r="E414" s="137" t="s">
        <v>342</v>
      </c>
      <c r="F414" s="137" t="s">
        <v>13</v>
      </c>
      <c r="G414" s="137" t="s">
        <v>359</v>
      </c>
      <c r="H414" s="137" t="s">
        <v>310</v>
      </c>
      <c r="I414" s="137" t="s">
        <v>316</v>
      </c>
      <c r="J414" s="137" t="s">
        <v>284</v>
      </c>
      <c r="K414" s="137" t="s">
        <v>326</v>
      </c>
      <c r="L414" s="137" t="s">
        <v>43</v>
      </c>
      <c r="M414" s="137" t="s">
        <v>312</v>
      </c>
      <c r="N414" s="137" t="s">
        <v>287</v>
      </c>
      <c r="O414" s="137" t="s">
        <v>288</v>
      </c>
      <c r="P414" s="137">
        <v>0</v>
      </c>
      <c r="Q414" s="137"/>
      <c r="R414" s="137"/>
    </row>
    <row r="415" spans="1:18" ht="15" customHeight="1">
      <c r="A415" s="137" t="s">
        <v>239</v>
      </c>
      <c r="B415" s="137" t="s">
        <v>270</v>
      </c>
      <c r="C415" s="137" t="s">
        <v>7</v>
      </c>
      <c r="D415" s="137" t="s">
        <v>11</v>
      </c>
      <c r="E415" s="137" t="s">
        <v>342</v>
      </c>
      <c r="F415" s="137" t="s">
        <v>13</v>
      </c>
      <c r="G415" s="137" t="s">
        <v>360</v>
      </c>
      <c r="H415" s="137" t="s">
        <v>310</v>
      </c>
      <c r="I415" s="137" t="s">
        <v>316</v>
      </c>
      <c r="J415" s="137" t="s">
        <v>284</v>
      </c>
      <c r="K415" s="137" t="s">
        <v>327</v>
      </c>
      <c r="L415" s="137" t="s">
        <v>43</v>
      </c>
      <c r="M415" s="137" t="s">
        <v>312</v>
      </c>
      <c r="N415" s="137" t="s">
        <v>287</v>
      </c>
      <c r="O415" s="137" t="s">
        <v>288</v>
      </c>
      <c r="P415" s="137">
        <v>0.01</v>
      </c>
      <c r="Q415" s="137"/>
      <c r="R415" s="137"/>
    </row>
    <row r="416" spans="1:18" ht="15" customHeight="1">
      <c r="A416" s="137" t="s">
        <v>239</v>
      </c>
      <c r="B416" s="137" t="s">
        <v>272</v>
      </c>
      <c r="C416" s="137" t="s">
        <v>7</v>
      </c>
      <c r="D416" s="137" t="s">
        <v>11</v>
      </c>
      <c r="E416" s="137" t="s">
        <v>342</v>
      </c>
      <c r="F416" s="137" t="s">
        <v>13</v>
      </c>
      <c r="G416" s="137" t="s">
        <v>361</v>
      </c>
      <c r="H416" s="137" t="s">
        <v>310</v>
      </c>
      <c r="I416" s="137" t="s">
        <v>316</v>
      </c>
      <c r="J416" s="137" t="s">
        <v>284</v>
      </c>
      <c r="K416" s="137" t="s">
        <v>328</v>
      </c>
      <c r="L416" s="137" t="s">
        <v>43</v>
      </c>
      <c r="M416" s="137" t="s">
        <v>312</v>
      </c>
      <c r="N416" s="137" t="s">
        <v>287</v>
      </c>
      <c r="O416" s="137" t="s">
        <v>288</v>
      </c>
      <c r="P416" s="137">
        <v>0.02</v>
      </c>
      <c r="Q416" s="137"/>
      <c r="R416" s="137"/>
    </row>
    <row r="417" spans="1:18" ht="15" customHeight="1">
      <c r="A417" s="137" t="s">
        <v>239</v>
      </c>
      <c r="B417" s="137" t="s">
        <v>273</v>
      </c>
      <c r="C417" s="137" t="s">
        <v>7</v>
      </c>
      <c r="D417" s="137" t="s">
        <v>11</v>
      </c>
      <c r="E417" s="137" t="s">
        <v>342</v>
      </c>
      <c r="F417" s="137" t="s">
        <v>13</v>
      </c>
      <c r="G417" s="137" t="s">
        <v>362</v>
      </c>
      <c r="H417" s="137" t="s">
        <v>310</v>
      </c>
      <c r="I417" s="137" t="s">
        <v>316</v>
      </c>
      <c r="J417" s="137" t="s">
        <v>284</v>
      </c>
      <c r="K417" s="137" t="s">
        <v>329</v>
      </c>
      <c r="L417" s="137" t="s">
        <v>43</v>
      </c>
      <c r="M417" s="137" t="s">
        <v>312</v>
      </c>
      <c r="N417" s="137" t="s">
        <v>287</v>
      </c>
      <c r="O417" s="137" t="s">
        <v>288</v>
      </c>
      <c r="P417" s="137">
        <v>0</v>
      </c>
      <c r="Q417" s="137"/>
      <c r="R417" s="137"/>
    </row>
    <row r="418" spans="1:18" ht="15" customHeight="1">
      <c r="A418" s="137" t="s">
        <v>239</v>
      </c>
      <c r="B418" s="137" t="s">
        <v>275</v>
      </c>
      <c r="C418" s="137" t="s">
        <v>7</v>
      </c>
      <c r="D418" s="137" t="s">
        <v>11</v>
      </c>
      <c r="E418" s="137" t="s">
        <v>342</v>
      </c>
      <c r="F418" s="137" t="s">
        <v>13</v>
      </c>
      <c r="G418" s="137" t="s">
        <v>670</v>
      </c>
      <c r="H418" s="137" t="s">
        <v>310</v>
      </c>
      <c r="I418" s="137" t="s">
        <v>633</v>
      </c>
      <c r="J418" s="137" t="s">
        <v>301</v>
      </c>
      <c r="K418" s="137" t="s">
        <v>637</v>
      </c>
      <c r="L418" s="137" t="s">
        <v>43</v>
      </c>
      <c r="M418" s="137" t="s">
        <v>312</v>
      </c>
      <c r="N418" s="137" t="s">
        <v>635</v>
      </c>
      <c r="O418" s="137" t="s">
        <v>288</v>
      </c>
      <c r="P418" s="137">
        <v>0.19</v>
      </c>
      <c r="Q418" s="137"/>
      <c r="R418" s="137"/>
    </row>
    <row r="419" spans="1:18" ht="15" customHeight="1">
      <c r="A419" s="137" t="s">
        <v>239</v>
      </c>
      <c r="B419" s="137" t="s">
        <v>261</v>
      </c>
      <c r="C419" s="137" t="s">
        <v>7</v>
      </c>
      <c r="D419" s="137" t="s">
        <v>11</v>
      </c>
      <c r="E419" s="137" t="s">
        <v>342</v>
      </c>
      <c r="F419" s="137" t="s">
        <v>13</v>
      </c>
      <c r="G419" s="137" t="s">
        <v>363</v>
      </c>
      <c r="H419" s="137" t="s">
        <v>310</v>
      </c>
      <c r="I419" s="137" t="s">
        <v>316</v>
      </c>
      <c r="J419" s="137" t="s">
        <v>284</v>
      </c>
      <c r="K419" s="137" t="s">
        <v>330</v>
      </c>
      <c r="L419" s="137" t="s">
        <v>43</v>
      </c>
      <c r="M419" s="137" t="s">
        <v>312</v>
      </c>
      <c r="N419" s="137" t="s">
        <v>287</v>
      </c>
      <c r="O419" s="137" t="s">
        <v>288</v>
      </c>
      <c r="P419" s="137">
        <v>0</v>
      </c>
      <c r="Q419" s="137"/>
      <c r="R419" s="137"/>
    </row>
    <row r="420" spans="1:18" ht="15" customHeight="1">
      <c r="A420" s="137" t="s">
        <v>239</v>
      </c>
      <c r="B420" s="137" t="s">
        <v>253</v>
      </c>
      <c r="C420" s="137" t="s">
        <v>7</v>
      </c>
      <c r="D420" s="137" t="s">
        <v>11</v>
      </c>
      <c r="E420" s="137" t="s">
        <v>342</v>
      </c>
      <c r="F420" s="137" t="s">
        <v>13</v>
      </c>
      <c r="G420" s="137"/>
      <c r="H420" s="137"/>
      <c r="I420" s="137"/>
      <c r="J420" s="137"/>
      <c r="K420" s="137"/>
      <c r="L420" s="137"/>
      <c r="M420" s="137"/>
      <c r="N420" s="137"/>
      <c r="O420" s="137"/>
      <c r="P420" s="137">
        <v>0</v>
      </c>
      <c r="Q420" s="137"/>
      <c r="R420" s="137"/>
    </row>
    <row r="421" spans="1:18" ht="15" customHeight="1">
      <c r="A421" s="137" t="s">
        <v>239</v>
      </c>
      <c r="B421" s="137" t="s">
        <v>252</v>
      </c>
      <c r="C421" s="137" t="s">
        <v>7</v>
      </c>
      <c r="D421" s="137" t="s">
        <v>11</v>
      </c>
      <c r="E421" s="137" t="s">
        <v>342</v>
      </c>
      <c r="F421" s="137" t="s">
        <v>13</v>
      </c>
      <c r="G421" s="137"/>
      <c r="H421" s="137"/>
      <c r="I421" s="137"/>
      <c r="J421" s="137"/>
      <c r="K421" s="137"/>
      <c r="L421" s="137"/>
      <c r="M421" s="137"/>
      <c r="N421" s="137"/>
      <c r="O421" s="137"/>
      <c r="P421" s="137">
        <v>0.02</v>
      </c>
      <c r="Q421" s="137"/>
      <c r="R421" s="137"/>
    </row>
    <row r="422" spans="1:18" ht="15" customHeight="1">
      <c r="A422" s="137" t="s">
        <v>239</v>
      </c>
      <c r="B422" s="137" t="s">
        <v>264</v>
      </c>
      <c r="C422" s="137" t="s">
        <v>7</v>
      </c>
      <c r="D422" s="137" t="s">
        <v>11</v>
      </c>
      <c r="E422" s="137" t="s">
        <v>342</v>
      </c>
      <c r="F422" s="137" t="s">
        <v>13</v>
      </c>
      <c r="G422" s="137"/>
      <c r="H422" s="137"/>
      <c r="I422" s="137"/>
      <c r="J422" s="137"/>
      <c r="K422" s="137"/>
      <c r="L422" s="137"/>
      <c r="M422" s="137"/>
      <c r="N422" s="137"/>
      <c r="O422" s="137"/>
      <c r="P422" s="137">
        <v>0.01</v>
      </c>
      <c r="Q422" s="137"/>
      <c r="R422" s="137"/>
    </row>
    <row r="423" spans="1:18" ht="15" customHeight="1">
      <c r="A423" s="137" t="s">
        <v>239</v>
      </c>
      <c r="B423" s="137" t="s">
        <v>251</v>
      </c>
      <c r="C423" s="137" t="s">
        <v>7</v>
      </c>
      <c r="D423" s="137" t="s">
        <v>11</v>
      </c>
      <c r="E423" s="137" t="s">
        <v>342</v>
      </c>
      <c r="F423" s="137" t="s">
        <v>13</v>
      </c>
      <c r="G423" s="137"/>
      <c r="H423" s="137"/>
      <c r="I423" s="137"/>
      <c r="J423" s="137"/>
      <c r="K423" s="137"/>
      <c r="L423" s="137"/>
      <c r="M423" s="137"/>
      <c r="N423" s="137"/>
      <c r="O423" s="137"/>
      <c r="P423" s="137">
        <v>0.05</v>
      </c>
      <c r="Q423" s="137"/>
      <c r="R423" s="137"/>
    </row>
    <row r="424" spans="1:18" ht="15" customHeight="1">
      <c r="A424" s="137" t="s">
        <v>239</v>
      </c>
      <c r="B424" s="137" t="s">
        <v>268</v>
      </c>
      <c r="C424" s="137" t="s">
        <v>7</v>
      </c>
      <c r="D424" s="137" t="s">
        <v>11</v>
      </c>
      <c r="E424" s="137" t="s">
        <v>342</v>
      </c>
      <c r="F424" s="137" t="s">
        <v>13</v>
      </c>
      <c r="G424" s="137"/>
      <c r="H424" s="137"/>
      <c r="I424" s="137"/>
      <c r="J424" s="137"/>
      <c r="K424" s="137"/>
      <c r="L424" s="137"/>
      <c r="M424" s="137"/>
      <c r="N424" s="137"/>
      <c r="O424" s="137"/>
      <c r="P424" s="137">
        <v>0.04</v>
      </c>
      <c r="Q424" s="137"/>
      <c r="R424" s="137"/>
    </row>
    <row r="425" spans="1:18" ht="15" customHeight="1">
      <c r="A425" s="137" t="s">
        <v>245</v>
      </c>
      <c r="B425" s="137" t="s">
        <v>211</v>
      </c>
      <c r="C425" s="137" t="s">
        <v>7</v>
      </c>
      <c r="D425" s="137" t="s">
        <v>11</v>
      </c>
      <c r="E425" s="137" t="s">
        <v>342</v>
      </c>
      <c r="F425" s="137" t="s">
        <v>13</v>
      </c>
      <c r="G425" s="137"/>
      <c r="H425" s="137"/>
      <c r="I425" s="137"/>
      <c r="J425" s="137"/>
      <c r="K425" s="137"/>
      <c r="L425" s="137"/>
      <c r="M425" s="137" t="s">
        <v>286</v>
      </c>
      <c r="N425" s="137" t="s">
        <v>630</v>
      </c>
      <c r="O425" s="137" t="s">
        <v>631</v>
      </c>
      <c r="P425" s="137">
        <v>8.1</v>
      </c>
      <c r="Q425" s="137"/>
      <c r="R425" s="137"/>
    </row>
    <row r="426" spans="1:18" ht="15" customHeight="1">
      <c r="A426" s="137" t="s">
        <v>246</v>
      </c>
      <c r="B426" s="137" t="s">
        <v>220</v>
      </c>
      <c r="C426" s="137" t="s">
        <v>7</v>
      </c>
      <c r="D426" s="137" t="s">
        <v>11</v>
      </c>
      <c r="E426" s="137" t="s">
        <v>342</v>
      </c>
      <c r="F426" s="137" t="s">
        <v>13</v>
      </c>
      <c r="G426" s="137"/>
      <c r="H426" s="137"/>
      <c r="I426" s="137"/>
      <c r="J426" s="137"/>
      <c r="K426" s="137"/>
      <c r="L426" s="137"/>
      <c r="M426" s="137"/>
      <c r="N426" s="137"/>
      <c r="O426" s="137"/>
      <c r="P426" s="137">
        <v>1.18</v>
      </c>
      <c r="Q426" s="137"/>
      <c r="R426" s="137"/>
    </row>
    <row r="427" spans="1:18" ht="15" customHeight="1">
      <c r="A427" s="137" t="s">
        <v>246</v>
      </c>
      <c r="B427" s="137" t="s">
        <v>221</v>
      </c>
      <c r="C427" s="137" t="s">
        <v>7</v>
      </c>
      <c r="D427" s="137" t="s">
        <v>11</v>
      </c>
      <c r="E427" s="137" t="s">
        <v>342</v>
      </c>
      <c r="F427" s="137" t="s">
        <v>13</v>
      </c>
      <c r="G427" s="137"/>
      <c r="H427" s="137"/>
      <c r="I427" s="137"/>
      <c r="J427" s="137"/>
      <c r="K427" s="137"/>
      <c r="L427" s="137"/>
      <c r="M427" s="137"/>
      <c r="N427" s="137"/>
      <c r="O427" s="137"/>
      <c r="P427" s="137">
        <v>0.13</v>
      </c>
      <c r="Q427" s="137"/>
      <c r="R427" s="137"/>
    </row>
    <row r="428" spans="1:18" ht="15" customHeight="1">
      <c r="A428" s="137" t="s">
        <v>246</v>
      </c>
      <c r="B428" s="137" t="s">
        <v>222</v>
      </c>
      <c r="C428" s="137" t="s">
        <v>7</v>
      </c>
      <c r="D428" s="137" t="s">
        <v>11</v>
      </c>
      <c r="E428" s="137" t="s">
        <v>342</v>
      </c>
      <c r="F428" s="137" t="s">
        <v>13</v>
      </c>
      <c r="G428" s="137"/>
      <c r="H428" s="137"/>
      <c r="I428" s="137"/>
      <c r="J428" s="137"/>
      <c r="K428" s="137"/>
      <c r="L428" s="137"/>
      <c r="M428" s="137"/>
      <c r="N428" s="137"/>
      <c r="O428" s="137"/>
      <c r="P428" s="137">
        <v>0.37</v>
      </c>
      <c r="Q428" s="137"/>
      <c r="R428" s="137"/>
    </row>
    <row r="429" spans="1:18" ht="15" customHeight="1">
      <c r="A429" s="137" t="s">
        <v>246</v>
      </c>
      <c r="B429" s="137" t="s">
        <v>227</v>
      </c>
      <c r="C429" s="137" t="s">
        <v>7</v>
      </c>
      <c r="D429" s="137" t="s">
        <v>11</v>
      </c>
      <c r="E429" s="137" t="s">
        <v>342</v>
      </c>
      <c r="F429" s="137" t="s">
        <v>13</v>
      </c>
      <c r="G429" s="137"/>
      <c r="H429" s="137"/>
      <c r="I429" s="137"/>
      <c r="J429" s="137"/>
      <c r="K429" s="137"/>
      <c r="L429" s="137"/>
      <c r="M429" s="137"/>
      <c r="N429" s="137"/>
      <c r="O429" s="137"/>
      <c r="P429" s="137">
        <v>0.22</v>
      </c>
      <c r="Q429" s="137"/>
      <c r="R429" s="137"/>
    </row>
    <row r="430" spans="1:18" ht="15" customHeight="1">
      <c r="A430" s="137" t="s">
        <v>246</v>
      </c>
      <c r="B430" s="137" t="s">
        <v>229</v>
      </c>
      <c r="C430" s="137" t="s">
        <v>7</v>
      </c>
      <c r="D430" s="137" t="s">
        <v>11</v>
      </c>
      <c r="E430" s="137" t="s">
        <v>342</v>
      </c>
      <c r="F430" s="137" t="s">
        <v>13</v>
      </c>
      <c r="G430" s="137"/>
      <c r="H430" s="137"/>
      <c r="I430" s="137"/>
      <c r="J430" s="137"/>
      <c r="K430" s="137"/>
      <c r="L430" s="137"/>
      <c r="M430" s="137"/>
      <c r="N430" s="137"/>
      <c r="O430" s="137"/>
      <c r="P430" s="137">
        <v>0</v>
      </c>
      <c r="Q430" s="137"/>
      <c r="R430" s="137"/>
    </row>
    <row r="431" spans="1:18" ht="15" customHeight="1">
      <c r="A431" s="137" t="s">
        <v>246</v>
      </c>
      <c r="B431" s="137" t="s">
        <v>230</v>
      </c>
      <c r="C431" s="137" t="s">
        <v>7</v>
      </c>
      <c r="D431" s="137" t="s">
        <v>11</v>
      </c>
      <c r="E431" s="137" t="s">
        <v>342</v>
      </c>
      <c r="F431" s="137" t="s">
        <v>13</v>
      </c>
      <c r="G431" s="137"/>
      <c r="H431" s="137"/>
      <c r="I431" s="137"/>
      <c r="J431" s="137"/>
      <c r="K431" s="137"/>
      <c r="L431" s="137"/>
      <c r="M431" s="137"/>
      <c r="N431" s="137"/>
      <c r="O431" s="137"/>
      <c r="P431" s="137">
        <v>1.44</v>
      </c>
      <c r="Q431" s="137"/>
      <c r="R431" s="137"/>
    </row>
    <row r="432" spans="1:18" ht="15" customHeight="1">
      <c r="A432" s="137" t="s">
        <v>246</v>
      </c>
      <c r="B432" s="137" t="s">
        <v>224</v>
      </c>
      <c r="C432" s="137" t="s">
        <v>7</v>
      </c>
      <c r="D432" s="137" t="s">
        <v>11</v>
      </c>
      <c r="E432" s="137" t="s">
        <v>342</v>
      </c>
      <c r="F432" s="137" t="s">
        <v>13</v>
      </c>
      <c r="G432" s="137"/>
      <c r="H432" s="137"/>
      <c r="I432" s="137"/>
      <c r="J432" s="137"/>
      <c r="K432" s="137"/>
      <c r="L432" s="137"/>
      <c r="M432" s="137"/>
      <c r="N432" s="137"/>
      <c r="O432" s="137"/>
      <c r="P432" s="137">
        <v>0.26</v>
      </c>
      <c r="Q432" s="137"/>
      <c r="R432" s="137"/>
    </row>
    <row r="433" spans="1:18" ht="15" customHeight="1">
      <c r="A433" s="137" t="s">
        <v>246</v>
      </c>
      <c r="B433" s="137" t="s">
        <v>242</v>
      </c>
      <c r="C433" s="137" t="s">
        <v>7</v>
      </c>
      <c r="D433" s="137" t="s">
        <v>11</v>
      </c>
      <c r="E433" s="137" t="s">
        <v>342</v>
      </c>
      <c r="F433" s="137" t="s">
        <v>13</v>
      </c>
      <c r="G433" s="137"/>
      <c r="H433" s="137"/>
      <c r="I433" s="137"/>
      <c r="J433" s="137"/>
      <c r="K433" s="137"/>
      <c r="L433" s="137"/>
      <c r="M433" s="137"/>
      <c r="N433" s="137"/>
      <c r="O433" s="137"/>
      <c r="P433" s="137">
        <v>0.05</v>
      </c>
      <c r="Q433" s="137"/>
      <c r="R433" s="137"/>
    </row>
    <row r="434" spans="1:18" ht="15" customHeight="1">
      <c r="A434" s="137" t="s">
        <v>246</v>
      </c>
      <c r="B434" s="137" t="s">
        <v>217</v>
      </c>
      <c r="C434" s="137" t="s">
        <v>7</v>
      </c>
      <c r="D434" s="137" t="s">
        <v>11</v>
      </c>
      <c r="E434" s="137" t="s">
        <v>342</v>
      </c>
      <c r="F434" s="137" t="s">
        <v>13</v>
      </c>
      <c r="G434" s="137"/>
      <c r="H434" s="137"/>
      <c r="I434" s="137"/>
      <c r="J434" s="137"/>
      <c r="K434" s="137"/>
      <c r="L434" s="137"/>
      <c r="M434" s="137"/>
      <c r="N434" s="137"/>
      <c r="O434" s="137"/>
      <c r="P434" s="137">
        <v>1.31</v>
      </c>
      <c r="Q434" s="137"/>
      <c r="R434" s="137"/>
    </row>
    <row r="435" spans="1:18" ht="15" customHeight="1">
      <c r="A435" s="137" t="s">
        <v>246</v>
      </c>
      <c r="B435" s="137" t="s">
        <v>214</v>
      </c>
      <c r="C435" s="137" t="s">
        <v>7</v>
      </c>
      <c r="D435" s="137" t="s">
        <v>11</v>
      </c>
      <c r="E435" s="137" t="s">
        <v>342</v>
      </c>
      <c r="F435" s="137" t="s">
        <v>13</v>
      </c>
      <c r="G435" s="137"/>
      <c r="H435" s="137"/>
      <c r="I435" s="137"/>
      <c r="J435" s="137"/>
      <c r="K435" s="137"/>
      <c r="L435" s="137"/>
      <c r="M435" s="137"/>
      <c r="N435" s="137"/>
      <c r="O435" s="137"/>
      <c r="P435" s="137">
        <v>3.6</v>
      </c>
      <c r="Q435" s="137"/>
      <c r="R435" s="137"/>
    </row>
    <row r="436" spans="1:18" ht="15" customHeight="1">
      <c r="A436" s="137" t="s">
        <v>246</v>
      </c>
      <c r="B436" s="137" t="s">
        <v>225</v>
      </c>
      <c r="C436" s="137" t="s">
        <v>7</v>
      </c>
      <c r="D436" s="137" t="s">
        <v>11</v>
      </c>
      <c r="E436" s="137" t="s">
        <v>342</v>
      </c>
      <c r="F436" s="137" t="s">
        <v>13</v>
      </c>
      <c r="G436" s="137"/>
      <c r="H436" s="137"/>
      <c r="I436" s="137"/>
      <c r="J436" s="137"/>
      <c r="K436" s="137"/>
      <c r="L436" s="137"/>
      <c r="M436" s="137"/>
      <c r="N436" s="137"/>
      <c r="O436" s="137"/>
      <c r="P436" s="137">
        <v>1.66</v>
      </c>
      <c r="Q436" s="137"/>
      <c r="R436" s="137"/>
    </row>
    <row r="437" spans="1:18" ht="15" customHeight="1">
      <c r="A437" s="137" t="s">
        <v>246</v>
      </c>
      <c r="B437" s="137" t="s">
        <v>240</v>
      </c>
      <c r="C437" s="137" t="s">
        <v>7</v>
      </c>
      <c r="D437" s="137" t="s">
        <v>11</v>
      </c>
      <c r="E437" s="137" t="s">
        <v>342</v>
      </c>
      <c r="F437" s="137" t="s">
        <v>13</v>
      </c>
      <c r="G437" s="137"/>
      <c r="H437" s="137"/>
      <c r="I437" s="137"/>
      <c r="J437" s="137"/>
      <c r="K437" s="137"/>
      <c r="L437" s="137"/>
      <c r="M437" s="137"/>
      <c r="N437" s="137"/>
      <c r="O437" s="137"/>
      <c r="P437" s="137">
        <v>0.05</v>
      </c>
      <c r="Q437" s="137"/>
      <c r="R437" s="137"/>
    </row>
    <row r="438" spans="1:18" ht="15" customHeight="1">
      <c r="A438" s="137" t="s">
        <v>247</v>
      </c>
      <c r="B438" s="137" t="s">
        <v>220</v>
      </c>
      <c r="C438" s="137" t="s">
        <v>7</v>
      </c>
      <c r="D438" s="137" t="s">
        <v>11</v>
      </c>
      <c r="E438" s="137" t="s">
        <v>342</v>
      </c>
      <c r="F438" s="137" t="s">
        <v>13</v>
      </c>
      <c r="G438" s="137"/>
      <c r="H438" s="137"/>
      <c r="I438" s="137"/>
      <c r="J438" s="137"/>
      <c r="K438" s="137"/>
      <c r="L438" s="137"/>
      <c r="M438" s="137" t="s">
        <v>336</v>
      </c>
      <c r="N438" s="137" t="s">
        <v>630</v>
      </c>
      <c r="O438" s="137" t="s">
        <v>631</v>
      </c>
      <c r="P438" s="137">
        <v>1.18</v>
      </c>
      <c r="Q438" s="137"/>
      <c r="R438" s="137"/>
    </row>
    <row r="439" spans="1:18" ht="15" customHeight="1">
      <c r="A439" s="137" t="s">
        <v>247</v>
      </c>
      <c r="B439" s="137" t="s">
        <v>221</v>
      </c>
      <c r="C439" s="137" t="s">
        <v>7</v>
      </c>
      <c r="D439" s="137" t="s">
        <v>11</v>
      </c>
      <c r="E439" s="137" t="s">
        <v>342</v>
      </c>
      <c r="F439" s="137" t="s">
        <v>13</v>
      </c>
      <c r="G439" s="137" t="s">
        <v>667</v>
      </c>
      <c r="H439" s="137" t="s">
        <v>639</v>
      </c>
      <c r="I439" s="137" t="s">
        <v>640</v>
      </c>
      <c r="J439" s="137" t="s">
        <v>301</v>
      </c>
      <c r="K439" s="137" t="s">
        <v>668</v>
      </c>
      <c r="L439" s="137" t="s">
        <v>44</v>
      </c>
      <c r="M439" s="137" t="s">
        <v>647</v>
      </c>
      <c r="N439" s="137" t="s">
        <v>635</v>
      </c>
      <c r="O439" s="137" t="s">
        <v>288</v>
      </c>
      <c r="P439" s="137">
        <v>0.13</v>
      </c>
      <c r="Q439" s="137"/>
      <c r="R439" s="137"/>
    </row>
    <row r="440" spans="1:18" ht="15" customHeight="1">
      <c r="A440" s="137" t="s">
        <v>247</v>
      </c>
      <c r="B440" s="137" t="s">
        <v>222</v>
      </c>
      <c r="C440" s="137" t="s">
        <v>7</v>
      </c>
      <c r="D440" s="137" t="s">
        <v>11</v>
      </c>
      <c r="E440" s="137" t="s">
        <v>342</v>
      </c>
      <c r="F440" s="137" t="s">
        <v>13</v>
      </c>
      <c r="G440" s="137" t="s">
        <v>643</v>
      </c>
      <c r="H440" s="137" t="s">
        <v>644</v>
      </c>
      <c r="I440" s="137" t="s">
        <v>645</v>
      </c>
      <c r="J440" s="137" t="s">
        <v>641</v>
      </c>
      <c r="K440" s="137" t="s">
        <v>646</v>
      </c>
      <c r="L440" s="137" t="s">
        <v>42</v>
      </c>
      <c r="M440" s="137" t="s">
        <v>647</v>
      </c>
      <c r="N440" s="137" t="s">
        <v>635</v>
      </c>
      <c r="O440" s="137" t="s">
        <v>288</v>
      </c>
      <c r="P440" s="137">
        <v>0.37</v>
      </c>
      <c r="Q440" s="137"/>
      <c r="R440" s="137"/>
    </row>
    <row r="441" spans="1:18" ht="15" customHeight="1">
      <c r="A441" s="137" t="s">
        <v>247</v>
      </c>
      <c r="B441" s="137" t="s">
        <v>227</v>
      </c>
      <c r="C441" s="137" t="s">
        <v>7</v>
      </c>
      <c r="D441" s="137" t="s">
        <v>11</v>
      </c>
      <c r="E441" s="137" t="s">
        <v>342</v>
      </c>
      <c r="F441" s="137" t="s">
        <v>13</v>
      </c>
      <c r="G441" s="137" t="s">
        <v>648</v>
      </c>
      <c r="H441" s="137" t="s">
        <v>644</v>
      </c>
      <c r="I441" s="137" t="s">
        <v>645</v>
      </c>
      <c r="J441" s="137" t="s">
        <v>641</v>
      </c>
      <c r="K441" s="137" t="s">
        <v>649</v>
      </c>
      <c r="L441" s="137" t="s">
        <v>42</v>
      </c>
      <c r="M441" s="137" t="s">
        <v>647</v>
      </c>
      <c r="N441" s="137" t="s">
        <v>635</v>
      </c>
      <c r="O441" s="137" t="s">
        <v>288</v>
      </c>
      <c r="P441" s="137">
        <v>0.22</v>
      </c>
      <c r="Q441" s="137"/>
      <c r="R441" s="137"/>
    </row>
    <row r="442" spans="1:18" ht="15" customHeight="1">
      <c r="A442" s="137" t="s">
        <v>247</v>
      </c>
      <c r="B442" s="137" t="s">
        <v>229</v>
      </c>
      <c r="C442" s="137" t="s">
        <v>7</v>
      </c>
      <c r="D442" s="137" t="s">
        <v>11</v>
      </c>
      <c r="E442" s="137" t="s">
        <v>342</v>
      </c>
      <c r="F442" s="137" t="s">
        <v>13</v>
      </c>
      <c r="G442" s="137" t="s">
        <v>650</v>
      </c>
      <c r="H442" s="137" t="s">
        <v>644</v>
      </c>
      <c r="I442" s="137" t="s">
        <v>645</v>
      </c>
      <c r="J442" s="137" t="s">
        <v>641</v>
      </c>
      <c r="K442" s="137" t="s">
        <v>651</v>
      </c>
      <c r="L442" s="137" t="s">
        <v>42</v>
      </c>
      <c r="M442" s="137" t="s">
        <v>647</v>
      </c>
      <c r="N442" s="137" t="s">
        <v>635</v>
      </c>
      <c r="O442" s="137" t="s">
        <v>288</v>
      </c>
      <c r="P442" s="137">
        <v>0</v>
      </c>
      <c r="Q442" s="137"/>
      <c r="R442" s="137"/>
    </row>
    <row r="443" spans="1:18" ht="15" customHeight="1">
      <c r="A443" s="137" t="s">
        <v>247</v>
      </c>
      <c r="B443" s="137" t="s">
        <v>230</v>
      </c>
      <c r="C443" s="137" t="s">
        <v>7</v>
      </c>
      <c r="D443" s="137" t="s">
        <v>11</v>
      </c>
      <c r="E443" s="137" t="s">
        <v>342</v>
      </c>
      <c r="F443" s="137" t="s">
        <v>13</v>
      </c>
      <c r="G443" s="137" t="s">
        <v>652</v>
      </c>
      <c r="H443" s="137" t="s">
        <v>644</v>
      </c>
      <c r="I443" s="137" t="s">
        <v>645</v>
      </c>
      <c r="J443" s="137" t="s">
        <v>641</v>
      </c>
      <c r="K443" s="137" t="s">
        <v>653</v>
      </c>
      <c r="L443" s="137" t="s">
        <v>42</v>
      </c>
      <c r="M443" s="137" t="s">
        <v>647</v>
      </c>
      <c r="N443" s="137" t="s">
        <v>635</v>
      </c>
      <c r="O443" s="137" t="s">
        <v>288</v>
      </c>
      <c r="P443" s="137">
        <v>1.44</v>
      </c>
      <c r="Q443" s="137"/>
      <c r="R443" s="137"/>
    </row>
    <row r="444" spans="1:18" ht="15" customHeight="1">
      <c r="A444" s="137" t="s">
        <v>247</v>
      </c>
      <c r="B444" s="137" t="s">
        <v>224</v>
      </c>
      <c r="C444" s="137" t="s">
        <v>7</v>
      </c>
      <c r="D444" s="137" t="s">
        <v>11</v>
      </c>
      <c r="E444" s="137" t="s">
        <v>342</v>
      </c>
      <c r="F444" s="137" t="s">
        <v>13</v>
      </c>
      <c r="G444" s="137" t="s">
        <v>654</v>
      </c>
      <c r="H444" s="137" t="s">
        <v>644</v>
      </c>
      <c r="I444" s="137" t="s">
        <v>645</v>
      </c>
      <c r="J444" s="137" t="s">
        <v>641</v>
      </c>
      <c r="K444" s="137" t="s">
        <v>655</v>
      </c>
      <c r="L444" s="137" t="s">
        <v>42</v>
      </c>
      <c r="M444" s="137" t="s">
        <v>647</v>
      </c>
      <c r="N444" s="137" t="s">
        <v>635</v>
      </c>
      <c r="O444" s="137" t="s">
        <v>288</v>
      </c>
      <c r="P444" s="137">
        <v>0.26</v>
      </c>
      <c r="Q444" s="137"/>
      <c r="R444" s="137"/>
    </row>
    <row r="445" spans="1:18" ht="15" customHeight="1">
      <c r="A445" s="137" t="s">
        <v>247</v>
      </c>
      <c r="B445" s="137" t="s">
        <v>242</v>
      </c>
      <c r="C445" s="137" t="s">
        <v>7</v>
      </c>
      <c r="D445" s="137" t="s">
        <v>11</v>
      </c>
      <c r="E445" s="137" t="s">
        <v>342</v>
      </c>
      <c r="F445" s="137" t="s">
        <v>13</v>
      </c>
      <c r="G445" s="137" t="s">
        <v>656</v>
      </c>
      <c r="H445" s="137" t="s">
        <v>644</v>
      </c>
      <c r="I445" s="137" t="s">
        <v>645</v>
      </c>
      <c r="J445" s="137" t="s">
        <v>641</v>
      </c>
      <c r="K445" s="137" t="s">
        <v>657</v>
      </c>
      <c r="L445" s="137" t="s">
        <v>42</v>
      </c>
      <c r="M445" s="137" t="s">
        <v>647</v>
      </c>
      <c r="N445" s="137" t="s">
        <v>635</v>
      </c>
      <c r="O445" s="137" t="s">
        <v>288</v>
      </c>
      <c r="P445" s="137">
        <v>0.05</v>
      </c>
      <c r="Q445" s="137"/>
      <c r="R445" s="137"/>
    </row>
    <row r="446" spans="1:18" ht="15" customHeight="1">
      <c r="A446" s="137" t="s">
        <v>247</v>
      </c>
      <c r="B446" s="137" t="s">
        <v>217</v>
      </c>
      <c r="C446" s="137" t="s">
        <v>7</v>
      </c>
      <c r="D446" s="137" t="s">
        <v>11</v>
      </c>
      <c r="E446" s="137" t="s">
        <v>342</v>
      </c>
      <c r="F446" s="137" t="s">
        <v>13</v>
      </c>
      <c r="G446" s="137" t="s">
        <v>638</v>
      </c>
      <c r="H446" s="137" t="s">
        <v>639</v>
      </c>
      <c r="I446" s="137" t="s">
        <v>640</v>
      </c>
      <c r="J446" s="137" t="s">
        <v>641</v>
      </c>
      <c r="K446" s="137" t="s">
        <v>642</v>
      </c>
      <c r="L446" s="137" t="s">
        <v>42</v>
      </c>
      <c r="M446" s="137" t="s">
        <v>292</v>
      </c>
      <c r="N446" s="137" t="s">
        <v>635</v>
      </c>
      <c r="O446" s="137" t="s">
        <v>288</v>
      </c>
      <c r="P446" s="137">
        <v>1.31</v>
      </c>
      <c r="Q446" s="137"/>
      <c r="R446" s="137"/>
    </row>
    <row r="447" spans="1:18" ht="15" customHeight="1">
      <c r="A447" s="137" t="s">
        <v>247</v>
      </c>
      <c r="B447" s="137" t="s">
        <v>214</v>
      </c>
      <c r="C447" s="137" t="s">
        <v>7</v>
      </c>
      <c r="D447" s="137" t="s">
        <v>11</v>
      </c>
      <c r="E447" s="137" t="s">
        <v>342</v>
      </c>
      <c r="F447" s="137" t="s">
        <v>13</v>
      </c>
      <c r="G447" s="137"/>
      <c r="H447" s="137"/>
      <c r="I447" s="137"/>
      <c r="J447" s="137"/>
      <c r="K447" s="137"/>
      <c r="L447" s="137"/>
      <c r="M447" s="137"/>
      <c r="N447" s="137"/>
      <c r="O447" s="137"/>
      <c r="P447" s="137">
        <v>3.6</v>
      </c>
      <c r="Q447" s="137"/>
      <c r="R447" s="137"/>
    </row>
    <row r="448" spans="1:18" ht="15" customHeight="1">
      <c r="A448" s="137" t="s">
        <v>247</v>
      </c>
      <c r="B448" s="137" t="s">
        <v>225</v>
      </c>
      <c r="C448" s="137" t="s">
        <v>7</v>
      </c>
      <c r="D448" s="137" t="s">
        <v>11</v>
      </c>
      <c r="E448" s="137" t="s">
        <v>342</v>
      </c>
      <c r="F448" s="137" t="s">
        <v>13</v>
      </c>
      <c r="G448" s="137"/>
      <c r="H448" s="137"/>
      <c r="I448" s="137"/>
      <c r="J448" s="137"/>
      <c r="K448" s="137"/>
      <c r="L448" s="137"/>
      <c r="M448" s="137"/>
      <c r="N448" s="137"/>
      <c r="O448" s="137"/>
      <c r="P448" s="137">
        <v>1.66</v>
      </c>
      <c r="Q448" s="137"/>
      <c r="R448" s="137"/>
    </row>
    <row r="449" spans="1:18" ht="15" customHeight="1">
      <c r="A449" s="137" t="s">
        <v>247</v>
      </c>
      <c r="B449" s="137" t="s">
        <v>240</v>
      </c>
      <c r="C449" s="137" t="s">
        <v>7</v>
      </c>
      <c r="D449" s="137" t="s">
        <v>11</v>
      </c>
      <c r="E449" s="137" t="s">
        <v>342</v>
      </c>
      <c r="F449" s="137" t="s">
        <v>13</v>
      </c>
      <c r="G449" s="137"/>
      <c r="H449" s="137"/>
      <c r="I449" s="137"/>
      <c r="J449" s="137"/>
      <c r="K449" s="137"/>
      <c r="L449" s="137"/>
      <c r="M449" s="137"/>
      <c r="N449" s="137"/>
      <c r="O449" s="137"/>
      <c r="P449" s="137">
        <v>0.05</v>
      </c>
      <c r="Q449" s="137"/>
      <c r="R449" s="137"/>
    </row>
    <row r="450" spans="1:18" ht="15" customHeight="1">
      <c r="A450" s="137" t="s">
        <v>248</v>
      </c>
      <c r="B450" s="137" t="s">
        <v>235</v>
      </c>
      <c r="C450" s="137" t="s">
        <v>7</v>
      </c>
      <c r="D450" s="137" t="s">
        <v>11</v>
      </c>
      <c r="E450" s="137" t="s">
        <v>342</v>
      </c>
      <c r="F450" s="137" t="s">
        <v>13</v>
      </c>
      <c r="G450" s="137"/>
      <c r="H450" s="137"/>
      <c r="I450" s="137"/>
      <c r="J450" s="137"/>
      <c r="K450" s="137"/>
      <c r="L450" s="137"/>
      <c r="M450" s="137"/>
      <c r="N450" s="137"/>
      <c r="O450" s="137"/>
      <c r="P450" s="137">
        <v>0.05</v>
      </c>
      <c r="Q450" s="137"/>
      <c r="R450" s="137"/>
    </row>
    <row r="451" spans="1:18" ht="15" customHeight="1">
      <c r="A451" s="137" t="s">
        <v>248</v>
      </c>
      <c r="B451" s="137" t="s">
        <v>236</v>
      </c>
      <c r="C451" s="137" t="s">
        <v>7</v>
      </c>
      <c r="D451" s="137" t="s">
        <v>11</v>
      </c>
      <c r="E451" s="137" t="s">
        <v>342</v>
      </c>
      <c r="F451" s="137" t="s">
        <v>13</v>
      </c>
      <c r="G451" s="137"/>
      <c r="H451" s="137"/>
      <c r="I451" s="137"/>
      <c r="J451" s="137"/>
      <c r="K451" s="137"/>
      <c r="L451" s="137"/>
      <c r="M451" s="137"/>
      <c r="N451" s="137"/>
      <c r="O451" s="137"/>
      <c r="P451" s="137">
        <v>0.02</v>
      </c>
      <c r="Q451" s="137"/>
      <c r="R451" s="137"/>
    </row>
    <row r="452" spans="1:18" ht="15" customHeight="1">
      <c r="A452" s="137" t="s">
        <v>248</v>
      </c>
      <c r="B452" s="137" t="s">
        <v>243</v>
      </c>
      <c r="C452" s="137" t="s">
        <v>7</v>
      </c>
      <c r="D452" s="137" t="s">
        <v>11</v>
      </c>
      <c r="E452" s="137" t="s">
        <v>342</v>
      </c>
      <c r="F452" s="137" t="s">
        <v>13</v>
      </c>
      <c r="G452" s="137"/>
      <c r="H452" s="137"/>
      <c r="I452" s="137"/>
      <c r="J452" s="137"/>
      <c r="K452" s="137"/>
      <c r="L452" s="137"/>
      <c r="M452" s="137"/>
      <c r="N452" s="137"/>
      <c r="O452" s="137"/>
      <c r="P452" s="137">
        <v>0.94</v>
      </c>
      <c r="Q452" s="137"/>
      <c r="R452" s="137"/>
    </row>
    <row r="453" spans="1:18" ht="15" customHeight="1">
      <c r="A453" s="137" t="s">
        <v>248</v>
      </c>
      <c r="B453" s="137" t="s">
        <v>234</v>
      </c>
      <c r="C453" s="137" t="s">
        <v>7</v>
      </c>
      <c r="D453" s="137" t="s">
        <v>11</v>
      </c>
      <c r="E453" s="137" t="s">
        <v>342</v>
      </c>
      <c r="F453" s="137" t="s">
        <v>13</v>
      </c>
      <c r="G453" s="137"/>
      <c r="H453" s="137"/>
      <c r="I453" s="137"/>
      <c r="J453" s="137"/>
      <c r="K453" s="137"/>
      <c r="L453" s="137"/>
      <c r="M453" s="137"/>
      <c r="N453" s="137"/>
      <c r="O453" s="137"/>
      <c r="P453" s="137">
        <v>0.08</v>
      </c>
      <c r="Q453" s="137"/>
      <c r="R453" s="137"/>
    </row>
    <row r="454" spans="1:18" ht="15" customHeight="1">
      <c r="A454" s="137" t="s">
        <v>248</v>
      </c>
      <c r="B454" s="137" t="s">
        <v>233</v>
      </c>
      <c r="C454" s="137" t="s">
        <v>7</v>
      </c>
      <c r="D454" s="137" t="s">
        <v>11</v>
      </c>
      <c r="E454" s="137" t="s">
        <v>342</v>
      </c>
      <c r="F454" s="137" t="s">
        <v>13</v>
      </c>
      <c r="G454" s="137"/>
      <c r="H454" s="137"/>
      <c r="I454" s="137"/>
      <c r="J454" s="137"/>
      <c r="K454" s="137"/>
      <c r="L454" s="137"/>
      <c r="M454" s="137"/>
      <c r="N454" s="137"/>
      <c r="O454" s="137"/>
      <c r="P454" s="137">
        <v>0.72</v>
      </c>
      <c r="Q454" s="137"/>
      <c r="R454" s="137"/>
    </row>
    <row r="455" spans="1:18" ht="15" customHeight="1">
      <c r="A455" s="137" t="s">
        <v>248</v>
      </c>
      <c r="B455" s="137" t="s">
        <v>231</v>
      </c>
      <c r="C455" s="137" t="s">
        <v>7</v>
      </c>
      <c r="D455" s="137" t="s">
        <v>11</v>
      </c>
      <c r="E455" s="137" t="s">
        <v>342</v>
      </c>
      <c r="F455" s="137" t="s">
        <v>13</v>
      </c>
      <c r="G455" s="137"/>
      <c r="H455" s="137"/>
      <c r="I455" s="137"/>
      <c r="J455" s="137"/>
      <c r="K455" s="137"/>
      <c r="L455" s="137"/>
      <c r="M455" s="137"/>
      <c r="N455" s="137"/>
      <c r="O455" s="137"/>
      <c r="P455" s="137">
        <v>0.72</v>
      </c>
      <c r="Q455" s="137"/>
      <c r="R455" s="137"/>
    </row>
    <row r="456" spans="1:18" ht="15" customHeight="1">
      <c r="A456" s="137" t="s">
        <v>248</v>
      </c>
      <c r="B456" s="137" t="s">
        <v>240</v>
      </c>
      <c r="C456" s="137" t="s">
        <v>7</v>
      </c>
      <c r="D456" s="137" t="s">
        <v>11</v>
      </c>
      <c r="E456" s="137" t="s">
        <v>342</v>
      </c>
      <c r="F456" s="137" t="s">
        <v>13</v>
      </c>
      <c r="G456" s="137"/>
      <c r="H456" s="137"/>
      <c r="I456" s="137"/>
      <c r="J456" s="137"/>
      <c r="K456" s="137"/>
      <c r="L456" s="137"/>
      <c r="M456" s="137"/>
      <c r="N456" s="137"/>
      <c r="O456" s="137"/>
      <c r="P456" s="137">
        <v>0.94</v>
      </c>
      <c r="Q456" s="137"/>
      <c r="R456" s="137"/>
    </row>
    <row r="457" spans="1:18" ht="15" customHeight="1">
      <c r="A457" s="137" t="s">
        <v>248</v>
      </c>
      <c r="B457" s="137" t="s">
        <v>238</v>
      </c>
      <c r="C457" s="137" t="s">
        <v>7</v>
      </c>
      <c r="D457" s="137" t="s">
        <v>11</v>
      </c>
      <c r="E457" s="137" t="s">
        <v>342</v>
      </c>
      <c r="F457" s="137" t="s">
        <v>13</v>
      </c>
      <c r="G457" s="137"/>
      <c r="H457" s="137"/>
      <c r="I457" s="137"/>
      <c r="J457" s="137"/>
      <c r="K457" s="137"/>
      <c r="L457" s="137"/>
      <c r="M457" s="137"/>
      <c r="N457" s="137"/>
      <c r="O457" s="137"/>
      <c r="P457" s="137">
        <v>0.4</v>
      </c>
      <c r="Q457" s="137"/>
      <c r="R457" s="137"/>
    </row>
    <row r="458" spans="1:18" ht="15" customHeight="1">
      <c r="A458" s="137" t="s">
        <v>248</v>
      </c>
      <c r="B458" s="137" t="s">
        <v>239</v>
      </c>
      <c r="C458" s="137" t="s">
        <v>7</v>
      </c>
      <c r="D458" s="137" t="s">
        <v>11</v>
      </c>
      <c r="E458" s="137" t="s">
        <v>342</v>
      </c>
      <c r="F458" s="137" t="s">
        <v>13</v>
      </c>
      <c r="G458" s="137"/>
      <c r="H458" s="137"/>
      <c r="I458" s="137"/>
      <c r="J458" s="137"/>
      <c r="K458" s="137"/>
      <c r="L458" s="137"/>
      <c r="M458" s="137"/>
      <c r="N458" s="137"/>
      <c r="O458" s="137"/>
      <c r="P458" s="137">
        <v>0.24</v>
      </c>
      <c r="Q458" s="137"/>
      <c r="R458" s="137"/>
    </row>
    <row r="459" spans="1:18" ht="15" customHeight="1">
      <c r="A459" s="137" t="s">
        <v>248</v>
      </c>
      <c r="B459" s="137" t="s">
        <v>237</v>
      </c>
      <c r="C459" s="137" t="s">
        <v>7</v>
      </c>
      <c r="D459" s="137" t="s">
        <v>11</v>
      </c>
      <c r="E459" s="137" t="s">
        <v>342</v>
      </c>
      <c r="F459" s="137" t="s">
        <v>13</v>
      </c>
      <c r="G459" s="137"/>
      <c r="H459" s="137"/>
      <c r="I459" s="137"/>
      <c r="J459" s="137"/>
      <c r="K459" s="137"/>
      <c r="L459" s="137"/>
      <c r="M459" s="137"/>
      <c r="N459" s="137"/>
      <c r="O459" s="137"/>
      <c r="P459" s="137">
        <v>0.64</v>
      </c>
      <c r="Q459" s="137"/>
      <c r="R459" s="137"/>
    </row>
    <row r="460" spans="1:18" ht="15" customHeight="1">
      <c r="A460" s="137" t="s">
        <v>249</v>
      </c>
      <c r="B460" s="137" t="s">
        <v>235</v>
      </c>
      <c r="C460" s="137" t="s">
        <v>7</v>
      </c>
      <c r="D460" s="137" t="s">
        <v>11</v>
      </c>
      <c r="E460" s="137" t="s">
        <v>342</v>
      </c>
      <c r="F460" s="137" t="s">
        <v>13</v>
      </c>
      <c r="G460" s="137"/>
      <c r="H460" s="137"/>
      <c r="I460" s="137"/>
      <c r="J460" s="137"/>
      <c r="K460" s="137"/>
      <c r="L460" s="137"/>
      <c r="M460" s="137" t="s">
        <v>312</v>
      </c>
      <c r="N460" s="137" t="s">
        <v>630</v>
      </c>
      <c r="O460" s="137" t="s">
        <v>631</v>
      </c>
      <c r="P460" s="137">
        <v>0.05</v>
      </c>
      <c r="Q460" s="137"/>
      <c r="R460" s="137"/>
    </row>
    <row r="461" spans="1:18" ht="15" customHeight="1">
      <c r="A461" s="137" t="s">
        <v>249</v>
      </c>
      <c r="B461" s="137" t="s">
        <v>236</v>
      </c>
      <c r="C461" s="137" t="s">
        <v>7</v>
      </c>
      <c r="D461" s="137" t="s">
        <v>11</v>
      </c>
      <c r="E461" s="137" t="s">
        <v>342</v>
      </c>
      <c r="F461" s="137" t="s">
        <v>13</v>
      </c>
      <c r="G461" s="137"/>
      <c r="H461" s="137"/>
      <c r="I461" s="137"/>
      <c r="J461" s="137"/>
      <c r="K461" s="137"/>
      <c r="L461" s="137"/>
      <c r="M461" s="137" t="s">
        <v>312</v>
      </c>
      <c r="N461" s="137" t="s">
        <v>630</v>
      </c>
      <c r="O461" s="137" t="s">
        <v>631</v>
      </c>
      <c r="P461" s="137">
        <v>0.02</v>
      </c>
      <c r="Q461" s="137"/>
      <c r="R461" s="137"/>
    </row>
    <row r="462" spans="1:18" ht="15" customHeight="1">
      <c r="A462" s="137" t="s">
        <v>249</v>
      </c>
      <c r="B462" s="137" t="s">
        <v>243</v>
      </c>
      <c r="C462" s="137" t="s">
        <v>7</v>
      </c>
      <c r="D462" s="137" t="s">
        <v>11</v>
      </c>
      <c r="E462" s="137" t="s">
        <v>342</v>
      </c>
      <c r="F462" s="137" t="s">
        <v>13</v>
      </c>
      <c r="G462" s="137"/>
      <c r="H462" s="137"/>
      <c r="I462" s="137"/>
      <c r="J462" s="137"/>
      <c r="K462" s="137"/>
      <c r="L462" s="137"/>
      <c r="M462" s="137" t="s">
        <v>312</v>
      </c>
      <c r="N462" s="137" t="s">
        <v>630</v>
      </c>
      <c r="O462" s="137" t="s">
        <v>631</v>
      </c>
      <c r="P462" s="137">
        <v>0.14000000000000001</v>
      </c>
      <c r="Q462" s="137"/>
      <c r="R462" s="137"/>
    </row>
    <row r="463" spans="1:18" ht="15" customHeight="1">
      <c r="A463" s="137" t="s">
        <v>249</v>
      </c>
      <c r="B463" s="137" t="s">
        <v>234</v>
      </c>
      <c r="C463" s="137" t="s">
        <v>7</v>
      </c>
      <c r="D463" s="137" t="s">
        <v>11</v>
      </c>
      <c r="E463" s="137" t="s">
        <v>342</v>
      </c>
      <c r="F463" s="137" t="s">
        <v>13</v>
      </c>
      <c r="G463" s="137"/>
      <c r="H463" s="137"/>
      <c r="I463" s="137"/>
      <c r="J463" s="137"/>
      <c r="K463" s="137"/>
      <c r="L463" s="137"/>
      <c r="M463" s="137"/>
      <c r="N463" s="137"/>
      <c r="O463" s="137"/>
      <c r="P463" s="137">
        <v>0.08</v>
      </c>
      <c r="Q463" s="137"/>
      <c r="R463" s="137"/>
    </row>
    <row r="464" spans="1:18" ht="15" customHeight="1">
      <c r="A464" s="137" t="s">
        <v>249</v>
      </c>
      <c r="B464" s="137" t="s">
        <v>233</v>
      </c>
      <c r="C464" s="137" t="s">
        <v>7</v>
      </c>
      <c r="D464" s="137" t="s">
        <v>11</v>
      </c>
      <c r="E464" s="137" t="s">
        <v>342</v>
      </c>
      <c r="F464" s="137" t="s">
        <v>13</v>
      </c>
      <c r="G464" s="137"/>
      <c r="H464" s="137"/>
      <c r="I464" s="137"/>
      <c r="J464" s="137"/>
      <c r="K464" s="137"/>
      <c r="L464" s="137"/>
      <c r="M464" s="137"/>
      <c r="N464" s="137"/>
      <c r="O464" s="137"/>
      <c r="P464" s="137">
        <v>0.08</v>
      </c>
      <c r="Q464" s="137"/>
      <c r="R464" s="137"/>
    </row>
    <row r="465" spans="1:18" ht="15" customHeight="1">
      <c r="A465" s="137" t="s">
        <v>249</v>
      </c>
      <c r="B465" s="137" t="s">
        <v>231</v>
      </c>
      <c r="C465" s="137" t="s">
        <v>7</v>
      </c>
      <c r="D465" s="137" t="s">
        <v>11</v>
      </c>
      <c r="E465" s="137" t="s">
        <v>342</v>
      </c>
      <c r="F465" s="137" t="s">
        <v>13</v>
      </c>
      <c r="G465" s="137"/>
      <c r="H465" s="137"/>
      <c r="I465" s="137"/>
      <c r="J465" s="137"/>
      <c r="K465" s="137"/>
      <c r="L465" s="137"/>
      <c r="M465" s="137"/>
      <c r="N465" s="137"/>
      <c r="O465" s="137"/>
      <c r="P465" s="137">
        <v>0.08</v>
      </c>
      <c r="Q465" s="137"/>
      <c r="R465" s="137"/>
    </row>
    <row r="466" spans="1:18" ht="15" customHeight="1">
      <c r="A466" s="137" t="s">
        <v>249</v>
      </c>
      <c r="B466" s="137" t="s">
        <v>240</v>
      </c>
      <c r="C466" s="137" t="s">
        <v>7</v>
      </c>
      <c r="D466" s="137" t="s">
        <v>11</v>
      </c>
      <c r="E466" s="137" t="s">
        <v>342</v>
      </c>
      <c r="F466" s="137" t="s">
        <v>13</v>
      </c>
      <c r="G466" s="137"/>
      <c r="H466" s="137"/>
      <c r="I466" s="137"/>
      <c r="J466" s="137"/>
      <c r="K466" s="137"/>
      <c r="L466" s="137"/>
      <c r="M466" s="137"/>
      <c r="N466" s="137"/>
      <c r="O466" s="137"/>
      <c r="P466" s="137">
        <v>0.14000000000000001</v>
      </c>
      <c r="Q466" s="137"/>
      <c r="R466" s="137"/>
    </row>
    <row r="467" spans="1:18" ht="15" customHeight="1">
      <c r="A467" s="137" t="s">
        <v>250</v>
      </c>
      <c r="B467" s="137" t="s">
        <v>238</v>
      </c>
      <c r="C467" s="137" t="s">
        <v>7</v>
      </c>
      <c r="D467" s="137" t="s">
        <v>11</v>
      </c>
      <c r="E467" s="137" t="s">
        <v>342</v>
      </c>
      <c r="F467" s="137" t="s">
        <v>13</v>
      </c>
      <c r="G467" s="137"/>
      <c r="H467" s="137"/>
      <c r="I467" s="137"/>
      <c r="J467" s="137"/>
      <c r="K467" s="137"/>
      <c r="L467" s="137"/>
      <c r="M467" s="137" t="s">
        <v>312</v>
      </c>
      <c r="N467" s="137" t="s">
        <v>630</v>
      </c>
      <c r="O467" s="137" t="s">
        <v>631</v>
      </c>
      <c r="P467" s="137">
        <v>0.4</v>
      </c>
      <c r="Q467" s="137"/>
      <c r="R467" s="137"/>
    </row>
    <row r="468" spans="1:18" ht="15" customHeight="1">
      <c r="A468" s="137" t="s">
        <v>250</v>
      </c>
      <c r="B468" s="137" t="s">
        <v>239</v>
      </c>
      <c r="C468" s="137" t="s">
        <v>7</v>
      </c>
      <c r="D468" s="137" t="s">
        <v>11</v>
      </c>
      <c r="E468" s="137" t="s">
        <v>342</v>
      </c>
      <c r="F468" s="137" t="s">
        <v>13</v>
      </c>
      <c r="G468" s="137"/>
      <c r="H468" s="137"/>
      <c r="I468" s="137"/>
      <c r="J468" s="137"/>
      <c r="K468" s="137"/>
      <c r="L468" s="137"/>
      <c r="M468" s="137" t="s">
        <v>312</v>
      </c>
      <c r="N468" s="137" t="s">
        <v>630</v>
      </c>
      <c r="O468" s="137" t="s">
        <v>631</v>
      </c>
      <c r="P468" s="137">
        <v>0.24</v>
      </c>
      <c r="Q468" s="137"/>
      <c r="R468" s="137"/>
    </row>
    <row r="469" spans="1:18" ht="15" customHeight="1">
      <c r="A469" s="137" t="s">
        <v>250</v>
      </c>
      <c r="B469" s="137" t="s">
        <v>243</v>
      </c>
      <c r="C469" s="137" t="s">
        <v>7</v>
      </c>
      <c r="D469" s="137" t="s">
        <v>11</v>
      </c>
      <c r="E469" s="137" t="s">
        <v>342</v>
      </c>
      <c r="F469" s="137" t="s">
        <v>13</v>
      </c>
      <c r="G469" s="137"/>
      <c r="H469" s="137"/>
      <c r="I469" s="137"/>
      <c r="J469" s="137"/>
      <c r="K469" s="137"/>
      <c r="L469" s="137"/>
      <c r="M469" s="137" t="s">
        <v>312</v>
      </c>
      <c r="N469" s="137" t="s">
        <v>630</v>
      </c>
      <c r="O469" s="137" t="s">
        <v>631</v>
      </c>
      <c r="P469" s="137">
        <v>0.79</v>
      </c>
      <c r="Q469" s="137"/>
      <c r="R469" s="137"/>
    </row>
    <row r="470" spans="1:18" ht="15" customHeight="1">
      <c r="A470" s="137" t="s">
        <v>250</v>
      </c>
      <c r="B470" s="137" t="s">
        <v>237</v>
      </c>
      <c r="C470" s="137" t="s">
        <v>7</v>
      </c>
      <c r="D470" s="137" t="s">
        <v>11</v>
      </c>
      <c r="E470" s="137" t="s">
        <v>342</v>
      </c>
      <c r="F470" s="137" t="s">
        <v>13</v>
      </c>
      <c r="G470" s="137"/>
      <c r="H470" s="137"/>
      <c r="I470" s="137"/>
      <c r="J470" s="137"/>
      <c r="K470" s="137"/>
      <c r="L470" s="137"/>
      <c r="M470" s="137"/>
      <c r="N470" s="137"/>
      <c r="O470" s="137"/>
      <c r="P470" s="137">
        <v>0.64</v>
      </c>
      <c r="Q470" s="137"/>
      <c r="R470" s="137"/>
    </row>
    <row r="471" spans="1:18" ht="15" customHeight="1">
      <c r="A471" s="137" t="s">
        <v>250</v>
      </c>
      <c r="B471" s="137" t="s">
        <v>233</v>
      </c>
      <c r="C471" s="137" t="s">
        <v>7</v>
      </c>
      <c r="D471" s="137" t="s">
        <v>11</v>
      </c>
      <c r="E471" s="137" t="s">
        <v>342</v>
      </c>
      <c r="F471" s="137" t="s">
        <v>13</v>
      </c>
      <c r="G471" s="137"/>
      <c r="H471" s="137"/>
      <c r="I471" s="137"/>
      <c r="J471" s="137"/>
      <c r="K471" s="137"/>
      <c r="L471" s="137"/>
      <c r="M471" s="137"/>
      <c r="N471" s="137"/>
      <c r="O471" s="137"/>
      <c r="P471" s="137">
        <v>0.64</v>
      </c>
      <c r="Q471" s="137"/>
      <c r="R471" s="137"/>
    </row>
    <row r="472" spans="1:18" ht="15" customHeight="1">
      <c r="A472" s="137" t="s">
        <v>250</v>
      </c>
      <c r="B472" s="137" t="s">
        <v>231</v>
      </c>
      <c r="C472" s="137" t="s">
        <v>7</v>
      </c>
      <c r="D472" s="137" t="s">
        <v>11</v>
      </c>
      <c r="E472" s="137" t="s">
        <v>342</v>
      </c>
      <c r="F472" s="137" t="s">
        <v>13</v>
      </c>
      <c r="G472" s="137"/>
      <c r="H472" s="137"/>
      <c r="I472" s="137"/>
      <c r="J472" s="137"/>
      <c r="K472" s="137"/>
      <c r="L472" s="137"/>
      <c r="M472" s="137"/>
      <c r="N472" s="137"/>
      <c r="O472" s="137"/>
      <c r="P472" s="137">
        <v>0.64</v>
      </c>
      <c r="Q472" s="137"/>
      <c r="R472" s="137"/>
    </row>
    <row r="473" spans="1:18" ht="15" customHeight="1">
      <c r="A473" s="137" t="s">
        <v>250</v>
      </c>
      <c r="B473" s="137" t="s">
        <v>240</v>
      </c>
      <c r="C473" s="137" t="s">
        <v>7</v>
      </c>
      <c r="D473" s="137" t="s">
        <v>11</v>
      </c>
      <c r="E473" s="137" t="s">
        <v>342</v>
      </c>
      <c r="F473" s="137" t="s">
        <v>13</v>
      </c>
      <c r="G473" s="137"/>
      <c r="H473" s="137"/>
      <c r="I473" s="137"/>
      <c r="J473" s="137"/>
      <c r="K473" s="137"/>
      <c r="L473" s="137"/>
      <c r="M473" s="137"/>
      <c r="N473" s="137"/>
      <c r="O473" s="137"/>
      <c r="P473" s="137">
        <v>0.79</v>
      </c>
      <c r="Q473" s="137"/>
      <c r="R473" s="137"/>
    </row>
    <row r="474" spans="1:18" ht="15" customHeight="1">
      <c r="A474" s="137" t="s">
        <v>274</v>
      </c>
      <c r="B474" s="137" t="s">
        <v>211</v>
      </c>
      <c r="C474" s="137" t="s">
        <v>7</v>
      </c>
      <c r="D474" s="137" t="s">
        <v>11</v>
      </c>
      <c r="E474" s="137" t="s">
        <v>342</v>
      </c>
      <c r="F474" s="137" t="s">
        <v>13</v>
      </c>
      <c r="G474" s="137" t="s">
        <v>331</v>
      </c>
      <c r="H474" s="137" t="s">
        <v>283</v>
      </c>
      <c r="I474" s="137"/>
      <c r="J474" s="137" t="s">
        <v>284</v>
      </c>
      <c r="K474" s="137" t="s">
        <v>332</v>
      </c>
      <c r="L474" s="137" t="s">
        <v>37</v>
      </c>
      <c r="M474" s="137" t="s">
        <v>286</v>
      </c>
      <c r="N474" s="137" t="s">
        <v>287</v>
      </c>
      <c r="O474" s="137" t="s">
        <v>288</v>
      </c>
      <c r="P474" s="137">
        <v>0</v>
      </c>
      <c r="Q474" s="137"/>
      <c r="R474" s="137"/>
    </row>
    <row r="475" spans="1:18" ht="15" customHeight="1">
      <c r="A475" s="137" t="s">
        <v>274</v>
      </c>
      <c r="B475" s="137" t="s">
        <v>220</v>
      </c>
      <c r="C475" s="137" t="s">
        <v>7</v>
      </c>
      <c r="D475" s="137" t="s">
        <v>11</v>
      </c>
      <c r="E475" s="137" t="s">
        <v>342</v>
      </c>
      <c r="F475" s="137" t="s">
        <v>13</v>
      </c>
      <c r="G475" s="137" t="s">
        <v>364</v>
      </c>
      <c r="H475" s="137" t="s">
        <v>294</v>
      </c>
      <c r="I475" s="137" t="s">
        <v>334</v>
      </c>
      <c r="J475" s="137" t="s">
        <v>284</v>
      </c>
      <c r="K475" s="137" t="s">
        <v>335</v>
      </c>
      <c r="L475" s="137" t="s">
        <v>40</v>
      </c>
      <c r="M475" s="137" t="s">
        <v>336</v>
      </c>
      <c r="N475" s="137" t="s">
        <v>287</v>
      </c>
      <c r="O475" s="137" t="s">
        <v>288</v>
      </c>
      <c r="P475" s="137">
        <v>8.76</v>
      </c>
      <c r="Q475" s="137"/>
      <c r="R475" s="137"/>
    </row>
    <row r="476" spans="1:18" ht="15" customHeight="1">
      <c r="A476" s="137" t="s">
        <v>274</v>
      </c>
      <c r="B476" s="137" t="s">
        <v>221</v>
      </c>
      <c r="C476" s="137" t="s">
        <v>7</v>
      </c>
      <c r="D476" s="137" t="s">
        <v>11</v>
      </c>
      <c r="E476" s="137" t="s">
        <v>342</v>
      </c>
      <c r="F476" s="137" t="s">
        <v>13</v>
      </c>
      <c r="G476" s="137" t="s">
        <v>337</v>
      </c>
      <c r="H476" s="137" t="s">
        <v>294</v>
      </c>
      <c r="I476" s="137" t="s">
        <v>338</v>
      </c>
      <c r="J476" s="137" t="s">
        <v>284</v>
      </c>
      <c r="K476" s="137" t="s">
        <v>339</v>
      </c>
      <c r="L476" s="137" t="s">
        <v>40</v>
      </c>
      <c r="M476" s="137" t="s">
        <v>336</v>
      </c>
      <c r="N476" s="137" t="s">
        <v>287</v>
      </c>
      <c r="O476" s="137" t="s">
        <v>288</v>
      </c>
      <c r="P476" s="137">
        <v>1.33</v>
      </c>
      <c r="Q476" s="137"/>
      <c r="R476" s="137"/>
    </row>
    <row r="477" spans="1:18" ht="15" customHeight="1">
      <c r="A477" s="137" t="s">
        <v>274</v>
      </c>
      <c r="B477" s="137" t="s">
        <v>222</v>
      </c>
      <c r="C477" s="137" t="s">
        <v>7</v>
      </c>
      <c r="D477" s="137" t="s">
        <v>11</v>
      </c>
      <c r="E477" s="137" t="s">
        <v>342</v>
      </c>
      <c r="F477" s="137" t="s">
        <v>13</v>
      </c>
      <c r="G477" s="137" t="s">
        <v>365</v>
      </c>
      <c r="H477" s="137" t="s">
        <v>294</v>
      </c>
      <c r="I477" s="137" t="s">
        <v>307</v>
      </c>
      <c r="J477" s="137" t="s">
        <v>284</v>
      </c>
      <c r="K477" s="137" t="s">
        <v>341</v>
      </c>
      <c r="L477" s="137" t="s">
        <v>40</v>
      </c>
      <c r="M477" s="137" t="s">
        <v>292</v>
      </c>
      <c r="N477" s="137" t="s">
        <v>287</v>
      </c>
      <c r="O477" s="137" t="s">
        <v>288</v>
      </c>
      <c r="P477" s="137">
        <v>1.84</v>
      </c>
      <c r="Q477" s="137"/>
      <c r="R477" s="137"/>
    </row>
    <row r="478" spans="1:18" ht="15" customHeight="1">
      <c r="A478" s="137" t="s">
        <v>274</v>
      </c>
      <c r="B478" s="137" t="s">
        <v>217</v>
      </c>
      <c r="C478" s="137" t="s">
        <v>7</v>
      </c>
      <c r="D478" s="137" t="s">
        <v>11</v>
      </c>
      <c r="E478" s="137" t="s">
        <v>342</v>
      </c>
      <c r="F478" s="137" t="s">
        <v>13</v>
      </c>
      <c r="G478" s="137"/>
      <c r="H478" s="137"/>
      <c r="I478" s="137"/>
      <c r="J478" s="137"/>
      <c r="K478" s="137"/>
      <c r="L478" s="137"/>
      <c r="M478" s="137"/>
      <c r="N478" s="137"/>
      <c r="O478" s="137"/>
      <c r="P478" s="137">
        <v>10.1</v>
      </c>
      <c r="Q478" s="137"/>
      <c r="R478" s="137"/>
    </row>
    <row r="479" spans="1:18" ht="15" customHeight="1">
      <c r="A479" s="137" t="s">
        <v>274</v>
      </c>
      <c r="B479" s="137" t="s">
        <v>214</v>
      </c>
      <c r="C479" s="137" t="s">
        <v>7</v>
      </c>
      <c r="D479" s="137" t="s">
        <v>11</v>
      </c>
      <c r="E479" s="137" t="s">
        <v>342</v>
      </c>
      <c r="F479" s="137" t="s">
        <v>13</v>
      </c>
      <c r="G479" s="137"/>
      <c r="H479" s="137"/>
      <c r="I479" s="137"/>
      <c r="J479" s="137"/>
      <c r="K479" s="137"/>
      <c r="L479" s="137"/>
      <c r="M479" s="137"/>
      <c r="N479" s="137"/>
      <c r="O479" s="137"/>
      <c r="P479" s="137">
        <v>11.9</v>
      </c>
      <c r="Q479" s="137"/>
      <c r="R479" s="137"/>
    </row>
    <row r="480" spans="1:18" ht="15" customHeight="1">
      <c r="A480" s="137" t="s">
        <v>211</v>
      </c>
      <c r="B480" s="137" t="s">
        <v>247</v>
      </c>
      <c r="C480" s="137" t="s">
        <v>7</v>
      </c>
      <c r="D480" s="137" t="s">
        <v>11</v>
      </c>
      <c r="E480" s="137" t="s">
        <v>366</v>
      </c>
      <c r="F480" s="137" t="s">
        <v>13</v>
      </c>
      <c r="G480" s="137" t="s">
        <v>367</v>
      </c>
      <c r="H480" s="137" t="s">
        <v>283</v>
      </c>
      <c r="I480" s="137"/>
      <c r="J480" s="137" t="s">
        <v>284</v>
      </c>
      <c r="K480" s="137" t="s">
        <v>285</v>
      </c>
      <c r="L480" s="137" t="s">
        <v>36</v>
      </c>
      <c r="M480" s="137" t="s">
        <v>286</v>
      </c>
      <c r="N480" s="137" t="s">
        <v>287</v>
      </c>
      <c r="O480" s="137" t="s">
        <v>288</v>
      </c>
      <c r="P480" s="137">
        <v>1.65</v>
      </c>
      <c r="Q480" s="137"/>
      <c r="R480" s="137"/>
    </row>
    <row r="481" spans="1:18" ht="15" customHeight="1">
      <c r="A481" s="137" t="s">
        <v>211</v>
      </c>
      <c r="B481" s="137" t="s">
        <v>275</v>
      </c>
      <c r="C481" s="137" t="s">
        <v>7</v>
      </c>
      <c r="D481" s="137" t="s">
        <v>11</v>
      </c>
      <c r="E481" s="137" t="s">
        <v>366</v>
      </c>
      <c r="F481" s="137" t="s">
        <v>13</v>
      </c>
      <c r="G481" s="137" t="s">
        <v>368</v>
      </c>
      <c r="H481" s="137" t="s">
        <v>290</v>
      </c>
      <c r="I481" s="137"/>
      <c r="J481" s="137" t="s">
        <v>284</v>
      </c>
      <c r="K481" s="137" t="s">
        <v>291</v>
      </c>
      <c r="L481" s="137" t="s">
        <v>38</v>
      </c>
      <c r="M481" s="137" t="s">
        <v>286</v>
      </c>
      <c r="N481" s="137" t="s">
        <v>287</v>
      </c>
      <c r="O481" s="137" t="s">
        <v>288</v>
      </c>
      <c r="P481" s="137">
        <v>3.3</v>
      </c>
      <c r="Q481" s="137"/>
      <c r="R481" s="137"/>
    </row>
    <row r="482" spans="1:18" ht="15" customHeight="1">
      <c r="A482" s="137" t="s">
        <v>211</v>
      </c>
      <c r="B482" s="137" t="s">
        <v>246</v>
      </c>
      <c r="C482" s="137" t="s">
        <v>7</v>
      </c>
      <c r="D482" s="137" t="s">
        <v>11</v>
      </c>
      <c r="E482" s="137" t="s">
        <v>366</v>
      </c>
      <c r="F482" s="137" t="s">
        <v>13</v>
      </c>
      <c r="G482" s="137"/>
      <c r="H482" s="137"/>
      <c r="I482" s="137"/>
      <c r="J482" s="137"/>
      <c r="K482" s="137"/>
      <c r="L482" s="137"/>
      <c r="M482" s="137"/>
      <c r="N482" s="137"/>
      <c r="O482" s="137"/>
      <c r="P482" s="137">
        <v>1.65</v>
      </c>
      <c r="Q482" s="137"/>
      <c r="R482" s="137"/>
    </row>
    <row r="483" spans="1:18" ht="15" customHeight="1">
      <c r="A483" s="137" t="s">
        <v>214</v>
      </c>
      <c r="B483" s="137" t="s">
        <v>254</v>
      </c>
      <c r="C483" s="137" t="s">
        <v>7</v>
      </c>
      <c r="D483" s="137" t="s">
        <v>11</v>
      </c>
      <c r="E483" s="137" t="s">
        <v>366</v>
      </c>
      <c r="F483" s="137" t="s">
        <v>13</v>
      </c>
      <c r="G483" s="137"/>
      <c r="H483" s="137"/>
      <c r="I483" s="137"/>
      <c r="J483" s="137"/>
      <c r="K483" s="137"/>
      <c r="L483" s="137"/>
      <c r="M483" s="137"/>
      <c r="N483" s="137"/>
      <c r="O483" s="137"/>
      <c r="P483" s="137">
        <v>0</v>
      </c>
      <c r="Q483" s="137">
        <v>0</v>
      </c>
      <c r="R483" s="137">
        <v>0</v>
      </c>
    </row>
    <row r="484" spans="1:18" ht="15" customHeight="1">
      <c r="A484" s="137" t="s">
        <v>214</v>
      </c>
      <c r="B484" s="137" t="s">
        <v>259</v>
      </c>
      <c r="C484" s="137" t="s">
        <v>7</v>
      </c>
      <c r="D484" s="137" t="s">
        <v>11</v>
      </c>
      <c r="E484" s="137" t="s">
        <v>366</v>
      </c>
      <c r="F484" s="137" t="s">
        <v>13</v>
      </c>
      <c r="G484" s="137"/>
      <c r="H484" s="137"/>
      <c r="I484" s="137"/>
      <c r="J484" s="137"/>
      <c r="K484" s="137"/>
      <c r="L484" s="137"/>
      <c r="M484" s="137"/>
      <c r="N484" s="137"/>
      <c r="O484" s="137"/>
      <c r="P484" s="137">
        <v>2.71</v>
      </c>
      <c r="Q484" s="137">
        <v>2.71</v>
      </c>
      <c r="R484" s="137">
        <v>2.72</v>
      </c>
    </row>
    <row r="485" spans="1:18" ht="15" customHeight="1">
      <c r="A485" s="137" t="s">
        <v>214</v>
      </c>
      <c r="B485" s="137" t="s">
        <v>257</v>
      </c>
      <c r="C485" s="137" t="s">
        <v>7</v>
      </c>
      <c r="D485" s="137" t="s">
        <v>11</v>
      </c>
      <c r="E485" s="137" t="s">
        <v>366</v>
      </c>
      <c r="F485" s="137" t="s">
        <v>13</v>
      </c>
      <c r="G485" s="137"/>
      <c r="H485" s="137"/>
      <c r="I485" s="137"/>
      <c r="J485" s="137"/>
      <c r="K485" s="137"/>
      <c r="L485" s="137"/>
      <c r="M485" s="137"/>
      <c r="N485" s="137"/>
      <c r="O485" s="137"/>
      <c r="P485" s="137">
        <v>2.71</v>
      </c>
      <c r="Q485" s="137">
        <v>2.71</v>
      </c>
      <c r="R485" s="137">
        <v>2.72</v>
      </c>
    </row>
    <row r="486" spans="1:18" ht="15" customHeight="1">
      <c r="A486" s="137" t="s">
        <v>214</v>
      </c>
      <c r="B486" s="137" t="s">
        <v>260</v>
      </c>
      <c r="C486" s="137" t="s">
        <v>7</v>
      </c>
      <c r="D486" s="137" t="s">
        <v>11</v>
      </c>
      <c r="E486" s="137" t="s">
        <v>366</v>
      </c>
      <c r="F486" s="137" t="s">
        <v>13</v>
      </c>
      <c r="G486" s="137"/>
      <c r="H486" s="137"/>
      <c r="I486" s="137"/>
      <c r="J486" s="137"/>
      <c r="K486" s="137"/>
      <c r="L486" s="137"/>
      <c r="M486" s="137"/>
      <c r="N486" s="137"/>
      <c r="O486" s="137"/>
      <c r="P486" s="137">
        <v>0</v>
      </c>
      <c r="Q486" s="137">
        <v>0</v>
      </c>
      <c r="R486" s="137">
        <v>0</v>
      </c>
    </row>
    <row r="487" spans="1:18" ht="15" customHeight="1">
      <c r="A487" s="137" t="s">
        <v>214</v>
      </c>
      <c r="B487" s="137" t="s">
        <v>262</v>
      </c>
      <c r="C487" s="137" t="s">
        <v>7</v>
      </c>
      <c r="D487" s="137" t="s">
        <v>11</v>
      </c>
      <c r="E487" s="137" t="s">
        <v>366</v>
      </c>
      <c r="F487" s="137" t="s">
        <v>13</v>
      </c>
      <c r="G487" s="137"/>
      <c r="H487" s="137"/>
      <c r="I487" s="137"/>
      <c r="J487" s="137"/>
      <c r="K487" s="137"/>
      <c r="L487" s="137"/>
      <c r="M487" s="137"/>
      <c r="N487" s="137"/>
      <c r="O487" s="137"/>
      <c r="P487" s="137">
        <v>0.01</v>
      </c>
      <c r="Q487" s="137">
        <v>0</v>
      </c>
      <c r="R487" s="137">
        <v>0.01</v>
      </c>
    </row>
    <row r="488" spans="1:18" ht="15" customHeight="1">
      <c r="A488" s="137" t="s">
        <v>214</v>
      </c>
      <c r="B488" s="137" t="s">
        <v>263</v>
      </c>
      <c r="C488" s="137" t="s">
        <v>7</v>
      </c>
      <c r="D488" s="137" t="s">
        <v>11</v>
      </c>
      <c r="E488" s="137" t="s">
        <v>366</v>
      </c>
      <c r="F488" s="137" t="s">
        <v>13</v>
      </c>
      <c r="G488" s="137"/>
      <c r="H488" s="137"/>
      <c r="I488" s="137"/>
      <c r="J488" s="137"/>
      <c r="K488" s="137"/>
      <c r="L488" s="137"/>
      <c r="M488" s="137"/>
      <c r="N488" s="137"/>
      <c r="O488" s="137"/>
      <c r="P488" s="137">
        <v>0</v>
      </c>
      <c r="Q488" s="137">
        <v>0</v>
      </c>
      <c r="R488" s="137">
        <v>0.01</v>
      </c>
    </row>
    <row r="489" spans="1:18" ht="15" customHeight="1">
      <c r="A489" s="137" t="s">
        <v>214</v>
      </c>
      <c r="B489" s="137" t="s">
        <v>275</v>
      </c>
      <c r="C489" s="137" t="s">
        <v>7</v>
      </c>
      <c r="D489" s="137" t="s">
        <v>11</v>
      </c>
      <c r="E489" s="137" t="s">
        <v>366</v>
      </c>
      <c r="F489" s="137" t="s">
        <v>13</v>
      </c>
      <c r="G489" s="137"/>
      <c r="H489" s="137"/>
      <c r="I489" s="137"/>
      <c r="J489" s="137"/>
      <c r="K489" s="137"/>
      <c r="L489" s="137"/>
      <c r="M489" s="137"/>
      <c r="N489" s="137"/>
      <c r="O489" s="137"/>
      <c r="P489" s="137">
        <v>2.36</v>
      </c>
      <c r="Q489" s="137"/>
      <c r="R489" s="137"/>
    </row>
    <row r="490" spans="1:18" ht="15" customHeight="1">
      <c r="A490" s="137" t="s">
        <v>214</v>
      </c>
      <c r="B490" s="137" t="s">
        <v>269</v>
      </c>
      <c r="C490" s="137" t="s">
        <v>7</v>
      </c>
      <c r="D490" s="137" t="s">
        <v>11</v>
      </c>
      <c r="E490" s="137" t="s">
        <v>366</v>
      </c>
      <c r="F490" s="137" t="s">
        <v>13</v>
      </c>
      <c r="G490" s="137"/>
      <c r="H490" s="137"/>
      <c r="I490" s="137"/>
      <c r="J490" s="137"/>
      <c r="K490" s="137"/>
      <c r="L490" s="137"/>
      <c r="M490" s="137"/>
      <c r="N490" s="137"/>
      <c r="O490" s="137"/>
      <c r="P490" s="137">
        <v>0.12</v>
      </c>
      <c r="Q490" s="137"/>
      <c r="R490" s="137"/>
    </row>
    <row r="491" spans="1:18" ht="15" customHeight="1">
      <c r="A491" s="137" t="s">
        <v>214</v>
      </c>
      <c r="B491" s="137" t="s">
        <v>249</v>
      </c>
      <c r="C491" s="137" t="s">
        <v>7</v>
      </c>
      <c r="D491" s="137" t="s">
        <v>11</v>
      </c>
      <c r="E491" s="137" t="s">
        <v>366</v>
      </c>
      <c r="F491" s="137" t="s">
        <v>13</v>
      </c>
      <c r="G491" s="137"/>
      <c r="H491" s="137"/>
      <c r="I491" s="137"/>
      <c r="J491" s="137"/>
      <c r="K491" s="137"/>
      <c r="L491" s="137"/>
      <c r="M491" s="137"/>
      <c r="N491" s="137"/>
      <c r="O491" s="137"/>
      <c r="P491" s="137">
        <v>0.1</v>
      </c>
      <c r="Q491" s="137"/>
      <c r="R491" s="137"/>
    </row>
    <row r="492" spans="1:18" ht="15" customHeight="1">
      <c r="A492" s="137" t="s">
        <v>214</v>
      </c>
      <c r="B492" s="137" t="s">
        <v>250</v>
      </c>
      <c r="C492" s="137" t="s">
        <v>7</v>
      </c>
      <c r="D492" s="137" t="s">
        <v>11</v>
      </c>
      <c r="E492" s="137" t="s">
        <v>366</v>
      </c>
      <c r="F492" s="137" t="s">
        <v>13</v>
      </c>
      <c r="G492" s="137"/>
      <c r="H492" s="137"/>
      <c r="I492" s="137"/>
      <c r="J492" s="137"/>
      <c r="K492" s="137"/>
      <c r="L492" s="137"/>
      <c r="M492" s="137"/>
      <c r="N492" s="137"/>
      <c r="O492" s="137"/>
      <c r="P492" s="137">
        <v>0.65</v>
      </c>
      <c r="Q492" s="137"/>
      <c r="R492" s="137"/>
    </row>
    <row r="493" spans="1:18" ht="15" customHeight="1">
      <c r="A493" s="137" t="s">
        <v>214</v>
      </c>
      <c r="B493" s="137" t="s">
        <v>248</v>
      </c>
      <c r="C493" s="137" t="s">
        <v>7</v>
      </c>
      <c r="D493" s="137" t="s">
        <v>11</v>
      </c>
      <c r="E493" s="137" t="s">
        <v>366</v>
      </c>
      <c r="F493" s="137" t="s">
        <v>13</v>
      </c>
      <c r="G493" s="137"/>
      <c r="H493" s="137"/>
      <c r="I493" s="137"/>
      <c r="J493" s="137"/>
      <c r="K493" s="137"/>
      <c r="L493" s="137"/>
      <c r="M493" s="137"/>
      <c r="N493" s="137"/>
      <c r="O493" s="137"/>
      <c r="P493" s="137">
        <v>0.75</v>
      </c>
      <c r="Q493" s="137"/>
      <c r="R493" s="137"/>
    </row>
    <row r="494" spans="1:18" ht="15" customHeight="1">
      <c r="A494" s="137" t="s">
        <v>214</v>
      </c>
      <c r="B494" s="137" t="s">
        <v>253</v>
      </c>
      <c r="C494" s="137" t="s">
        <v>7</v>
      </c>
      <c r="D494" s="137" t="s">
        <v>11</v>
      </c>
      <c r="E494" s="137" t="s">
        <v>366</v>
      </c>
      <c r="F494" s="137" t="s">
        <v>13</v>
      </c>
      <c r="G494" s="137"/>
      <c r="H494" s="137"/>
      <c r="I494" s="137"/>
      <c r="J494" s="137"/>
      <c r="K494" s="137"/>
      <c r="L494" s="137"/>
      <c r="M494" s="137"/>
      <c r="N494" s="137"/>
      <c r="O494" s="137"/>
      <c r="P494" s="137">
        <v>5.43</v>
      </c>
      <c r="Q494" s="137"/>
      <c r="R494" s="137"/>
    </row>
    <row r="495" spans="1:18" ht="15" customHeight="1">
      <c r="A495" s="137" t="s">
        <v>214</v>
      </c>
      <c r="B495" s="137" t="s">
        <v>256</v>
      </c>
      <c r="C495" s="137" t="s">
        <v>7</v>
      </c>
      <c r="D495" s="137" t="s">
        <v>11</v>
      </c>
      <c r="E495" s="137" t="s">
        <v>366</v>
      </c>
      <c r="F495" s="137" t="s">
        <v>13</v>
      </c>
      <c r="G495" s="137"/>
      <c r="H495" s="137"/>
      <c r="I495" s="137"/>
      <c r="J495" s="137"/>
      <c r="K495" s="137"/>
      <c r="L495" s="137"/>
      <c r="M495" s="137"/>
      <c r="N495" s="137"/>
      <c r="O495" s="137"/>
      <c r="P495" s="137">
        <v>2.71</v>
      </c>
      <c r="Q495" s="137">
        <v>2.71</v>
      </c>
      <c r="R495" s="137">
        <v>2.71</v>
      </c>
    </row>
    <row r="496" spans="1:18" ht="15" customHeight="1">
      <c r="A496" s="137" t="s">
        <v>214</v>
      </c>
      <c r="B496" s="137" t="s">
        <v>255</v>
      </c>
      <c r="C496" s="137" t="s">
        <v>7</v>
      </c>
      <c r="D496" s="137" t="s">
        <v>11</v>
      </c>
      <c r="E496" s="137" t="s">
        <v>366</v>
      </c>
      <c r="F496" s="137" t="s">
        <v>13</v>
      </c>
      <c r="G496" s="137"/>
      <c r="H496" s="137"/>
      <c r="I496" s="137"/>
      <c r="J496" s="137"/>
      <c r="K496" s="137"/>
      <c r="L496" s="137"/>
      <c r="M496" s="137"/>
      <c r="N496" s="137"/>
      <c r="O496" s="137"/>
      <c r="P496" s="137">
        <v>5.42</v>
      </c>
      <c r="Q496" s="137">
        <v>5.42</v>
      </c>
      <c r="R496" s="137">
        <v>5.43</v>
      </c>
    </row>
    <row r="497" spans="1:18" ht="15" customHeight="1">
      <c r="A497" s="137" t="s">
        <v>214</v>
      </c>
      <c r="B497" s="137" t="s">
        <v>258</v>
      </c>
      <c r="C497" s="137" t="s">
        <v>7</v>
      </c>
      <c r="D497" s="137" t="s">
        <v>11</v>
      </c>
      <c r="E497" s="137" t="s">
        <v>366</v>
      </c>
      <c r="F497" s="137" t="s">
        <v>13</v>
      </c>
      <c r="G497" s="137"/>
      <c r="H497" s="137"/>
      <c r="I497" s="137"/>
      <c r="J497" s="137"/>
      <c r="K497" s="137"/>
      <c r="L497" s="137"/>
      <c r="M497" s="137"/>
      <c r="N497" s="137"/>
      <c r="O497" s="137"/>
      <c r="P497" s="137">
        <v>2.71</v>
      </c>
      <c r="Q497" s="137">
        <v>2.71</v>
      </c>
      <c r="R497" s="137">
        <v>2.72</v>
      </c>
    </row>
    <row r="498" spans="1:18" ht="15" customHeight="1">
      <c r="A498" s="137" t="s">
        <v>214</v>
      </c>
      <c r="B498" s="137" t="s">
        <v>261</v>
      </c>
      <c r="C498" s="137" t="s">
        <v>7</v>
      </c>
      <c r="D498" s="137" t="s">
        <v>11</v>
      </c>
      <c r="E498" s="137" t="s">
        <v>366</v>
      </c>
      <c r="F498" s="137" t="s">
        <v>13</v>
      </c>
      <c r="G498" s="137"/>
      <c r="H498" s="137"/>
      <c r="I498" s="137"/>
      <c r="J498" s="137"/>
      <c r="K498" s="137"/>
      <c r="L498" s="137"/>
      <c r="M498" s="137"/>
      <c r="N498" s="137"/>
      <c r="O498" s="137"/>
      <c r="P498" s="137">
        <v>0.01</v>
      </c>
      <c r="Q498" s="137">
        <v>0</v>
      </c>
      <c r="R498" s="137">
        <v>0.01</v>
      </c>
    </row>
    <row r="499" spans="1:18" ht="15" customHeight="1">
      <c r="A499" s="137" t="s">
        <v>214</v>
      </c>
      <c r="B499" s="137" t="s">
        <v>252</v>
      </c>
      <c r="C499" s="137" t="s">
        <v>7</v>
      </c>
      <c r="D499" s="137" t="s">
        <v>11</v>
      </c>
      <c r="E499" s="137" t="s">
        <v>366</v>
      </c>
      <c r="F499" s="137" t="s">
        <v>13</v>
      </c>
      <c r="G499" s="137"/>
      <c r="H499" s="137"/>
      <c r="I499" s="137"/>
      <c r="J499" s="137"/>
      <c r="K499" s="137"/>
      <c r="L499" s="137"/>
      <c r="M499" s="137"/>
      <c r="N499" s="137"/>
      <c r="O499" s="137"/>
      <c r="P499" s="137">
        <v>5.57</v>
      </c>
      <c r="Q499" s="137"/>
      <c r="R499" s="137"/>
    </row>
    <row r="500" spans="1:18" ht="15" customHeight="1">
      <c r="A500" s="137" t="s">
        <v>214</v>
      </c>
      <c r="B500" s="137" t="s">
        <v>251</v>
      </c>
      <c r="C500" s="137" t="s">
        <v>7</v>
      </c>
      <c r="D500" s="137" t="s">
        <v>11</v>
      </c>
      <c r="E500" s="137" t="s">
        <v>366</v>
      </c>
      <c r="F500" s="137" t="s">
        <v>13</v>
      </c>
      <c r="G500" s="137"/>
      <c r="H500" s="137"/>
      <c r="I500" s="137"/>
      <c r="J500" s="137"/>
      <c r="K500" s="137"/>
      <c r="L500" s="137"/>
      <c r="M500" s="137"/>
      <c r="N500" s="137"/>
      <c r="O500" s="137"/>
      <c r="P500" s="137">
        <v>5.69</v>
      </c>
      <c r="Q500" s="137"/>
      <c r="R500" s="137"/>
    </row>
    <row r="501" spans="1:18" ht="15" customHeight="1">
      <c r="A501" s="137" t="s">
        <v>214</v>
      </c>
      <c r="B501" s="137" t="s">
        <v>268</v>
      </c>
      <c r="C501" s="137" t="s">
        <v>7</v>
      </c>
      <c r="D501" s="137" t="s">
        <v>11</v>
      </c>
      <c r="E501" s="137" t="s">
        <v>366</v>
      </c>
      <c r="F501" s="137" t="s">
        <v>13</v>
      </c>
      <c r="G501" s="137"/>
      <c r="H501" s="137"/>
      <c r="I501" s="137"/>
      <c r="J501" s="137"/>
      <c r="K501" s="137"/>
      <c r="L501" s="137"/>
      <c r="M501" s="137"/>
      <c r="N501" s="137"/>
      <c r="O501" s="137"/>
      <c r="P501" s="137">
        <v>0.12</v>
      </c>
      <c r="Q501" s="137"/>
      <c r="R501" s="137"/>
    </row>
    <row r="502" spans="1:18" ht="15" customHeight="1">
      <c r="A502" s="137" t="s">
        <v>214</v>
      </c>
      <c r="B502" s="137" t="s">
        <v>266</v>
      </c>
      <c r="C502" s="137" t="s">
        <v>7</v>
      </c>
      <c r="D502" s="137" t="s">
        <v>11</v>
      </c>
      <c r="E502" s="137" t="s">
        <v>366</v>
      </c>
      <c r="F502" s="137" t="s">
        <v>13</v>
      </c>
      <c r="G502" s="137"/>
      <c r="H502" s="137"/>
      <c r="I502" s="137"/>
      <c r="J502" s="137"/>
      <c r="K502" s="137"/>
      <c r="L502" s="137"/>
      <c r="M502" s="137"/>
      <c r="N502" s="137"/>
      <c r="O502" s="137"/>
      <c r="P502" s="137">
        <v>0.14000000000000001</v>
      </c>
      <c r="Q502" s="137"/>
      <c r="R502" s="137"/>
    </row>
    <row r="503" spans="1:18" ht="15" customHeight="1">
      <c r="A503" s="137" t="s">
        <v>214</v>
      </c>
      <c r="B503" s="137" t="s">
        <v>264</v>
      </c>
      <c r="C503" s="137" t="s">
        <v>7</v>
      </c>
      <c r="D503" s="137" t="s">
        <v>11</v>
      </c>
      <c r="E503" s="137" t="s">
        <v>366</v>
      </c>
      <c r="F503" s="137" t="s">
        <v>13</v>
      </c>
      <c r="G503" s="137"/>
      <c r="H503" s="137"/>
      <c r="I503" s="137"/>
      <c r="J503" s="137"/>
      <c r="K503" s="137"/>
      <c r="L503" s="137"/>
      <c r="M503" s="137"/>
      <c r="N503" s="137"/>
      <c r="O503" s="137"/>
      <c r="P503" s="137">
        <v>0.14000000000000001</v>
      </c>
      <c r="Q503" s="137"/>
      <c r="R503" s="137"/>
    </row>
    <row r="504" spans="1:18" ht="15" customHeight="1">
      <c r="A504" s="137" t="s">
        <v>217</v>
      </c>
      <c r="B504" s="137" t="s">
        <v>254</v>
      </c>
      <c r="C504" s="137" t="s">
        <v>7</v>
      </c>
      <c r="D504" s="137" t="s">
        <v>11</v>
      </c>
      <c r="E504" s="137" t="s">
        <v>366</v>
      </c>
      <c r="F504" s="137" t="s">
        <v>13</v>
      </c>
      <c r="G504" s="137"/>
      <c r="H504" s="137"/>
      <c r="I504" s="137"/>
      <c r="J504" s="137"/>
      <c r="K504" s="137"/>
      <c r="L504" s="137"/>
      <c r="M504" s="137"/>
      <c r="N504" s="137"/>
      <c r="O504" s="137"/>
      <c r="P504" s="137">
        <v>0</v>
      </c>
      <c r="Q504" s="137">
        <v>0</v>
      </c>
      <c r="R504" s="137">
        <v>0</v>
      </c>
    </row>
    <row r="505" spans="1:18" ht="15" customHeight="1">
      <c r="A505" s="137" t="s">
        <v>217</v>
      </c>
      <c r="B505" s="137" t="s">
        <v>259</v>
      </c>
      <c r="C505" s="137" t="s">
        <v>7</v>
      </c>
      <c r="D505" s="137" t="s">
        <v>11</v>
      </c>
      <c r="E505" s="137" t="s">
        <v>366</v>
      </c>
      <c r="F505" s="137" t="s">
        <v>13</v>
      </c>
      <c r="G505" s="137"/>
      <c r="H505" s="137"/>
      <c r="I505" s="137"/>
      <c r="J505" s="137"/>
      <c r="K505" s="137"/>
      <c r="L505" s="137"/>
      <c r="M505" s="137"/>
      <c r="N505" s="137"/>
      <c r="O505" s="137"/>
      <c r="P505" s="137">
        <v>2.71</v>
      </c>
      <c r="Q505" s="137">
        <v>2.71</v>
      </c>
      <c r="R505" s="137">
        <v>2.71</v>
      </c>
    </row>
    <row r="506" spans="1:18" ht="15" customHeight="1">
      <c r="A506" s="137" t="s">
        <v>217</v>
      </c>
      <c r="B506" s="137" t="s">
        <v>257</v>
      </c>
      <c r="C506" s="137" t="s">
        <v>7</v>
      </c>
      <c r="D506" s="137" t="s">
        <v>11</v>
      </c>
      <c r="E506" s="137" t="s">
        <v>366</v>
      </c>
      <c r="F506" s="137" t="s">
        <v>13</v>
      </c>
      <c r="G506" s="137"/>
      <c r="H506" s="137"/>
      <c r="I506" s="137"/>
      <c r="J506" s="137"/>
      <c r="K506" s="137"/>
      <c r="L506" s="137"/>
      <c r="M506" s="137"/>
      <c r="N506" s="137"/>
      <c r="O506" s="137"/>
      <c r="P506" s="137">
        <v>2.71</v>
      </c>
      <c r="Q506" s="137">
        <v>2.71</v>
      </c>
      <c r="R506" s="137">
        <v>2.72</v>
      </c>
    </row>
    <row r="507" spans="1:18" ht="15" customHeight="1">
      <c r="A507" s="137" t="s">
        <v>217</v>
      </c>
      <c r="B507" s="137" t="s">
        <v>260</v>
      </c>
      <c r="C507" s="137" t="s">
        <v>7</v>
      </c>
      <c r="D507" s="137" t="s">
        <v>11</v>
      </c>
      <c r="E507" s="137" t="s">
        <v>366</v>
      </c>
      <c r="F507" s="137" t="s">
        <v>13</v>
      </c>
      <c r="G507" s="137"/>
      <c r="H507" s="137"/>
      <c r="I507" s="137"/>
      <c r="J507" s="137"/>
      <c r="K507" s="137"/>
      <c r="L507" s="137"/>
      <c r="M507" s="137"/>
      <c r="N507" s="137"/>
      <c r="O507" s="137"/>
      <c r="P507" s="137">
        <v>0</v>
      </c>
      <c r="Q507" s="137">
        <v>0</v>
      </c>
      <c r="R507" s="137">
        <v>0</v>
      </c>
    </row>
    <row r="508" spans="1:18" ht="15" customHeight="1">
      <c r="A508" s="137" t="s">
        <v>217</v>
      </c>
      <c r="B508" s="137" t="s">
        <v>262</v>
      </c>
      <c r="C508" s="137" t="s">
        <v>7</v>
      </c>
      <c r="D508" s="137" t="s">
        <v>11</v>
      </c>
      <c r="E508" s="137" t="s">
        <v>366</v>
      </c>
      <c r="F508" s="137" t="s">
        <v>13</v>
      </c>
      <c r="G508" s="137"/>
      <c r="H508" s="137"/>
      <c r="I508" s="137"/>
      <c r="J508" s="137"/>
      <c r="K508" s="137"/>
      <c r="L508" s="137"/>
      <c r="M508" s="137"/>
      <c r="N508" s="137"/>
      <c r="O508" s="137"/>
      <c r="P508" s="137">
        <v>0.01</v>
      </c>
      <c r="Q508" s="137">
        <v>0</v>
      </c>
      <c r="R508" s="137">
        <v>0.01</v>
      </c>
    </row>
    <row r="509" spans="1:18" ht="15" customHeight="1">
      <c r="A509" s="137" t="s">
        <v>217</v>
      </c>
      <c r="B509" s="137" t="s">
        <v>263</v>
      </c>
      <c r="C509" s="137" t="s">
        <v>7</v>
      </c>
      <c r="D509" s="137" t="s">
        <v>11</v>
      </c>
      <c r="E509" s="137" t="s">
        <v>366</v>
      </c>
      <c r="F509" s="137" t="s">
        <v>13</v>
      </c>
      <c r="G509" s="137"/>
      <c r="H509" s="137"/>
      <c r="I509" s="137"/>
      <c r="J509" s="137"/>
      <c r="K509" s="137"/>
      <c r="L509" s="137"/>
      <c r="M509" s="137"/>
      <c r="N509" s="137"/>
      <c r="O509" s="137"/>
      <c r="P509" s="137">
        <v>0</v>
      </c>
      <c r="Q509" s="137">
        <v>0</v>
      </c>
      <c r="R509" s="137">
        <v>0.01</v>
      </c>
    </row>
    <row r="510" spans="1:18" ht="15" customHeight="1">
      <c r="A510" s="137" t="s">
        <v>217</v>
      </c>
      <c r="B510" s="137" t="s">
        <v>275</v>
      </c>
      <c r="C510" s="137" t="s">
        <v>7</v>
      </c>
      <c r="D510" s="137" t="s">
        <v>11</v>
      </c>
      <c r="E510" s="137" t="s">
        <v>366</v>
      </c>
      <c r="F510" s="137" t="s">
        <v>13</v>
      </c>
      <c r="G510" s="137"/>
      <c r="H510" s="137"/>
      <c r="I510" s="137"/>
      <c r="J510" s="137"/>
      <c r="K510" s="137"/>
      <c r="L510" s="137"/>
      <c r="M510" s="137"/>
      <c r="N510" s="137"/>
      <c r="O510" s="137"/>
      <c r="P510" s="137">
        <v>2.19</v>
      </c>
      <c r="Q510" s="137"/>
      <c r="R510" s="137"/>
    </row>
    <row r="511" spans="1:18" ht="15" customHeight="1">
      <c r="A511" s="137" t="s">
        <v>217</v>
      </c>
      <c r="B511" s="137" t="s">
        <v>253</v>
      </c>
      <c r="C511" s="137" t="s">
        <v>7</v>
      </c>
      <c r="D511" s="137" t="s">
        <v>11</v>
      </c>
      <c r="E511" s="137" t="s">
        <v>366</v>
      </c>
      <c r="F511" s="137" t="s">
        <v>13</v>
      </c>
      <c r="G511" s="137"/>
      <c r="H511" s="137"/>
      <c r="I511" s="137"/>
      <c r="J511" s="137"/>
      <c r="K511" s="137"/>
      <c r="L511" s="137"/>
      <c r="M511" s="137"/>
      <c r="N511" s="137"/>
      <c r="O511" s="137"/>
      <c r="P511" s="137">
        <v>5.43</v>
      </c>
      <c r="Q511" s="137"/>
      <c r="R511" s="137"/>
    </row>
    <row r="512" spans="1:18" ht="15" customHeight="1">
      <c r="A512" s="137" t="s">
        <v>217</v>
      </c>
      <c r="B512" s="137" t="s">
        <v>256</v>
      </c>
      <c r="C512" s="137" t="s">
        <v>7</v>
      </c>
      <c r="D512" s="137" t="s">
        <v>11</v>
      </c>
      <c r="E512" s="137" t="s">
        <v>366</v>
      </c>
      <c r="F512" s="137" t="s">
        <v>13</v>
      </c>
      <c r="G512" s="137"/>
      <c r="H512" s="137"/>
      <c r="I512" s="137"/>
      <c r="J512" s="137"/>
      <c r="K512" s="137"/>
      <c r="L512" s="137"/>
      <c r="M512" s="137"/>
      <c r="N512" s="137"/>
      <c r="O512" s="137"/>
      <c r="P512" s="137">
        <v>2.71</v>
      </c>
      <c r="Q512" s="137">
        <v>2.71</v>
      </c>
      <c r="R512" s="137">
        <v>2.71</v>
      </c>
    </row>
    <row r="513" spans="1:18" ht="15" customHeight="1">
      <c r="A513" s="137" t="s">
        <v>217</v>
      </c>
      <c r="B513" s="137" t="s">
        <v>255</v>
      </c>
      <c r="C513" s="137" t="s">
        <v>7</v>
      </c>
      <c r="D513" s="137" t="s">
        <v>11</v>
      </c>
      <c r="E513" s="137" t="s">
        <v>366</v>
      </c>
      <c r="F513" s="137" t="s">
        <v>13</v>
      </c>
      <c r="G513" s="137"/>
      <c r="H513" s="137"/>
      <c r="I513" s="137"/>
      <c r="J513" s="137"/>
      <c r="K513" s="137"/>
      <c r="L513" s="137"/>
      <c r="M513" s="137"/>
      <c r="N513" s="137"/>
      <c r="O513" s="137"/>
      <c r="P513" s="137">
        <v>5.42</v>
      </c>
      <c r="Q513" s="137">
        <v>5.42</v>
      </c>
      <c r="R513" s="137">
        <v>5.42</v>
      </c>
    </row>
    <row r="514" spans="1:18" ht="15" customHeight="1">
      <c r="A514" s="137" t="s">
        <v>217</v>
      </c>
      <c r="B514" s="137" t="s">
        <v>258</v>
      </c>
      <c r="C514" s="137" t="s">
        <v>7</v>
      </c>
      <c r="D514" s="137" t="s">
        <v>11</v>
      </c>
      <c r="E514" s="137" t="s">
        <v>366</v>
      </c>
      <c r="F514" s="137" t="s">
        <v>13</v>
      </c>
      <c r="G514" s="137"/>
      <c r="H514" s="137"/>
      <c r="I514" s="137"/>
      <c r="J514" s="137"/>
      <c r="K514" s="137"/>
      <c r="L514" s="137"/>
      <c r="M514" s="137"/>
      <c r="N514" s="137"/>
      <c r="O514" s="137"/>
      <c r="P514" s="137">
        <v>2.71</v>
      </c>
      <c r="Q514" s="137">
        <v>2.71</v>
      </c>
      <c r="R514" s="137">
        <v>2.71</v>
      </c>
    </row>
    <row r="515" spans="1:18" ht="15" customHeight="1">
      <c r="A515" s="137" t="s">
        <v>217</v>
      </c>
      <c r="B515" s="137" t="s">
        <v>261</v>
      </c>
      <c r="C515" s="137" t="s">
        <v>7</v>
      </c>
      <c r="D515" s="137" t="s">
        <v>11</v>
      </c>
      <c r="E515" s="137" t="s">
        <v>366</v>
      </c>
      <c r="F515" s="137" t="s">
        <v>13</v>
      </c>
      <c r="G515" s="137"/>
      <c r="H515" s="137"/>
      <c r="I515" s="137"/>
      <c r="J515" s="137"/>
      <c r="K515" s="137"/>
      <c r="L515" s="137"/>
      <c r="M515" s="137"/>
      <c r="N515" s="137"/>
      <c r="O515" s="137"/>
      <c r="P515" s="137">
        <v>0.01</v>
      </c>
      <c r="Q515" s="137">
        <v>0</v>
      </c>
      <c r="R515" s="137">
        <v>0.01</v>
      </c>
    </row>
    <row r="516" spans="1:18" ht="15" customHeight="1">
      <c r="A516" s="137" t="s">
        <v>217</v>
      </c>
      <c r="B516" s="137" t="s">
        <v>252</v>
      </c>
      <c r="C516" s="137" t="s">
        <v>7</v>
      </c>
      <c r="D516" s="137" t="s">
        <v>11</v>
      </c>
      <c r="E516" s="137" t="s">
        <v>366</v>
      </c>
      <c r="F516" s="137" t="s">
        <v>13</v>
      </c>
      <c r="G516" s="137"/>
      <c r="H516" s="137"/>
      <c r="I516" s="137"/>
      <c r="J516" s="137"/>
      <c r="K516" s="137"/>
      <c r="L516" s="137"/>
      <c r="M516" s="137"/>
      <c r="N516" s="137"/>
      <c r="O516" s="137"/>
      <c r="P516" s="137">
        <v>5.43</v>
      </c>
      <c r="Q516" s="137"/>
      <c r="R516" s="137"/>
    </row>
    <row r="517" spans="1:18" ht="15" customHeight="1">
      <c r="A517" s="137" t="s">
        <v>217</v>
      </c>
      <c r="B517" s="137" t="s">
        <v>251</v>
      </c>
      <c r="C517" s="137" t="s">
        <v>7</v>
      </c>
      <c r="D517" s="137" t="s">
        <v>11</v>
      </c>
      <c r="E517" s="137" t="s">
        <v>366</v>
      </c>
      <c r="F517" s="137" t="s">
        <v>13</v>
      </c>
      <c r="G517" s="137"/>
      <c r="H517" s="137"/>
      <c r="I517" s="137"/>
      <c r="J517" s="137"/>
      <c r="K517" s="137"/>
      <c r="L517" s="137"/>
      <c r="M517" s="137"/>
      <c r="N517" s="137"/>
      <c r="O517" s="137"/>
      <c r="P517" s="137">
        <v>5.43</v>
      </c>
      <c r="Q517" s="137"/>
      <c r="R517" s="137"/>
    </row>
    <row r="518" spans="1:18" ht="15" customHeight="1">
      <c r="A518" s="137" t="s">
        <v>220</v>
      </c>
      <c r="B518" s="137" t="s">
        <v>254</v>
      </c>
      <c r="C518" s="137" t="s">
        <v>7</v>
      </c>
      <c r="D518" s="137" t="s">
        <v>11</v>
      </c>
      <c r="E518" s="137" t="s">
        <v>366</v>
      </c>
      <c r="F518" s="137" t="s">
        <v>13</v>
      </c>
      <c r="G518" s="137"/>
      <c r="H518" s="137"/>
      <c r="I518" s="137"/>
      <c r="J518" s="137"/>
      <c r="K518" s="137"/>
      <c r="L518" s="137"/>
      <c r="M518" s="137"/>
      <c r="N518" s="137"/>
      <c r="O518" s="137"/>
      <c r="P518" s="137">
        <v>0</v>
      </c>
      <c r="Q518" s="137">
        <v>0</v>
      </c>
      <c r="R518" s="137">
        <v>0</v>
      </c>
    </row>
    <row r="519" spans="1:18" ht="15" customHeight="1">
      <c r="A519" s="137" t="s">
        <v>220</v>
      </c>
      <c r="B519" s="137" t="s">
        <v>259</v>
      </c>
      <c r="C519" s="137" t="s">
        <v>7</v>
      </c>
      <c r="D519" s="137" t="s">
        <v>11</v>
      </c>
      <c r="E519" s="137" t="s">
        <v>366</v>
      </c>
      <c r="F519" s="137" t="s">
        <v>13</v>
      </c>
      <c r="G519" s="137" t="s">
        <v>662</v>
      </c>
      <c r="H519" s="137" t="s">
        <v>659</v>
      </c>
      <c r="I519" s="137" t="s">
        <v>660</v>
      </c>
      <c r="J519" s="137" t="s">
        <v>301</v>
      </c>
      <c r="K519" s="137" t="s">
        <v>663</v>
      </c>
      <c r="L519" s="137" t="s">
        <v>44</v>
      </c>
      <c r="M519" s="137" t="s">
        <v>336</v>
      </c>
      <c r="N519" s="137" t="s">
        <v>635</v>
      </c>
      <c r="O519" s="137" t="s">
        <v>288</v>
      </c>
      <c r="P519" s="137">
        <v>2.71</v>
      </c>
      <c r="Q519" s="137"/>
      <c r="R519" s="137"/>
    </row>
    <row r="520" spans="1:18" ht="15" customHeight="1">
      <c r="A520" s="137" t="s">
        <v>220</v>
      </c>
      <c r="B520" s="137" t="s">
        <v>257</v>
      </c>
      <c r="C520" s="137" t="s">
        <v>7</v>
      </c>
      <c r="D520" s="137" t="s">
        <v>11</v>
      </c>
      <c r="E520" s="137" t="s">
        <v>366</v>
      </c>
      <c r="F520" s="137" t="s">
        <v>13</v>
      </c>
      <c r="G520" s="137" t="s">
        <v>658</v>
      </c>
      <c r="H520" s="137" t="s">
        <v>659</v>
      </c>
      <c r="I520" s="137" t="s">
        <v>660</v>
      </c>
      <c r="J520" s="137" t="s">
        <v>301</v>
      </c>
      <c r="K520" s="137" t="s">
        <v>661</v>
      </c>
      <c r="L520" s="137" t="s">
        <v>44</v>
      </c>
      <c r="M520" s="137" t="s">
        <v>336</v>
      </c>
      <c r="N520" s="137" t="s">
        <v>635</v>
      </c>
      <c r="O520" s="137" t="s">
        <v>288</v>
      </c>
      <c r="P520" s="137">
        <v>2.71</v>
      </c>
      <c r="Q520" s="137"/>
      <c r="R520" s="137"/>
    </row>
    <row r="521" spans="1:18" ht="15" customHeight="1">
      <c r="A521" s="137" t="s">
        <v>220</v>
      </c>
      <c r="B521" s="137" t="s">
        <v>260</v>
      </c>
      <c r="C521" s="137" t="s">
        <v>7</v>
      </c>
      <c r="D521" s="137" t="s">
        <v>11</v>
      </c>
      <c r="E521" s="137" t="s">
        <v>366</v>
      </c>
      <c r="F521" s="137" t="s">
        <v>13</v>
      </c>
      <c r="G521" s="137"/>
      <c r="H521" s="137"/>
      <c r="I521" s="137"/>
      <c r="J521" s="137"/>
      <c r="K521" s="137"/>
      <c r="L521" s="137"/>
      <c r="M521" s="137"/>
      <c r="N521" s="137"/>
      <c r="O521" s="137"/>
      <c r="P521" s="137">
        <v>0</v>
      </c>
      <c r="Q521" s="137">
        <v>0</v>
      </c>
      <c r="R521" s="137">
        <v>0</v>
      </c>
    </row>
    <row r="522" spans="1:18" ht="15" customHeight="1">
      <c r="A522" s="137" t="s">
        <v>220</v>
      </c>
      <c r="B522" s="137" t="s">
        <v>262</v>
      </c>
      <c r="C522" s="137" t="s">
        <v>7</v>
      </c>
      <c r="D522" s="137" t="s">
        <v>11</v>
      </c>
      <c r="E522" s="137" t="s">
        <v>366</v>
      </c>
      <c r="F522" s="137" t="s">
        <v>13</v>
      </c>
      <c r="G522" s="137"/>
      <c r="H522" s="137"/>
      <c r="I522" s="137"/>
      <c r="J522" s="137"/>
      <c r="K522" s="137"/>
      <c r="L522" s="137"/>
      <c r="M522" s="137"/>
      <c r="N522" s="137"/>
      <c r="O522" s="137"/>
      <c r="P522" s="137">
        <v>0</v>
      </c>
      <c r="Q522" s="137">
        <v>0</v>
      </c>
      <c r="R522" s="137">
        <v>0</v>
      </c>
    </row>
    <row r="523" spans="1:18" ht="15" customHeight="1">
      <c r="A523" s="137" t="s">
        <v>220</v>
      </c>
      <c r="B523" s="137" t="s">
        <v>263</v>
      </c>
      <c r="C523" s="137" t="s">
        <v>7</v>
      </c>
      <c r="D523" s="137" t="s">
        <v>11</v>
      </c>
      <c r="E523" s="137" t="s">
        <v>366</v>
      </c>
      <c r="F523" s="137" t="s">
        <v>13</v>
      </c>
      <c r="G523" s="137"/>
      <c r="H523" s="137"/>
      <c r="I523" s="137"/>
      <c r="J523" s="137"/>
      <c r="K523" s="137"/>
      <c r="L523" s="137"/>
      <c r="M523" s="137"/>
      <c r="N523" s="137"/>
      <c r="O523" s="137"/>
      <c r="P523" s="137">
        <v>0</v>
      </c>
      <c r="Q523" s="137">
        <v>0</v>
      </c>
      <c r="R523" s="137">
        <v>0</v>
      </c>
    </row>
    <row r="524" spans="1:18" ht="15" customHeight="1">
      <c r="A524" s="137" t="s">
        <v>220</v>
      </c>
      <c r="B524" s="137" t="s">
        <v>275</v>
      </c>
      <c r="C524" s="137" t="s">
        <v>7</v>
      </c>
      <c r="D524" s="137" t="s">
        <v>11</v>
      </c>
      <c r="E524" s="137" t="s">
        <v>366</v>
      </c>
      <c r="F524" s="137" t="s">
        <v>13</v>
      </c>
      <c r="G524" s="137" t="s">
        <v>369</v>
      </c>
      <c r="H524" s="137" t="s">
        <v>294</v>
      </c>
      <c r="I524" s="137"/>
      <c r="J524" s="137" t="s">
        <v>284</v>
      </c>
      <c r="K524" s="137" t="s">
        <v>295</v>
      </c>
      <c r="L524" s="137" t="s">
        <v>40</v>
      </c>
      <c r="M524" s="137" t="s">
        <v>286</v>
      </c>
      <c r="N524" s="137" t="s">
        <v>287</v>
      </c>
      <c r="O524" s="137" t="s">
        <v>288</v>
      </c>
      <c r="P524" s="137">
        <v>1.78</v>
      </c>
      <c r="Q524" s="137"/>
      <c r="R524" s="137"/>
    </row>
    <row r="525" spans="1:18" ht="15" customHeight="1">
      <c r="A525" s="137" t="s">
        <v>220</v>
      </c>
      <c r="B525" s="137" t="s">
        <v>253</v>
      </c>
      <c r="C525" s="137" t="s">
        <v>7</v>
      </c>
      <c r="D525" s="137" t="s">
        <v>11</v>
      </c>
      <c r="E525" s="137" t="s">
        <v>366</v>
      </c>
      <c r="F525" s="137" t="s">
        <v>13</v>
      </c>
      <c r="G525" s="137"/>
      <c r="H525" s="137"/>
      <c r="I525" s="137"/>
      <c r="J525" s="137"/>
      <c r="K525" s="137"/>
      <c r="L525" s="137"/>
      <c r="M525" s="137"/>
      <c r="N525" s="137"/>
      <c r="O525" s="137"/>
      <c r="P525" s="137">
        <v>5.42</v>
      </c>
      <c r="Q525" s="137"/>
      <c r="R525" s="137"/>
    </row>
    <row r="526" spans="1:18" ht="15" customHeight="1">
      <c r="A526" s="137" t="s">
        <v>220</v>
      </c>
      <c r="B526" s="137" t="s">
        <v>256</v>
      </c>
      <c r="C526" s="137" t="s">
        <v>7</v>
      </c>
      <c r="D526" s="137" t="s">
        <v>11</v>
      </c>
      <c r="E526" s="137" t="s">
        <v>366</v>
      </c>
      <c r="F526" s="137" t="s">
        <v>13</v>
      </c>
      <c r="G526" s="137"/>
      <c r="H526" s="137"/>
      <c r="I526" s="137"/>
      <c r="J526" s="137"/>
      <c r="K526" s="137"/>
      <c r="L526" s="137"/>
      <c r="M526" s="137"/>
      <c r="N526" s="137"/>
      <c r="O526" s="137"/>
      <c r="P526" s="137">
        <v>2.71</v>
      </c>
      <c r="Q526" s="137"/>
      <c r="R526" s="137"/>
    </row>
    <row r="527" spans="1:18" ht="15" customHeight="1">
      <c r="A527" s="137" t="s">
        <v>220</v>
      </c>
      <c r="B527" s="137" t="s">
        <v>255</v>
      </c>
      <c r="C527" s="137" t="s">
        <v>7</v>
      </c>
      <c r="D527" s="137" t="s">
        <v>11</v>
      </c>
      <c r="E527" s="137" t="s">
        <v>366</v>
      </c>
      <c r="F527" s="137" t="s">
        <v>13</v>
      </c>
      <c r="G527" s="137"/>
      <c r="H527" s="137"/>
      <c r="I527" s="137"/>
      <c r="J527" s="137"/>
      <c r="K527" s="137"/>
      <c r="L527" s="137"/>
      <c r="M527" s="137"/>
      <c r="N527" s="137"/>
      <c r="O527" s="137"/>
      <c r="P527" s="137">
        <v>5.42</v>
      </c>
      <c r="Q527" s="137"/>
      <c r="R527" s="137"/>
    </row>
    <row r="528" spans="1:18" ht="15" customHeight="1">
      <c r="A528" s="137" t="s">
        <v>220</v>
      </c>
      <c r="B528" s="137" t="s">
        <v>258</v>
      </c>
      <c r="C528" s="137" t="s">
        <v>7</v>
      </c>
      <c r="D528" s="137" t="s">
        <v>11</v>
      </c>
      <c r="E528" s="137" t="s">
        <v>366</v>
      </c>
      <c r="F528" s="137" t="s">
        <v>13</v>
      </c>
      <c r="G528" s="137"/>
      <c r="H528" s="137"/>
      <c r="I528" s="137"/>
      <c r="J528" s="137"/>
      <c r="K528" s="137"/>
      <c r="L528" s="137"/>
      <c r="M528" s="137"/>
      <c r="N528" s="137"/>
      <c r="O528" s="137"/>
      <c r="P528" s="137">
        <v>2.71</v>
      </c>
      <c r="Q528" s="137"/>
      <c r="R528" s="137"/>
    </row>
    <row r="529" spans="1:18" ht="15" customHeight="1">
      <c r="A529" s="137" t="s">
        <v>220</v>
      </c>
      <c r="B529" s="137" t="s">
        <v>261</v>
      </c>
      <c r="C529" s="137" t="s">
        <v>7</v>
      </c>
      <c r="D529" s="137" t="s">
        <v>11</v>
      </c>
      <c r="E529" s="137" t="s">
        <v>366</v>
      </c>
      <c r="F529" s="137" t="s">
        <v>13</v>
      </c>
      <c r="G529" s="137"/>
      <c r="H529" s="137"/>
      <c r="I529" s="137"/>
      <c r="J529" s="137"/>
      <c r="K529" s="137"/>
      <c r="L529" s="137"/>
      <c r="M529" s="137"/>
      <c r="N529" s="137"/>
      <c r="O529" s="137"/>
      <c r="P529" s="137">
        <v>0</v>
      </c>
      <c r="Q529" s="137">
        <v>0</v>
      </c>
      <c r="R529" s="137">
        <v>0</v>
      </c>
    </row>
    <row r="530" spans="1:18" ht="15" customHeight="1">
      <c r="A530" s="137" t="s">
        <v>220</v>
      </c>
      <c r="B530" s="137" t="s">
        <v>252</v>
      </c>
      <c r="C530" s="137" t="s">
        <v>7</v>
      </c>
      <c r="D530" s="137" t="s">
        <v>11</v>
      </c>
      <c r="E530" s="137" t="s">
        <v>366</v>
      </c>
      <c r="F530" s="137" t="s">
        <v>13</v>
      </c>
      <c r="G530" s="137"/>
      <c r="H530" s="137"/>
      <c r="I530" s="137"/>
      <c r="J530" s="137"/>
      <c r="K530" s="137"/>
      <c r="L530" s="137"/>
      <c r="M530" s="137"/>
      <c r="N530" s="137"/>
      <c r="O530" s="137"/>
      <c r="P530" s="137">
        <v>5.42</v>
      </c>
      <c r="Q530" s="137"/>
      <c r="R530" s="137"/>
    </row>
    <row r="531" spans="1:18" ht="15" customHeight="1">
      <c r="A531" s="137" t="s">
        <v>220</v>
      </c>
      <c r="B531" s="137" t="s">
        <v>251</v>
      </c>
      <c r="C531" s="137" t="s">
        <v>7</v>
      </c>
      <c r="D531" s="137" t="s">
        <v>11</v>
      </c>
      <c r="E531" s="137" t="s">
        <v>366</v>
      </c>
      <c r="F531" s="137" t="s">
        <v>13</v>
      </c>
      <c r="G531" s="137"/>
      <c r="H531" s="137"/>
      <c r="I531" s="137"/>
      <c r="J531" s="137"/>
      <c r="K531" s="137"/>
      <c r="L531" s="137"/>
      <c r="M531" s="137"/>
      <c r="N531" s="137"/>
      <c r="O531" s="137"/>
      <c r="P531" s="137">
        <v>5.42</v>
      </c>
      <c r="Q531" s="137"/>
      <c r="R531" s="137"/>
    </row>
    <row r="532" spans="1:18" ht="15" customHeight="1">
      <c r="A532" s="137" t="s">
        <v>221</v>
      </c>
      <c r="B532" s="137" t="s">
        <v>254</v>
      </c>
      <c r="C532" s="137" t="s">
        <v>7</v>
      </c>
      <c r="D532" s="137" t="s">
        <v>11</v>
      </c>
      <c r="E532" s="137" t="s">
        <v>366</v>
      </c>
      <c r="F532" s="137" t="s">
        <v>13</v>
      </c>
      <c r="G532" s="137"/>
      <c r="H532" s="137"/>
      <c r="I532" s="137"/>
      <c r="J532" s="137"/>
      <c r="K532" s="137"/>
      <c r="L532" s="137"/>
      <c r="M532" s="137"/>
      <c r="N532" s="137"/>
      <c r="O532" s="137"/>
      <c r="P532" s="137">
        <v>0</v>
      </c>
      <c r="Q532" s="137">
        <v>0</v>
      </c>
      <c r="R532" s="137">
        <v>0</v>
      </c>
    </row>
    <row r="533" spans="1:18" ht="15" customHeight="1">
      <c r="A533" s="137" t="s">
        <v>221</v>
      </c>
      <c r="B533" s="137" t="s">
        <v>259</v>
      </c>
      <c r="C533" s="137" t="s">
        <v>7</v>
      </c>
      <c r="D533" s="137" t="s">
        <v>11</v>
      </c>
      <c r="E533" s="137" t="s">
        <v>366</v>
      </c>
      <c r="F533" s="137" t="s">
        <v>13</v>
      </c>
      <c r="G533" s="137"/>
      <c r="H533" s="137"/>
      <c r="I533" s="137"/>
      <c r="J533" s="137"/>
      <c r="K533" s="137"/>
      <c r="L533" s="137"/>
      <c r="M533" s="137"/>
      <c r="N533" s="137"/>
      <c r="O533" s="137"/>
      <c r="P533" s="137">
        <v>0</v>
      </c>
      <c r="Q533" s="137">
        <v>0</v>
      </c>
      <c r="R533" s="137">
        <v>0</v>
      </c>
    </row>
    <row r="534" spans="1:18" ht="15" customHeight="1">
      <c r="A534" s="137" t="s">
        <v>221</v>
      </c>
      <c r="B534" s="137" t="s">
        <v>257</v>
      </c>
      <c r="C534" s="137" t="s">
        <v>7</v>
      </c>
      <c r="D534" s="137" t="s">
        <v>11</v>
      </c>
      <c r="E534" s="137" t="s">
        <v>366</v>
      </c>
      <c r="F534" s="137" t="s">
        <v>13</v>
      </c>
      <c r="G534" s="137"/>
      <c r="H534" s="137"/>
      <c r="I534" s="137"/>
      <c r="J534" s="137"/>
      <c r="K534" s="137"/>
      <c r="L534" s="137"/>
      <c r="M534" s="137"/>
      <c r="N534" s="137"/>
      <c r="O534" s="137"/>
      <c r="P534" s="137">
        <v>0</v>
      </c>
      <c r="Q534" s="137">
        <v>0</v>
      </c>
      <c r="R534" s="137">
        <v>0.01</v>
      </c>
    </row>
    <row r="535" spans="1:18" ht="15" customHeight="1">
      <c r="A535" s="137" t="s">
        <v>221</v>
      </c>
      <c r="B535" s="137" t="s">
        <v>260</v>
      </c>
      <c r="C535" s="137" t="s">
        <v>7</v>
      </c>
      <c r="D535" s="137" t="s">
        <v>11</v>
      </c>
      <c r="E535" s="137" t="s">
        <v>366</v>
      </c>
      <c r="F535" s="137" t="s">
        <v>13</v>
      </c>
      <c r="G535" s="137"/>
      <c r="H535" s="137"/>
      <c r="I535" s="137"/>
      <c r="J535" s="137"/>
      <c r="K535" s="137"/>
      <c r="L535" s="137"/>
      <c r="M535" s="137"/>
      <c r="N535" s="137"/>
      <c r="O535" s="137"/>
      <c r="P535" s="137">
        <v>0</v>
      </c>
      <c r="Q535" s="137">
        <v>0</v>
      </c>
      <c r="R535" s="137">
        <v>0</v>
      </c>
    </row>
    <row r="536" spans="1:18" ht="15" customHeight="1">
      <c r="A536" s="137" t="s">
        <v>221</v>
      </c>
      <c r="B536" s="137" t="s">
        <v>262</v>
      </c>
      <c r="C536" s="137" t="s">
        <v>7</v>
      </c>
      <c r="D536" s="137" t="s">
        <v>11</v>
      </c>
      <c r="E536" s="137" t="s">
        <v>366</v>
      </c>
      <c r="F536" s="137" t="s">
        <v>13</v>
      </c>
      <c r="G536" s="137"/>
      <c r="H536" s="137"/>
      <c r="I536" s="137"/>
      <c r="J536" s="137"/>
      <c r="K536" s="137"/>
      <c r="L536" s="137"/>
      <c r="M536" s="137"/>
      <c r="N536" s="137"/>
      <c r="O536" s="137"/>
      <c r="P536" s="137">
        <v>0.01</v>
      </c>
      <c r="Q536" s="137">
        <v>0</v>
      </c>
      <c r="R536" s="137">
        <v>0.01</v>
      </c>
    </row>
    <row r="537" spans="1:18" ht="15" customHeight="1">
      <c r="A537" s="137" t="s">
        <v>221</v>
      </c>
      <c r="B537" s="137" t="s">
        <v>263</v>
      </c>
      <c r="C537" s="137" t="s">
        <v>7</v>
      </c>
      <c r="D537" s="137" t="s">
        <v>11</v>
      </c>
      <c r="E537" s="137" t="s">
        <v>366</v>
      </c>
      <c r="F537" s="137" t="s">
        <v>13</v>
      </c>
      <c r="G537" s="137"/>
      <c r="H537" s="137"/>
      <c r="I537" s="137"/>
      <c r="J537" s="137"/>
      <c r="K537" s="137"/>
      <c r="L537" s="137"/>
      <c r="M537" s="137"/>
      <c r="N537" s="137"/>
      <c r="O537" s="137"/>
      <c r="P537" s="137">
        <v>0</v>
      </c>
      <c r="Q537" s="137">
        <v>0</v>
      </c>
      <c r="R537" s="137">
        <v>0.01</v>
      </c>
    </row>
    <row r="538" spans="1:18" ht="15" customHeight="1">
      <c r="A538" s="137" t="s">
        <v>221</v>
      </c>
      <c r="B538" s="137" t="s">
        <v>275</v>
      </c>
      <c r="C538" s="137" t="s">
        <v>7</v>
      </c>
      <c r="D538" s="137" t="s">
        <v>11</v>
      </c>
      <c r="E538" s="137" t="s">
        <v>366</v>
      </c>
      <c r="F538" s="137" t="s">
        <v>13</v>
      </c>
      <c r="G538" s="137" t="s">
        <v>370</v>
      </c>
      <c r="H538" s="137" t="s">
        <v>294</v>
      </c>
      <c r="I538" s="137"/>
      <c r="J538" s="137" t="s">
        <v>284</v>
      </c>
      <c r="K538" s="137" t="s">
        <v>297</v>
      </c>
      <c r="L538" s="137" t="s">
        <v>40</v>
      </c>
      <c r="M538" s="137" t="s">
        <v>286</v>
      </c>
      <c r="N538" s="137" t="s">
        <v>287</v>
      </c>
      <c r="O538" s="137" t="s">
        <v>288</v>
      </c>
      <c r="P538" s="137">
        <v>0.41</v>
      </c>
      <c r="Q538" s="137"/>
      <c r="R538" s="137"/>
    </row>
    <row r="539" spans="1:18" ht="15" customHeight="1">
      <c r="A539" s="137" t="s">
        <v>221</v>
      </c>
      <c r="B539" s="137" t="s">
        <v>253</v>
      </c>
      <c r="C539" s="137" t="s">
        <v>7</v>
      </c>
      <c r="D539" s="137" t="s">
        <v>11</v>
      </c>
      <c r="E539" s="137" t="s">
        <v>366</v>
      </c>
      <c r="F539" s="137" t="s">
        <v>13</v>
      </c>
      <c r="G539" s="137"/>
      <c r="H539" s="137"/>
      <c r="I539" s="137"/>
      <c r="J539" s="137"/>
      <c r="K539" s="137"/>
      <c r="L539" s="137"/>
      <c r="M539" s="137"/>
      <c r="N539" s="137"/>
      <c r="O539" s="137"/>
      <c r="P539" s="137">
        <v>0.01</v>
      </c>
      <c r="Q539" s="137"/>
      <c r="R539" s="137"/>
    </row>
    <row r="540" spans="1:18" ht="15" customHeight="1">
      <c r="A540" s="137" t="s">
        <v>221</v>
      </c>
      <c r="B540" s="137" t="s">
        <v>256</v>
      </c>
      <c r="C540" s="137" t="s">
        <v>7</v>
      </c>
      <c r="D540" s="137" t="s">
        <v>11</v>
      </c>
      <c r="E540" s="137" t="s">
        <v>366</v>
      </c>
      <c r="F540" s="137" t="s">
        <v>13</v>
      </c>
      <c r="G540" s="137"/>
      <c r="H540" s="137"/>
      <c r="I540" s="137"/>
      <c r="J540" s="137"/>
      <c r="K540" s="137"/>
      <c r="L540" s="137"/>
      <c r="M540" s="137"/>
      <c r="N540" s="137"/>
      <c r="O540" s="137"/>
      <c r="P540" s="137">
        <v>0</v>
      </c>
      <c r="Q540" s="137">
        <v>0</v>
      </c>
      <c r="R540" s="137">
        <v>0</v>
      </c>
    </row>
    <row r="541" spans="1:18" ht="15" customHeight="1">
      <c r="A541" s="137" t="s">
        <v>221</v>
      </c>
      <c r="B541" s="137" t="s">
        <v>255</v>
      </c>
      <c r="C541" s="137" t="s">
        <v>7</v>
      </c>
      <c r="D541" s="137" t="s">
        <v>11</v>
      </c>
      <c r="E541" s="137" t="s">
        <v>366</v>
      </c>
      <c r="F541" s="137" t="s">
        <v>13</v>
      </c>
      <c r="G541" s="137"/>
      <c r="H541" s="137"/>
      <c r="I541" s="137"/>
      <c r="J541" s="137"/>
      <c r="K541" s="137"/>
      <c r="L541" s="137"/>
      <c r="M541" s="137"/>
      <c r="N541" s="137"/>
      <c r="O541" s="137"/>
      <c r="P541" s="137">
        <v>0</v>
      </c>
      <c r="Q541" s="137">
        <v>0</v>
      </c>
      <c r="R541" s="137">
        <v>0</v>
      </c>
    </row>
    <row r="542" spans="1:18" ht="15" customHeight="1">
      <c r="A542" s="137" t="s">
        <v>221</v>
      </c>
      <c r="B542" s="137" t="s">
        <v>258</v>
      </c>
      <c r="C542" s="137" t="s">
        <v>7</v>
      </c>
      <c r="D542" s="137" t="s">
        <v>11</v>
      </c>
      <c r="E542" s="137" t="s">
        <v>366</v>
      </c>
      <c r="F542" s="137" t="s">
        <v>13</v>
      </c>
      <c r="G542" s="137"/>
      <c r="H542" s="137"/>
      <c r="I542" s="137"/>
      <c r="J542" s="137"/>
      <c r="K542" s="137"/>
      <c r="L542" s="137"/>
      <c r="M542" s="137"/>
      <c r="N542" s="137"/>
      <c r="O542" s="137"/>
      <c r="P542" s="137">
        <v>0</v>
      </c>
      <c r="Q542" s="137">
        <v>0</v>
      </c>
      <c r="R542" s="137">
        <v>0</v>
      </c>
    </row>
    <row r="543" spans="1:18" ht="15" customHeight="1">
      <c r="A543" s="137" t="s">
        <v>221</v>
      </c>
      <c r="B543" s="137" t="s">
        <v>261</v>
      </c>
      <c r="C543" s="137" t="s">
        <v>7</v>
      </c>
      <c r="D543" s="137" t="s">
        <v>11</v>
      </c>
      <c r="E543" s="137" t="s">
        <v>366</v>
      </c>
      <c r="F543" s="137" t="s">
        <v>13</v>
      </c>
      <c r="G543" s="137" t="s">
        <v>298</v>
      </c>
      <c r="H543" s="137" t="s">
        <v>299</v>
      </c>
      <c r="I543" s="137" t="s">
        <v>300</v>
      </c>
      <c r="J543" s="137" t="s">
        <v>301</v>
      </c>
      <c r="K543" s="137" t="s">
        <v>302</v>
      </c>
      <c r="L543" s="137" t="s">
        <v>44</v>
      </c>
      <c r="M543" s="137" t="s">
        <v>303</v>
      </c>
      <c r="N543" s="137" t="s">
        <v>304</v>
      </c>
      <c r="O543" s="137" t="s">
        <v>305</v>
      </c>
      <c r="P543" s="137">
        <v>0.01</v>
      </c>
      <c r="Q543" s="137"/>
      <c r="R543" s="137"/>
    </row>
    <row r="544" spans="1:18" ht="15" customHeight="1">
      <c r="A544" s="137" t="s">
        <v>221</v>
      </c>
      <c r="B544" s="137" t="s">
        <v>252</v>
      </c>
      <c r="C544" s="137" t="s">
        <v>7</v>
      </c>
      <c r="D544" s="137" t="s">
        <v>11</v>
      </c>
      <c r="E544" s="137" t="s">
        <v>366</v>
      </c>
      <c r="F544" s="137" t="s">
        <v>13</v>
      </c>
      <c r="G544" s="137"/>
      <c r="H544" s="137"/>
      <c r="I544" s="137"/>
      <c r="J544" s="137"/>
      <c r="K544" s="137"/>
      <c r="L544" s="137"/>
      <c r="M544" s="137"/>
      <c r="N544" s="137"/>
      <c r="O544" s="137"/>
      <c r="P544" s="137">
        <v>0.01</v>
      </c>
      <c r="Q544" s="137"/>
      <c r="R544" s="137"/>
    </row>
    <row r="545" spans="1:18" ht="15" customHeight="1">
      <c r="A545" s="137" t="s">
        <v>221</v>
      </c>
      <c r="B545" s="137" t="s">
        <v>251</v>
      </c>
      <c r="C545" s="137" t="s">
        <v>7</v>
      </c>
      <c r="D545" s="137" t="s">
        <v>11</v>
      </c>
      <c r="E545" s="137" t="s">
        <v>366</v>
      </c>
      <c r="F545" s="137" t="s">
        <v>13</v>
      </c>
      <c r="G545" s="137"/>
      <c r="H545" s="137"/>
      <c r="I545" s="137"/>
      <c r="J545" s="137"/>
      <c r="K545" s="137"/>
      <c r="L545" s="137"/>
      <c r="M545" s="137"/>
      <c r="N545" s="137"/>
      <c r="O545" s="137"/>
      <c r="P545" s="137">
        <v>0.01</v>
      </c>
      <c r="Q545" s="137"/>
      <c r="R545" s="137"/>
    </row>
    <row r="546" spans="1:18" ht="15" customHeight="1">
      <c r="A546" s="137" t="s">
        <v>222</v>
      </c>
      <c r="B546" s="137" t="s">
        <v>254</v>
      </c>
      <c r="C546" s="137" t="s">
        <v>7</v>
      </c>
      <c r="D546" s="137" t="s">
        <v>11</v>
      </c>
      <c r="E546" s="137" t="s">
        <v>366</v>
      </c>
      <c r="F546" s="137" t="s">
        <v>13</v>
      </c>
      <c r="G546" s="137"/>
      <c r="H546" s="137"/>
      <c r="I546" s="137"/>
      <c r="J546" s="137"/>
      <c r="K546" s="137"/>
      <c r="L546" s="137"/>
      <c r="M546" s="137"/>
      <c r="N546" s="137"/>
      <c r="O546" s="137"/>
      <c r="P546" s="137">
        <v>0</v>
      </c>
      <c r="Q546" s="137">
        <v>0</v>
      </c>
      <c r="R546" s="137">
        <v>0</v>
      </c>
    </row>
    <row r="547" spans="1:18" ht="15" customHeight="1">
      <c r="A547" s="137" t="s">
        <v>222</v>
      </c>
      <c r="B547" s="137" t="s">
        <v>259</v>
      </c>
      <c r="C547" s="137" t="s">
        <v>7</v>
      </c>
      <c r="D547" s="137" t="s">
        <v>11</v>
      </c>
      <c r="E547" s="137" t="s">
        <v>366</v>
      </c>
      <c r="F547" s="137" t="s">
        <v>13</v>
      </c>
      <c r="G547" s="137"/>
      <c r="H547" s="137"/>
      <c r="I547" s="137"/>
      <c r="J547" s="137"/>
      <c r="K547" s="137"/>
      <c r="L547" s="137"/>
      <c r="M547" s="137"/>
      <c r="N547" s="137"/>
      <c r="O547" s="137"/>
      <c r="P547" s="137">
        <v>0</v>
      </c>
      <c r="Q547" s="137">
        <v>0</v>
      </c>
      <c r="R547" s="137">
        <v>0</v>
      </c>
    </row>
    <row r="548" spans="1:18" ht="15" customHeight="1">
      <c r="A548" s="137" t="s">
        <v>222</v>
      </c>
      <c r="B548" s="137" t="s">
        <v>257</v>
      </c>
      <c r="C548" s="137" t="s">
        <v>7</v>
      </c>
      <c r="D548" s="137" t="s">
        <v>11</v>
      </c>
      <c r="E548" s="137" t="s">
        <v>366</v>
      </c>
      <c r="F548" s="137" t="s">
        <v>13</v>
      </c>
      <c r="G548" s="137"/>
      <c r="H548" s="137"/>
      <c r="I548" s="137"/>
      <c r="J548" s="137"/>
      <c r="K548" s="137"/>
      <c r="L548" s="137"/>
      <c r="M548" s="137"/>
      <c r="N548" s="137"/>
      <c r="O548" s="137"/>
      <c r="P548" s="137">
        <v>0</v>
      </c>
      <c r="Q548" s="137">
        <v>0</v>
      </c>
      <c r="R548" s="137">
        <v>0</v>
      </c>
    </row>
    <row r="549" spans="1:18" ht="15" customHeight="1">
      <c r="A549" s="137" t="s">
        <v>222</v>
      </c>
      <c r="B549" s="137" t="s">
        <v>260</v>
      </c>
      <c r="C549" s="137" t="s">
        <v>7</v>
      </c>
      <c r="D549" s="137" t="s">
        <v>11</v>
      </c>
      <c r="E549" s="137" t="s">
        <v>366</v>
      </c>
      <c r="F549" s="137" t="s">
        <v>13</v>
      </c>
      <c r="G549" s="137"/>
      <c r="H549" s="137"/>
      <c r="I549" s="137"/>
      <c r="J549" s="137"/>
      <c r="K549" s="137"/>
      <c r="L549" s="137"/>
      <c r="M549" s="137"/>
      <c r="N549" s="137"/>
      <c r="O549" s="137"/>
      <c r="P549" s="137">
        <v>0</v>
      </c>
      <c r="Q549" s="137">
        <v>0</v>
      </c>
      <c r="R549" s="137">
        <v>0</v>
      </c>
    </row>
    <row r="550" spans="1:18" ht="15" customHeight="1">
      <c r="A550" s="137" t="s">
        <v>222</v>
      </c>
      <c r="B550" s="137" t="s">
        <v>262</v>
      </c>
      <c r="C550" s="137" t="s">
        <v>7</v>
      </c>
      <c r="D550" s="137" t="s">
        <v>11</v>
      </c>
      <c r="E550" s="137" t="s">
        <v>366</v>
      </c>
      <c r="F550" s="137" t="s">
        <v>13</v>
      </c>
      <c r="G550" s="137"/>
      <c r="H550" s="137"/>
      <c r="I550" s="137"/>
      <c r="J550" s="137"/>
      <c r="K550" s="137"/>
      <c r="L550" s="137"/>
      <c r="M550" s="137"/>
      <c r="N550" s="137"/>
      <c r="O550" s="137"/>
      <c r="P550" s="137">
        <v>0</v>
      </c>
      <c r="Q550" s="137">
        <v>0</v>
      </c>
      <c r="R550" s="137">
        <v>0</v>
      </c>
    </row>
    <row r="551" spans="1:18" ht="15" customHeight="1">
      <c r="A551" s="137" t="s">
        <v>222</v>
      </c>
      <c r="B551" s="137" t="s">
        <v>263</v>
      </c>
      <c r="C551" s="137" t="s">
        <v>7</v>
      </c>
      <c r="D551" s="137" t="s">
        <v>11</v>
      </c>
      <c r="E551" s="137" t="s">
        <v>366</v>
      </c>
      <c r="F551" s="137" t="s">
        <v>13</v>
      </c>
      <c r="G551" s="137"/>
      <c r="H551" s="137"/>
      <c r="I551" s="137"/>
      <c r="J551" s="137"/>
      <c r="K551" s="137"/>
      <c r="L551" s="137"/>
      <c r="M551" s="137"/>
      <c r="N551" s="137"/>
      <c r="O551" s="137"/>
      <c r="P551" s="137">
        <v>0</v>
      </c>
      <c r="Q551" s="137">
        <v>0</v>
      </c>
      <c r="R551" s="137">
        <v>0</v>
      </c>
    </row>
    <row r="552" spans="1:18" ht="15" customHeight="1">
      <c r="A552" s="137" t="s">
        <v>222</v>
      </c>
      <c r="B552" s="137" t="s">
        <v>275</v>
      </c>
      <c r="C552" s="137" t="s">
        <v>7</v>
      </c>
      <c r="D552" s="137" t="s">
        <v>11</v>
      </c>
      <c r="E552" s="137" t="s">
        <v>366</v>
      </c>
      <c r="F552" s="137" t="s">
        <v>13</v>
      </c>
      <c r="G552" s="137" t="s">
        <v>306</v>
      </c>
      <c r="H552" s="137" t="s">
        <v>294</v>
      </c>
      <c r="I552" s="137" t="s">
        <v>307</v>
      </c>
      <c r="J552" s="137" t="s">
        <v>284</v>
      </c>
      <c r="K552" s="137" t="s">
        <v>308</v>
      </c>
      <c r="L552" s="137" t="s">
        <v>40</v>
      </c>
      <c r="M552" s="137" t="s">
        <v>292</v>
      </c>
      <c r="N552" s="137" t="s">
        <v>287</v>
      </c>
      <c r="O552" s="137" t="s">
        <v>288</v>
      </c>
      <c r="P552" s="137">
        <v>0.18</v>
      </c>
      <c r="Q552" s="137"/>
      <c r="R552" s="137"/>
    </row>
    <row r="553" spans="1:18" ht="15" customHeight="1">
      <c r="A553" s="137" t="s">
        <v>222</v>
      </c>
      <c r="B553" s="137" t="s">
        <v>253</v>
      </c>
      <c r="C553" s="137" t="s">
        <v>7</v>
      </c>
      <c r="D553" s="137" t="s">
        <v>11</v>
      </c>
      <c r="E553" s="137" t="s">
        <v>366</v>
      </c>
      <c r="F553" s="137" t="s">
        <v>13</v>
      </c>
      <c r="G553" s="137"/>
      <c r="H553" s="137"/>
      <c r="I553" s="137"/>
      <c r="J553" s="137"/>
      <c r="K553" s="137"/>
      <c r="L553" s="137"/>
      <c r="M553" s="137"/>
      <c r="N553" s="137"/>
      <c r="O553" s="137"/>
      <c r="P553" s="137">
        <v>0</v>
      </c>
      <c r="Q553" s="137"/>
      <c r="R553" s="137"/>
    </row>
    <row r="554" spans="1:18" ht="15" customHeight="1">
      <c r="A554" s="137" t="s">
        <v>222</v>
      </c>
      <c r="B554" s="137" t="s">
        <v>256</v>
      </c>
      <c r="C554" s="137" t="s">
        <v>7</v>
      </c>
      <c r="D554" s="137" t="s">
        <v>11</v>
      </c>
      <c r="E554" s="137" t="s">
        <v>366</v>
      </c>
      <c r="F554" s="137" t="s">
        <v>13</v>
      </c>
      <c r="G554" s="137"/>
      <c r="H554" s="137"/>
      <c r="I554" s="137"/>
      <c r="J554" s="137"/>
      <c r="K554" s="137"/>
      <c r="L554" s="137"/>
      <c r="M554" s="137"/>
      <c r="N554" s="137"/>
      <c r="O554" s="137"/>
      <c r="P554" s="137">
        <v>0</v>
      </c>
      <c r="Q554" s="137">
        <v>0</v>
      </c>
      <c r="R554" s="137">
        <v>0</v>
      </c>
    </row>
    <row r="555" spans="1:18" ht="15" customHeight="1">
      <c r="A555" s="137" t="s">
        <v>222</v>
      </c>
      <c r="B555" s="137" t="s">
        <v>255</v>
      </c>
      <c r="C555" s="137" t="s">
        <v>7</v>
      </c>
      <c r="D555" s="137" t="s">
        <v>11</v>
      </c>
      <c r="E555" s="137" t="s">
        <v>366</v>
      </c>
      <c r="F555" s="137" t="s">
        <v>13</v>
      </c>
      <c r="G555" s="137"/>
      <c r="H555" s="137"/>
      <c r="I555" s="137"/>
      <c r="J555" s="137"/>
      <c r="K555" s="137"/>
      <c r="L555" s="137"/>
      <c r="M555" s="137"/>
      <c r="N555" s="137"/>
      <c r="O555" s="137"/>
      <c r="P555" s="137">
        <v>0</v>
      </c>
      <c r="Q555" s="137">
        <v>0</v>
      </c>
      <c r="R555" s="137">
        <v>0</v>
      </c>
    </row>
    <row r="556" spans="1:18" ht="15" customHeight="1">
      <c r="A556" s="137" t="s">
        <v>222</v>
      </c>
      <c r="B556" s="137" t="s">
        <v>258</v>
      </c>
      <c r="C556" s="137" t="s">
        <v>7</v>
      </c>
      <c r="D556" s="137" t="s">
        <v>11</v>
      </c>
      <c r="E556" s="137" t="s">
        <v>366</v>
      </c>
      <c r="F556" s="137" t="s">
        <v>13</v>
      </c>
      <c r="G556" s="137"/>
      <c r="H556" s="137"/>
      <c r="I556" s="137"/>
      <c r="J556" s="137"/>
      <c r="K556" s="137"/>
      <c r="L556" s="137"/>
      <c r="M556" s="137"/>
      <c r="N556" s="137"/>
      <c r="O556" s="137"/>
      <c r="P556" s="137">
        <v>0</v>
      </c>
      <c r="Q556" s="137">
        <v>0</v>
      </c>
      <c r="R556" s="137">
        <v>0</v>
      </c>
    </row>
    <row r="557" spans="1:18" ht="15" customHeight="1">
      <c r="A557" s="137" t="s">
        <v>222</v>
      </c>
      <c r="B557" s="137" t="s">
        <v>261</v>
      </c>
      <c r="C557" s="137" t="s">
        <v>7</v>
      </c>
      <c r="D557" s="137" t="s">
        <v>11</v>
      </c>
      <c r="E557" s="137" t="s">
        <v>366</v>
      </c>
      <c r="F557" s="137" t="s">
        <v>13</v>
      </c>
      <c r="G557" s="137"/>
      <c r="H557" s="137"/>
      <c r="I557" s="137"/>
      <c r="J557" s="137"/>
      <c r="K557" s="137"/>
      <c r="L557" s="137"/>
      <c r="M557" s="137"/>
      <c r="N557" s="137"/>
      <c r="O557" s="137"/>
      <c r="P557" s="137">
        <v>0</v>
      </c>
      <c r="Q557" s="137">
        <v>0</v>
      </c>
      <c r="R557" s="137">
        <v>0</v>
      </c>
    </row>
    <row r="558" spans="1:18" ht="15" customHeight="1">
      <c r="A558" s="137" t="s">
        <v>222</v>
      </c>
      <c r="B558" s="137" t="s">
        <v>252</v>
      </c>
      <c r="C558" s="137" t="s">
        <v>7</v>
      </c>
      <c r="D558" s="137" t="s">
        <v>11</v>
      </c>
      <c r="E558" s="137" t="s">
        <v>366</v>
      </c>
      <c r="F558" s="137" t="s">
        <v>13</v>
      </c>
      <c r="G558" s="137"/>
      <c r="H558" s="137"/>
      <c r="I558" s="137"/>
      <c r="J558" s="137"/>
      <c r="K558" s="137"/>
      <c r="L558" s="137"/>
      <c r="M558" s="137"/>
      <c r="N558" s="137"/>
      <c r="O558" s="137"/>
      <c r="P558" s="137">
        <v>0.14000000000000001</v>
      </c>
      <c r="Q558" s="137"/>
      <c r="R558" s="137"/>
    </row>
    <row r="559" spans="1:18" ht="15" customHeight="1">
      <c r="A559" s="137" t="s">
        <v>222</v>
      </c>
      <c r="B559" s="137" t="s">
        <v>251</v>
      </c>
      <c r="C559" s="137" t="s">
        <v>7</v>
      </c>
      <c r="D559" s="137" t="s">
        <v>11</v>
      </c>
      <c r="E559" s="137" t="s">
        <v>366</v>
      </c>
      <c r="F559" s="137" t="s">
        <v>13</v>
      </c>
      <c r="G559" s="137"/>
      <c r="H559" s="137"/>
      <c r="I559" s="137"/>
      <c r="J559" s="137"/>
      <c r="K559" s="137"/>
      <c r="L559" s="137"/>
      <c r="M559" s="137"/>
      <c r="N559" s="137"/>
      <c r="O559" s="137"/>
      <c r="P559" s="137">
        <v>0.14000000000000001</v>
      </c>
      <c r="Q559" s="137"/>
      <c r="R559" s="137"/>
    </row>
    <row r="560" spans="1:18" ht="15" customHeight="1">
      <c r="A560" s="137" t="s">
        <v>222</v>
      </c>
      <c r="B560" s="137" t="s">
        <v>266</v>
      </c>
      <c r="C560" s="137" t="s">
        <v>7</v>
      </c>
      <c r="D560" s="137" t="s">
        <v>11</v>
      </c>
      <c r="E560" s="137" t="s">
        <v>366</v>
      </c>
      <c r="F560" s="137" t="s">
        <v>13</v>
      </c>
      <c r="G560" s="137" t="s">
        <v>665</v>
      </c>
      <c r="H560" s="137" t="s">
        <v>639</v>
      </c>
      <c r="I560" s="137" t="s">
        <v>640</v>
      </c>
      <c r="J560" s="137" t="s">
        <v>301</v>
      </c>
      <c r="K560" s="137" t="s">
        <v>666</v>
      </c>
      <c r="L560" s="137" t="s">
        <v>44</v>
      </c>
      <c r="M560" s="137" t="s">
        <v>647</v>
      </c>
      <c r="N560" s="137" t="s">
        <v>635</v>
      </c>
      <c r="O560" s="137" t="s">
        <v>288</v>
      </c>
      <c r="P560" s="137">
        <v>0.14000000000000001</v>
      </c>
      <c r="Q560" s="137"/>
      <c r="R560" s="137"/>
    </row>
    <row r="561" spans="1:18" ht="15" customHeight="1">
      <c r="A561" s="137" t="s">
        <v>222</v>
      </c>
      <c r="B561" s="137" t="s">
        <v>264</v>
      </c>
      <c r="C561" s="137" t="s">
        <v>7</v>
      </c>
      <c r="D561" s="137" t="s">
        <v>11</v>
      </c>
      <c r="E561" s="137" t="s">
        <v>366</v>
      </c>
      <c r="F561" s="137" t="s">
        <v>13</v>
      </c>
      <c r="G561" s="137"/>
      <c r="H561" s="137"/>
      <c r="I561" s="137"/>
      <c r="J561" s="137"/>
      <c r="K561" s="137"/>
      <c r="L561" s="137"/>
      <c r="M561" s="137"/>
      <c r="N561" s="137"/>
      <c r="O561" s="137"/>
      <c r="P561" s="137">
        <v>0.14000000000000001</v>
      </c>
      <c r="Q561" s="137"/>
      <c r="R561" s="137"/>
    </row>
    <row r="562" spans="1:18" ht="15" customHeight="1">
      <c r="A562" s="137" t="s">
        <v>224</v>
      </c>
      <c r="B562" s="137" t="s">
        <v>269</v>
      </c>
      <c r="C562" s="137" t="s">
        <v>7</v>
      </c>
      <c r="D562" s="137" t="s">
        <v>11</v>
      </c>
      <c r="E562" s="137" t="s">
        <v>366</v>
      </c>
      <c r="F562" s="137" t="s">
        <v>13</v>
      </c>
      <c r="G562" s="137"/>
      <c r="H562" s="137"/>
      <c r="I562" s="137"/>
      <c r="J562" s="137"/>
      <c r="K562" s="137"/>
      <c r="L562" s="137"/>
      <c r="M562" s="137" t="s">
        <v>647</v>
      </c>
      <c r="N562" s="137" t="s">
        <v>630</v>
      </c>
      <c r="O562" s="137" t="s">
        <v>631</v>
      </c>
      <c r="P562" s="137">
        <v>0.12</v>
      </c>
      <c r="Q562" s="137"/>
      <c r="R562" s="137"/>
    </row>
    <row r="563" spans="1:18" ht="15" customHeight="1">
      <c r="A563" s="137" t="s">
        <v>224</v>
      </c>
      <c r="B563" s="137" t="s">
        <v>268</v>
      </c>
      <c r="C563" s="137" t="s">
        <v>7</v>
      </c>
      <c r="D563" s="137" t="s">
        <v>11</v>
      </c>
      <c r="E563" s="137" t="s">
        <v>366</v>
      </c>
      <c r="F563" s="137" t="s">
        <v>13</v>
      </c>
      <c r="G563" s="137"/>
      <c r="H563" s="137"/>
      <c r="I563" s="137"/>
      <c r="J563" s="137"/>
      <c r="K563" s="137"/>
      <c r="L563" s="137"/>
      <c r="M563" s="137"/>
      <c r="N563" s="137"/>
      <c r="O563" s="137"/>
      <c r="P563" s="137">
        <v>0.12</v>
      </c>
      <c r="Q563" s="137"/>
      <c r="R563" s="137"/>
    </row>
    <row r="564" spans="1:18" ht="15" customHeight="1">
      <c r="A564" s="137" t="s">
        <v>224</v>
      </c>
      <c r="B564" s="137" t="s">
        <v>251</v>
      </c>
      <c r="C564" s="137" t="s">
        <v>7</v>
      </c>
      <c r="D564" s="137" t="s">
        <v>11</v>
      </c>
      <c r="E564" s="137" t="s">
        <v>366</v>
      </c>
      <c r="F564" s="137" t="s">
        <v>13</v>
      </c>
      <c r="G564" s="137"/>
      <c r="H564" s="137"/>
      <c r="I564" s="137"/>
      <c r="J564" s="137"/>
      <c r="K564" s="137"/>
      <c r="L564" s="137"/>
      <c r="M564" s="137"/>
      <c r="N564" s="137"/>
      <c r="O564" s="137"/>
      <c r="P564" s="137">
        <v>0.12</v>
      </c>
      <c r="Q564" s="137"/>
      <c r="R564" s="137"/>
    </row>
    <row r="565" spans="1:18" ht="15" customHeight="1">
      <c r="A565" s="137" t="s">
        <v>225</v>
      </c>
      <c r="B565" s="137" t="s">
        <v>249</v>
      </c>
      <c r="C565" s="137" t="s">
        <v>7</v>
      </c>
      <c r="D565" s="137" t="s">
        <v>11</v>
      </c>
      <c r="E565" s="137" t="s">
        <v>366</v>
      </c>
      <c r="F565" s="137" t="s">
        <v>13</v>
      </c>
      <c r="G565" s="137"/>
      <c r="H565" s="137"/>
      <c r="I565" s="137"/>
      <c r="J565" s="137"/>
      <c r="K565" s="137"/>
      <c r="L565" s="137"/>
      <c r="M565" s="137"/>
      <c r="N565" s="137"/>
      <c r="O565" s="137"/>
      <c r="P565" s="137">
        <v>0.1</v>
      </c>
      <c r="Q565" s="137"/>
      <c r="R565" s="137"/>
    </row>
    <row r="566" spans="1:18" ht="15" customHeight="1">
      <c r="A566" s="137" t="s">
        <v>225</v>
      </c>
      <c r="B566" s="137" t="s">
        <v>250</v>
      </c>
      <c r="C566" s="137" t="s">
        <v>7</v>
      </c>
      <c r="D566" s="137" t="s">
        <v>11</v>
      </c>
      <c r="E566" s="137" t="s">
        <v>366</v>
      </c>
      <c r="F566" s="137" t="s">
        <v>13</v>
      </c>
      <c r="G566" s="137"/>
      <c r="H566" s="137"/>
      <c r="I566" s="137"/>
      <c r="J566" s="137"/>
      <c r="K566" s="137"/>
      <c r="L566" s="137"/>
      <c r="M566" s="137"/>
      <c r="N566" s="137"/>
      <c r="O566" s="137"/>
      <c r="P566" s="137">
        <v>0.65</v>
      </c>
      <c r="Q566" s="137"/>
      <c r="R566" s="137"/>
    </row>
    <row r="567" spans="1:18" ht="15" customHeight="1">
      <c r="A567" s="137" t="s">
        <v>225</v>
      </c>
      <c r="B567" s="137" t="s">
        <v>248</v>
      </c>
      <c r="C567" s="137" t="s">
        <v>7</v>
      </c>
      <c r="D567" s="137" t="s">
        <v>11</v>
      </c>
      <c r="E567" s="137" t="s">
        <v>366</v>
      </c>
      <c r="F567" s="137" t="s">
        <v>13</v>
      </c>
      <c r="G567" s="137"/>
      <c r="H567" s="137"/>
      <c r="I567" s="137"/>
      <c r="J567" s="137"/>
      <c r="K567" s="137"/>
      <c r="L567" s="137"/>
      <c r="M567" s="137"/>
      <c r="N567" s="137"/>
      <c r="O567" s="137"/>
      <c r="P567" s="137">
        <v>0.75</v>
      </c>
      <c r="Q567" s="137"/>
      <c r="R567" s="137"/>
    </row>
    <row r="568" spans="1:18" ht="15" customHeight="1">
      <c r="A568" s="137" t="s">
        <v>227</v>
      </c>
      <c r="B568" s="137" t="s">
        <v>249</v>
      </c>
      <c r="C568" s="137" t="s">
        <v>7</v>
      </c>
      <c r="D568" s="137" t="s">
        <v>11</v>
      </c>
      <c r="E568" s="137" t="s">
        <v>366</v>
      </c>
      <c r="F568" s="137" t="s">
        <v>13</v>
      </c>
      <c r="G568" s="137"/>
      <c r="H568" s="137"/>
      <c r="I568" s="137"/>
      <c r="J568" s="137"/>
      <c r="K568" s="137"/>
      <c r="L568" s="137"/>
      <c r="M568" s="137" t="s">
        <v>647</v>
      </c>
      <c r="N568" s="137" t="s">
        <v>630</v>
      </c>
      <c r="O568" s="137" t="s">
        <v>631</v>
      </c>
      <c r="P568" s="137">
        <v>0.1</v>
      </c>
      <c r="Q568" s="137"/>
      <c r="R568" s="137"/>
    </row>
    <row r="569" spans="1:18" ht="15" customHeight="1">
      <c r="A569" s="137" t="s">
        <v>227</v>
      </c>
      <c r="B569" s="137" t="s">
        <v>248</v>
      </c>
      <c r="C569" s="137" t="s">
        <v>7</v>
      </c>
      <c r="D569" s="137" t="s">
        <v>11</v>
      </c>
      <c r="E569" s="137" t="s">
        <v>366</v>
      </c>
      <c r="F569" s="137" t="s">
        <v>13</v>
      </c>
      <c r="G569" s="137"/>
      <c r="H569" s="137"/>
      <c r="I569" s="137"/>
      <c r="J569" s="137"/>
      <c r="K569" s="137"/>
      <c r="L569" s="137"/>
      <c r="M569" s="137"/>
      <c r="N569" s="137"/>
      <c r="O569" s="137"/>
      <c r="P569" s="137">
        <v>0.1</v>
      </c>
      <c r="Q569" s="137"/>
      <c r="R569" s="137"/>
    </row>
    <row r="570" spans="1:18" ht="15" customHeight="1">
      <c r="A570" s="137" t="s">
        <v>229</v>
      </c>
      <c r="B570" s="137" t="s">
        <v>249</v>
      </c>
      <c r="C570" s="137" t="s">
        <v>7</v>
      </c>
      <c r="D570" s="137" t="s">
        <v>11</v>
      </c>
      <c r="E570" s="137" t="s">
        <v>366</v>
      </c>
      <c r="F570" s="137" t="s">
        <v>13</v>
      </c>
      <c r="G570" s="137"/>
      <c r="H570" s="137"/>
      <c r="I570" s="137"/>
      <c r="J570" s="137"/>
      <c r="K570" s="137"/>
      <c r="L570" s="137"/>
      <c r="M570" s="137"/>
      <c r="N570" s="137"/>
      <c r="O570" s="137"/>
      <c r="P570" s="137">
        <v>0</v>
      </c>
      <c r="Q570" s="137"/>
      <c r="R570" s="137"/>
    </row>
    <row r="571" spans="1:18" ht="15" customHeight="1">
      <c r="A571" s="137" t="s">
        <v>229</v>
      </c>
      <c r="B571" s="137" t="s">
        <v>248</v>
      </c>
      <c r="C571" s="137" t="s">
        <v>7</v>
      </c>
      <c r="D571" s="137" t="s">
        <v>11</v>
      </c>
      <c r="E571" s="137" t="s">
        <v>366</v>
      </c>
      <c r="F571" s="137" t="s">
        <v>13</v>
      </c>
      <c r="G571" s="137"/>
      <c r="H571" s="137"/>
      <c r="I571" s="137"/>
      <c r="J571" s="137"/>
      <c r="K571" s="137"/>
      <c r="L571" s="137"/>
      <c r="M571" s="137"/>
      <c r="N571" s="137"/>
      <c r="O571" s="137"/>
      <c r="P571" s="137">
        <v>0</v>
      </c>
      <c r="Q571" s="137"/>
      <c r="R571" s="137"/>
    </row>
    <row r="572" spans="1:18" ht="15" customHeight="1">
      <c r="A572" s="137" t="s">
        <v>230</v>
      </c>
      <c r="B572" s="137" t="s">
        <v>250</v>
      </c>
      <c r="C572" s="137" t="s">
        <v>7</v>
      </c>
      <c r="D572" s="137" t="s">
        <v>11</v>
      </c>
      <c r="E572" s="137" t="s">
        <v>366</v>
      </c>
      <c r="F572" s="137" t="s">
        <v>13</v>
      </c>
      <c r="G572" s="137"/>
      <c r="H572" s="137"/>
      <c r="I572" s="137"/>
      <c r="J572" s="137"/>
      <c r="K572" s="137"/>
      <c r="L572" s="137"/>
      <c r="M572" s="137" t="s">
        <v>647</v>
      </c>
      <c r="N572" s="137" t="s">
        <v>630</v>
      </c>
      <c r="O572" s="137" t="s">
        <v>631</v>
      </c>
      <c r="P572" s="137">
        <v>0.65</v>
      </c>
      <c r="Q572" s="137"/>
      <c r="R572" s="137"/>
    </row>
    <row r="573" spans="1:18" ht="15" customHeight="1">
      <c r="A573" s="137" t="s">
        <v>230</v>
      </c>
      <c r="B573" s="137" t="s">
        <v>248</v>
      </c>
      <c r="C573" s="137" t="s">
        <v>7</v>
      </c>
      <c r="D573" s="137" t="s">
        <v>11</v>
      </c>
      <c r="E573" s="137" t="s">
        <v>366</v>
      </c>
      <c r="F573" s="137" t="s">
        <v>13</v>
      </c>
      <c r="G573" s="137"/>
      <c r="H573" s="137"/>
      <c r="I573" s="137"/>
      <c r="J573" s="137"/>
      <c r="K573" s="137"/>
      <c r="L573" s="137"/>
      <c r="M573" s="137"/>
      <c r="N573" s="137"/>
      <c r="O573" s="137"/>
      <c r="P573" s="137">
        <v>0.65</v>
      </c>
      <c r="Q573" s="137"/>
      <c r="R573" s="137"/>
    </row>
    <row r="574" spans="1:18" ht="15" customHeight="1">
      <c r="A574" s="137" t="s">
        <v>231</v>
      </c>
      <c r="B574" s="137" t="s">
        <v>270</v>
      </c>
      <c r="C574" s="137" t="s">
        <v>7</v>
      </c>
      <c r="D574" s="137" t="s">
        <v>11</v>
      </c>
      <c r="E574" s="137" t="s">
        <v>366</v>
      </c>
      <c r="F574" s="137" t="s">
        <v>13</v>
      </c>
      <c r="G574" s="137"/>
      <c r="H574" s="137"/>
      <c r="I574" s="137"/>
      <c r="J574" s="137"/>
      <c r="K574" s="137"/>
      <c r="L574" s="137"/>
      <c r="M574" s="137"/>
      <c r="N574" s="137"/>
      <c r="O574" s="137"/>
      <c r="P574" s="137">
        <v>0.04</v>
      </c>
      <c r="Q574" s="137"/>
      <c r="R574" s="137"/>
    </row>
    <row r="575" spans="1:18" ht="15" customHeight="1">
      <c r="A575" s="137" t="s">
        <v>231</v>
      </c>
      <c r="B575" s="137" t="s">
        <v>271</v>
      </c>
      <c r="C575" s="137" t="s">
        <v>7</v>
      </c>
      <c r="D575" s="137" t="s">
        <v>11</v>
      </c>
      <c r="E575" s="137" t="s">
        <v>366</v>
      </c>
      <c r="F575" s="137" t="s">
        <v>13</v>
      </c>
      <c r="G575" s="137"/>
      <c r="H575" s="137"/>
      <c r="I575" s="137"/>
      <c r="J575" s="137"/>
      <c r="K575" s="137"/>
      <c r="L575" s="137"/>
      <c r="M575" s="137"/>
      <c r="N575" s="137"/>
      <c r="O575" s="137"/>
      <c r="P575" s="137">
        <v>0.01</v>
      </c>
      <c r="Q575" s="137"/>
      <c r="R575" s="137"/>
    </row>
    <row r="576" spans="1:18" ht="15" customHeight="1">
      <c r="A576" s="137" t="s">
        <v>231</v>
      </c>
      <c r="B576" s="137" t="s">
        <v>262</v>
      </c>
      <c r="C576" s="137" t="s">
        <v>7</v>
      </c>
      <c r="D576" s="137" t="s">
        <v>11</v>
      </c>
      <c r="E576" s="137" t="s">
        <v>366</v>
      </c>
      <c r="F576" s="137" t="s">
        <v>13</v>
      </c>
      <c r="G576" s="137"/>
      <c r="H576" s="137"/>
      <c r="I576" s="137"/>
      <c r="J576" s="137"/>
      <c r="K576" s="137"/>
      <c r="L576" s="137"/>
      <c r="M576" s="137"/>
      <c r="N576" s="137"/>
      <c r="O576" s="137"/>
      <c r="P576" s="137">
        <v>0</v>
      </c>
      <c r="Q576" s="137">
        <v>0</v>
      </c>
      <c r="R576" s="137">
        <v>0</v>
      </c>
    </row>
    <row r="577" spans="1:18" ht="15" customHeight="1">
      <c r="A577" s="137" t="s">
        <v>231</v>
      </c>
      <c r="B577" s="137" t="s">
        <v>263</v>
      </c>
      <c r="C577" s="137" t="s">
        <v>7</v>
      </c>
      <c r="D577" s="137" t="s">
        <v>11</v>
      </c>
      <c r="E577" s="137" t="s">
        <v>366</v>
      </c>
      <c r="F577" s="137" t="s">
        <v>13</v>
      </c>
      <c r="G577" s="137"/>
      <c r="H577" s="137"/>
      <c r="I577" s="137"/>
      <c r="J577" s="137"/>
      <c r="K577" s="137"/>
      <c r="L577" s="137"/>
      <c r="M577" s="137"/>
      <c r="N577" s="137"/>
      <c r="O577" s="137"/>
      <c r="P577" s="137">
        <v>0</v>
      </c>
      <c r="Q577" s="137">
        <v>0</v>
      </c>
      <c r="R577" s="137">
        <v>0</v>
      </c>
    </row>
    <row r="578" spans="1:18" ht="15" customHeight="1">
      <c r="A578" s="137" t="s">
        <v>231</v>
      </c>
      <c r="B578" s="137" t="s">
        <v>265</v>
      </c>
      <c r="C578" s="137" t="s">
        <v>7</v>
      </c>
      <c r="D578" s="137" t="s">
        <v>11</v>
      </c>
      <c r="E578" s="137" t="s">
        <v>366</v>
      </c>
      <c r="F578" s="137" t="s">
        <v>13</v>
      </c>
      <c r="G578" s="137"/>
      <c r="H578" s="137"/>
      <c r="I578" s="137"/>
      <c r="J578" s="137"/>
      <c r="K578" s="137"/>
      <c r="L578" s="137"/>
      <c r="M578" s="137"/>
      <c r="N578" s="137"/>
      <c r="O578" s="137"/>
      <c r="P578" s="137">
        <v>0</v>
      </c>
      <c r="Q578" s="137"/>
      <c r="R578" s="137"/>
    </row>
    <row r="579" spans="1:18" ht="15" customHeight="1">
      <c r="A579" s="137" t="s">
        <v>231</v>
      </c>
      <c r="B579" s="137" t="s">
        <v>266</v>
      </c>
      <c r="C579" s="137" t="s">
        <v>7</v>
      </c>
      <c r="D579" s="137" t="s">
        <v>11</v>
      </c>
      <c r="E579" s="137" t="s">
        <v>366</v>
      </c>
      <c r="F579" s="137" t="s">
        <v>13</v>
      </c>
      <c r="G579" s="137"/>
      <c r="H579" s="137"/>
      <c r="I579" s="137"/>
      <c r="J579" s="137"/>
      <c r="K579" s="137"/>
      <c r="L579" s="137"/>
      <c r="M579" s="137"/>
      <c r="N579" s="137"/>
      <c r="O579" s="137"/>
      <c r="P579" s="137">
        <v>0.05</v>
      </c>
      <c r="Q579" s="137"/>
      <c r="R579" s="137"/>
    </row>
    <row r="580" spans="1:18" ht="15" customHeight="1">
      <c r="A580" s="137" t="s">
        <v>231</v>
      </c>
      <c r="B580" s="137" t="s">
        <v>267</v>
      </c>
      <c r="C580" s="137" t="s">
        <v>7</v>
      </c>
      <c r="D580" s="137" t="s">
        <v>11</v>
      </c>
      <c r="E580" s="137" t="s">
        <v>366</v>
      </c>
      <c r="F580" s="137" t="s">
        <v>13</v>
      </c>
      <c r="G580" s="137"/>
      <c r="H580" s="137"/>
      <c r="I580" s="137"/>
      <c r="J580" s="137"/>
      <c r="K580" s="137"/>
      <c r="L580" s="137"/>
      <c r="M580" s="137"/>
      <c r="N580" s="137"/>
      <c r="O580" s="137"/>
      <c r="P580" s="137">
        <v>0</v>
      </c>
      <c r="Q580" s="137"/>
      <c r="R580" s="137"/>
    </row>
    <row r="581" spans="1:18" ht="15" customHeight="1">
      <c r="A581" s="137" t="s">
        <v>231</v>
      </c>
      <c r="B581" s="137" t="s">
        <v>272</v>
      </c>
      <c r="C581" s="137" t="s">
        <v>7</v>
      </c>
      <c r="D581" s="137" t="s">
        <v>11</v>
      </c>
      <c r="E581" s="137" t="s">
        <v>366</v>
      </c>
      <c r="F581" s="137" t="s">
        <v>13</v>
      </c>
      <c r="G581" s="137"/>
      <c r="H581" s="137"/>
      <c r="I581" s="137"/>
      <c r="J581" s="137"/>
      <c r="K581" s="137"/>
      <c r="L581" s="137"/>
      <c r="M581" s="137"/>
      <c r="N581" s="137"/>
      <c r="O581" s="137"/>
      <c r="P581" s="137">
        <v>0.01</v>
      </c>
      <c r="Q581" s="137"/>
      <c r="R581" s="137"/>
    </row>
    <row r="582" spans="1:18" ht="15" customHeight="1">
      <c r="A582" s="137" t="s">
        <v>231</v>
      </c>
      <c r="B582" s="137" t="s">
        <v>273</v>
      </c>
      <c r="C582" s="137" t="s">
        <v>7</v>
      </c>
      <c r="D582" s="137" t="s">
        <v>11</v>
      </c>
      <c r="E582" s="137" t="s">
        <v>366</v>
      </c>
      <c r="F582" s="137" t="s">
        <v>13</v>
      </c>
      <c r="G582" s="137"/>
      <c r="H582" s="137"/>
      <c r="I582" s="137"/>
      <c r="J582" s="137"/>
      <c r="K582" s="137"/>
      <c r="L582" s="137"/>
      <c r="M582" s="137"/>
      <c r="N582" s="137"/>
      <c r="O582" s="137"/>
      <c r="P582" s="137">
        <v>0</v>
      </c>
      <c r="Q582" s="137"/>
      <c r="R582" s="137"/>
    </row>
    <row r="583" spans="1:18" ht="15" customHeight="1">
      <c r="A583" s="137" t="s">
        <v>231</v>
      </c>
      <c r="B583" s="137" t="s">
        <v>275</v>
      </c>
      <c r="C583" s="137" t="s">
        <v>7</v>
      </c>
      <c r="D583" s="137" t="s">
        <v>11</v>
      </c>
      <c r="E583" s="137" t="s">
        <v>366</v>
      </c>
      <c r="F583" s="137" t="s">
        <v>13</v>
      </c>
      <c r="G583" s="137"/>
      <c r="H583" s="137"/>
      <c r="I583" s="137"/>
      <c r="J583" s="137"/>
      <c r="K583" s="137"/>
      <c r="L583" s="137"/>
      <c r="M583" s="137"/>
      <c r="N583" s="137"/>
      <c r="O583" s="137"/>
      <c r="P583" s="137">
        <v>0.21</v>
      </c>
      <c r="Q583" s="137"/>
      <c r="R583" s="137"/>
    </row>
    <row r="584" spans="1:18" ht="15" customHeight="1">
      <c r="A584" s="137" t="s">
        <v>231</v>
      </c>
      <c r="B584" s="137" t="s">
        <v>261</v>
      </c>
      <c r="C584" s="137" t="s">
        <v>7</v>
      </c>
      <c r="D584" s="137" t="s">
        <v>11</v>
      </c>
      <c r="E584" s="137" t="s">
        <v>366</v>
      </c>
      <c r="F584" s="137" t="s">
        <v>13</v>
      </c>
      <c r="G584" s="137"/>
      <c r="H584" s="137"/>
      <c r="I584" s="137"/>
      <c r="J584" s="137"/>
      <c r="K584" s="137"/>
      <c r="L584" s="137"/>
      <c r="M584" s="137"/>
      <c r="N584" s="137"/>
      <c r="O584" s="137"/>
      <c r="P584" s="137">
        <v>0.01</v>
      </c>
      <c r="Q584" s="137"/>
      <c r="R584" s="137"/>
    </row>
    <row r="585" spans="1:18" ht="15" customHeight="1">
      <c r="A585" s="137" t="s">
        <v>231</v>
      </c>
      <c r="B585" s="137" t="s">
        <v>253</v>
      </c>
      <c r="C585" s="137" t="s">
        <v>7</v>
      </c>
      <c r="D585" s="137" t="s">
        <v>11</v>
      </c>
      <c r="E585" s="137" t="s">
        <v>366</v>
      </c>
      <c r="F585" s="137" t="s">
        <v>13</v>
      </c>
      <c r="G585" s="137"/>
      <c r="H585" s="137"/>
      <c r="I585" s="137"/>
      <c r="J585" s="137"/>
      <c r="K585" s="137"/>
      <c r="L585" s="137"/>
      <c r="M585" s="137"/>
      <c r="N585" s="137"/>
      <c r="O585" s="137"/>
      <c r="P585" s="137">
        <v>0.01</v>
      </c>
      <c r="Q585" s="137"/>
      <c r="R585" s="137"/>
    </row>
    <row r="586" spans="1:18" ht="15" customHeight="1">
      <c r="A586" s="137" t="s">
        <v>231</v>
      </c>
      <c r="B586" s="137" t="s">
        <v>252</v>
      </c>
      <c r="C586" s="137" t="s">
        <v>7</v>
      </c>
      <c r="D586" s="137" t="s">
        <v>11</v>
      </c>
      <c r="E586" s="137" t="s">
        <v>366</v>
      </c>
      <c r="F586" s="137" t="s">
        <v>13</v>
      </c>
      <c r="G586" s="137"/>
      <c r="H586" s="137"/>
      <c r="I586" s="137"/>
      <c r="J586" s="137"/>
      <c r="K586" s="137"/>
      <c r="L586" s="137"/>
      <c r="M586" s="137"/>
      <c r="N586" s="137"/>
      <c r="O586" s="137"/>
      <c r="P586" s="137">
        <v>7.0000000000000007E-2</v>
      </c>
      <c r="Q586" s="137"/>
      <c r="R586" s="137"/>
    </row>
    <row r="587" spans="1:18" ht="15" customHeight="1">
      <c r="A587" s="137" t="s">
        <v>231</v>
      </c>
      <c r="B587" s="137" t="s">
        <v>264</v>
      </c>
      <c r="C587" s="137" t="s">
        <v>7</v>
      </c>
      <c r="D587" s="137" t="s">
        <v>11</v>
      </c>
      <c r="E587" s="137" t="s">
        <v>366</v>
      </c>
      <c r="F587" s="137" t="s">
        <v>13</v>
      </c>
      <c r="G587" s="137"/>
      <c r="H587" s="137"/>
      <c r="I587" s="137"/>
      <c r="J587" s="137"/>
      <c r="K587" s="137"/>
      <c r="L587" s="137"/>
      <c r="M587" s="137"/>
      <c r="N587" s="137"/>
      <c r="O587" s="137"/>
      <c r="P587" s="137">
        <v>0.06</v>
      </c>
      <c r="Q587" s="137"/>
      <c r="R587" s="137"/>
    </row>
    <row r="588" spans="1:18" ht="15" customHeight="1">
      <c r="A588" s="137" t="s">
        <v>231</v>
      </c>
      <c r="B588" s="137" t="s">
        <v>251</v>
      </c>
      <c r="C588" s="137" t="s">
        <v>7</v>
      </c>
      <c r="D588" s="137" t="s">
        <v>11</v>
      </c>
      <c r="E588" s="137" t="s">
        <v>366</v>
      </c>
      <c r="F588" s="137" t="s">
        <v>13</v>
      </c>
      <c r="G588" s="137"/>
      <c r="H588" s="137"/>
      <c r="I588" s="137"/>
      <c r="J588" s="137"/>
      <c r="K588" s="137"/>
      <c r="L588" s="137"/>
      <c r="M588" s="137"/>
      <c r="N588" s="137"/>
      <c r="O588" s="137"/>
      <c r="P588" s="137">
        <v>0.12</v>
      </c>
      <c r="Q588" s="137"/>
      <c r="R588" s="137"/>
    </row>
    <row r="589" spans="1:18" ht="15" customHeight="1">
      <c r="A589" s="137" t="s">
        <v>231</v>
      </c>
      <c r="B589" s="137" t="s">
        <v>268</v>
      </c>
      <c r="C589" s="137" t="s">
        <v>7</v>
      </c>
      <c r="D589" s="137" t="s">
        <v>11</v>
      </c>
      <c r="E589" s="137" t="s">
        <v>366</v>
      </c>
      <c r="F589" s="137" t="s">
        <v>13</v>
      </c>
      <c r="G589" s="137"/>
      <c r="H589" s="137"/>
      <c r="I589" s="137"/>
      <c r="J589" s="137"/>
      <c r="K589" s="137"/>
      <c r="L589" s="137"/>
      <c r="M589" s="137"/>
      <c r="N589" s="137"/>
      <c r="O589" s="137"/>
      <c r="P589" s="137">
        <v>0.05</v>
      </c>
      <c r="Q589" s="137"/>
      <c r="R589" s="137"/>
    </row>
    <row r="590" spans="1:18" ht="15" customHeight="1">
      <c r="A590" s="137" t="s">
        <v>233</v>
      </c>
      <c r="B590" s="137" t="s">
        <v>270</v>
      </c>
      <c r="C590" s="137" t="s">
        <v>7</v>
      </c>
      <c r="D590" s="137" t="s">
        <v>11</v>
      </c>
      <c r="E590" s="137" t="s">
        <v>366</v>
      </c>
      <c r="F590" s="137" t="s">
        <v>13</v>
      </c>
      <c r="G590" s="137"/>
      <c r="H590" s="137"/>
      <c r="I590" s="137"/>
      <c r="J590" s="137"/>
      <c r="K590" s="137"/>
      <c r="L590" s="137"/>
      <c r="M590" s="137"/>
      <c r="N590" s="137"/>
      <c r="O590" s="137"/>
      <c r="P590" s="137">
        <v>0.04</v>
      </c>
      <c r="Q590" s="137"/>
      <c r="R590" s="137"/>
    </row>
    <row r="591" spans="1:18" ht="15" customHeight="1">
      <c r="A591" s="137" t="s">
        <v>233</v>
      </c>
      <c r="B591" s="137" t="s">
        <v>271</v>
      </c>
      <c r="C591" s="137" t="s">
        <v>7</v>
      </c>
      <c r="D591" s="137" t="s">
        <v>11</v>
      </c>
      <c r="E591" s="137" t="s">
        <v>366</v>
      </c>
      <c r="F591" s="137" t="s">
        <v>13</v>
      </c>
      <c r="G591" s="137"/>
      <c r="H591" s="137"/>
      <c r="I591" s="137"/>
      <c r="J591" s="137"/>
      <c r="K591" s="137"/>
      <c r="L591" s="137"/>
      <c r="M591" s="137"/>
      <c r="N591" s="137"/>
      <c r="O591" s="137"/>
      <c r="P591" s="137">
        <v>0.01</v>
      </c>
      <c r="Q591" s="137"/>
      <c r="R591" s="137"/>
    </row>
    <row r="592" spans="1:18" ht="15" customHeight="1">
      <c r="A592" s="137" t="s">
        <v>233</v>
      </c>
      <c r="B592" s="137" t="s">
        <v>262</v>
      </c>
      <c r="C592" s="137" t="s">
        <v>7</v>
      </c>
      <c r="D592" s="137" t="s">
        <v>11</v>
      </c>
      <c r="E592" s="137" t="s">
        <v>366</v>
      </c>
      <c r="F592" s="137" t="s">
        <v>13</v>
      </c>
      <c r="G592" s="137"/>
      <c r="H592" s="137"/>
      <c r="I592" s="137"/>
      <c r="J592" s="137"/>
      <c r="K592" s="137"/>
      <c r="L592" s="137"/>
      <c r="M592" s="137"/>
      <c r="N592" s="137"/>
      <c r="O592" s="137"/>
      <c r="P592" s="137">
        <v>0</v>
      </c>
      <c r="Q592" s="137">
        <v>0</v>
      </c>
      <c r="R592" s="137">
        <v>0</v>
      </c>
    </row>
    <row r="593" spans="1:18" ht="15" customHeight="1">
      <c r="A593" s="137" t="s">
        <v>233</v>
      </c>
      <c r="B593" s="137" t="s">
        <v>263</v>
      </c>
      <c r="C593" s="137" t="s">
        <v>7</v>
      </c>
      <c r="D593" s="137" t="s">
        <v>11</v>
      </c>
      <c r="E593" s="137" t="s">
        <v>366</v>
      </c>
      <c r="F593" s="137" t="s">
        <v>13</v>
      </c>
      <c r="G593" s="137"/>
      <c r="H593" s="137"/>
      <c r="I593" s="137"/>
      <c r="J593" s="137"/>
      <c r="K593" s="137"/>
      <c r="L593" s="137"/>
      <c r="M593" s="137"/>
      <c r="N593" s="137"/>
      <c r="O593" s="137"/>
      <c r="P593" s="137">
        <v>0</v>
      </c>
      <c r="Q593" s="137">
        <v>0</v>
      </c>
      <c r="R593" s="137">
        <v>0</v>
      </c>
    </row>
    <row r="594" spans="1:18" ht="15" customHeight="1">
      <c r="A594" s="137" t="s">
        <v>233</v>
      </c>
      <c r="B594" s="137" t="s">
        <v>265</v>
      </c>
      <c r="C594" s="137" t="s">
        <v>7</v>
      </c>
      <c r="D594" s="137" t="s">
        <v>11</v>
      </c>
      <c r="E594" s="137" t="s">
        <v>366</v>
      </c>
      <c r="F594" s="137" t="s">
        <v>13</v>
      </c>
      <c r="G594" s="137"/>
      <c r="H594" s="137"/>
      <c r="I594" s="137"/>
      <c r="J594" s="137"/>
      <c r="K594" s="137"/>
      <c r="L594" s="137"/>
      <c r="M594" s="137"/>
      <c r="N594" s="137"/>
      <c r="O594" s="137"/>
      <c r="P594" s="137">
        <v>0</v>
      </c>
      <c r="Q594" s="137"/>
      <c r="R594" s="137"/>
    </row>
    <row r="595" spans="1:18" ht="15" customHeight="1">
      <c r="A595" s="137" t="s">
        <v>233</v>
      </c>
      <c r="B595" s="137" t="s">
        <v>266</v>
      </c>
      <c r="C595" s="137" t="s">
        <v>7</v>
      </c>
      <c r="D595" s="137" t="s">
        <v>11</v>
      </c>
      <c r="E595" s="137" t="s">
        <v>366</v>
      </c>
      <c r="F595" s="137" t="s">
        <v>13</v>
      </c>
      <c r="G595" s="137"/>
      <c r="H595" s="137"/>
      <c r="I595" s="137"/>
      <c r="J595" s="137"/>
      <c r="K595" s="137"/>
      <c r="L595" s="137"/>
      <c r="M595" s="137"/>
      <c r="N595" s="137"/>
      <c r="O595" s="137"/>
      <c r="P595" s="137">
        <v>0.05</v>
      </c>
      <c r="Q595" s="137"/>
      <c r="R595" s="137"/>
    </row>
    <row r="596" spans="1:18" ht="15" customHeight="1">
      <c r="A596" s="137" t="s">
        <v>233</v>
      </c>
      <c r="B596" s="137" t="s">
        <v>267</v>
      </c>
      <c r="C596" s="137" t="s">
        <v>7</v>
      </c>
      <c r="D596" s="137" t="s">
        <v>11</v>
      </c>
      <c r="E596" s="137" t="s">
        <v>366</v>
      </c>
      <c r="F596" s="137" t="s">
        <v>13</v>
      </c>
      <c r="G596" s="137"/>
      <c r="H596" s="137"/>
      <c r="I596" s="137"/>
      <c r="J596" s="137"/>
      <c r="K596" s="137"/>
      <c r="L596" s="137"/>
      <c r="M596" s="137"/>
      <c r="N596" s="137"/>
      <c r="O596" s="137"/>
      <c r="P596" s="137">
        <v>0</v>
      </c>
      <c r="Q596" s="137"/>
      <c r="R596" s="137"/>
    </row>
    <row r="597" spans="1:18" ht="15" customHeight="1">
      <c r="A597" s="137" t="s">
        <v>233</v>
      </c>
      <c r="B597" s="137" t="s">
        <v>272</v>
      </c>
      <c r="C597" s="137" t="s">
        <v>7</v>
      </c>
      <c r="D597" s="137" t="s">
        <v>11</v>
      </c>
      <c r="E597" s="137" t="s">
        <v>366</v>
      </c>
      <c r="F597" s="137" t="s">
        <v>13</v>
      </c>
      <c r="G597" s="137"/>
      <c r="H597" s="137"/>
      <c r="I597" s="137"/>
      <c r="J597" s="137"/>
      <c r="K597" s="137"/>
      <c r="L597" s="137"/>
      <c r="M597" s="137"/>
      <c r="N597" s="137"/>
      <c r="O597" s="137"/>
      <c r="P597" s="137">
        <v>0.01</v>
      </c>
      <c r="Q597" s="137"/>
      <c r="R597" s="137"/>
    </row>
    <row r="598" spans="1:18" ht="15" customHeight="1">
      <c r="A598" s="137" t="s">
        <v>233</v>
      </c>
      <c r="B598" s="137" t="s">
        <v>273</v>
      </c>
      <c r="C598" s="137" t="s">
        <v>7</v>
      </c>
      <c r="D598" s="137" t="s">
        <v>11</v>
      </c>
      <c r="E598" s="137" t="s">
        <v>366</v>
      </c>
      <c r="F598" s="137" t="s">
        <v>13</v>
      </c>
      <c r="G598" s="137"/>
      <c r="H598" s="137"/>
      <c r="I598" s="137"/>
      <c r="J598" s="137"/>
      <c r="K598" s="137"/>
      <c r="L598" s="137"/>
      <c r="M598" s="137"/>
      <c r="N598" s="137"/>
      <c r="O598" s="137"/>
      <c r="P598" s="137">
        <v>0</v>
      </c>
      <c r="Q598" s="137"/>
      <c r="R598" s="137"/>
    </row>
    <row r="599" spans="1:18" ht="15" customHeight="1">
      <c r="A599" s="137" t="s">
        <v>233</v>
      </c>
      <c r="B599" s="137" t="s">
        <v>275</v>
      </c>
      <c r="C599" s="137" t="s">
        <v>7</v>
      </c>
      <c r="D599" s="137" t="s">
        <v>11</v>
      </c>
      <c r="E599" s="137" t="s">
        <v>366</v>
      </c>
      <c r="F599" s="137" t="s">
        <v>13</v>
      </c>
      <c r="G599" s="137"/>
      <c r="H599" s="137"/>
      <c r="I599" s="137"/>
      <c r="J599" s="137"/>
      <c r="K599" s="137"/>
      <c r="L599" s="137"/>
      <c r="M599" s="137"/>
      <c r="N599" s="137"/>
      <c r="O599" s="137"/>
      <c r="P599" s="137">
        <v>0.21</v>
      </c>
      <c r="Q599" s="137"/>
      <c r="R599" s="137"/>
    </row>
    <row r="600" spans="1:18" ht="15" customHeight="1">
      <c r="A600" s="137" t="s">
        <v>233</v>
      </c>
      <c r="B600" s="137" t="s">
        <v>261</v>
      </c>
      <c r="C600" s="137" t="s">
        <v>7</v>
      </c>
      <c r="D600" s="137" t="s">
        <v>11</v>
      </c>
      <c r="E600" s="137" t="s">
        <v>366</v>
      </c>
      <c r="F600" s="137" t="s">
        <v>13</v>
      </c>
      <c r="G600" s="137"/>
      <c r="H600" s="137"/>
      <c r="I600" s="137"/>
      <c r="J600" s="137"/>
      <c r="K600" s="137"/>
      <c r="L600" s="137"/>
      <c r="M600" s="137"/>
      <c r="N600" s="137"/>
      <c r="O600" s="137"/>
      <c r="P600" s="137">
        <v>0.01</v>
      </c>
      <c r="Q600" s="137"/>
      <c r="R600" s="137"/>
    </row>
    <row r="601" spans="1:18" ht="15" customHeight="1">
      <c r="A601" s="137" t="s">
        <v>233</v>
      </c>
      <c r="B601" s="137" t="s">
        <v>253</v>
      </c>
      <c r="C601" s="137" t="s">
        <v>7</v>
      </c>
      <c r="D601" s="137" t="s">
        <v>11</v>
      </c>
      <c r="E601" s="137" t="s">
        <v>366</v>
      </c>
      <c r="F601" s="137" t="s">
        <v>13</v>
      </c>
      <c r="G601" s="137"/>
      <c r="H601" s="137"/>
      <c r="I601" s="137"/>
      <c r="J601" s="137"/>
      <c r="K601" s="137"/>
      <c r="L601" s="137"/>
      <c r="M601" s="137"/>
      <c r="N601" s="137"/>
      <c r="O601" s="137"/>
      <c r="P601" s="137">
        <v>0.01</v>
      </c>
      <c r="Q601" s="137"/>
      <c r="R601" s="137"/>
    </row>
    <row r="602" spans="1:18" ht="15" customHeight="1">
      <c r="A602" s="137" t="s">
        <v>233</v>
      </c>
      <c r="B602" s="137" t="s">
        <v>252</v>
      </c>
      <c r="C602" s="137" t="s">
        <v>7</v>
      </c>
      <c r="D602" s="137" t="s">
        <v>11</v>
      </c>
      <c r="E602" s="137" t="s">
        <v>366</v>
      </c>
      <c r="F602" s="137" t="s">
        <v>13</v>
      </c>
      <c r="G602" s="137"/>
      <c r="H602" s="137"/>
      <c r="I602" s="137"/>
      <c r="J602" s="137"/>
      <c r="K602" s="137"/>
      <c r="L602" s="137"/>
      <c r="M602" s="137"/>
      <c r="N602" s="137"/>
      <c r="O602" s="137"/>
      <c r="P602" s="137">
        <v>7.0000000000000007E-2</v>
      </c>
      <c r="Q602" s="137"/>
      <c r="R602" s="137"/>
    </row>
    <row r="603" spans="1:18" ht="15" customHeight="1">
      <c r="A603" s="137" t="s">
        <v>233</v>
      </c>
      <c r="B603" s="137" t="s">
        <v>264</v>
      </c>
      <c r="C603" s="137" t="s">
        <v>7</v>
      </c>
      <c r="D603" s="137" t="s">
        <v>11</v>
      </c>
      <c r="E603" s="137" t="s">
        <v>366</v>
      </c>
      <c r="F603" s="137" t="s">
        <v>13</v>
      </c>
      <c r="G603" s="137"/>
      <c r="H603" s="137"/>
      <c r="I603" s="137"/>
      <c r="J603" s="137"/>
      <c r="K603" s="137"/>
      <c r="L603" s="137"/>
      <c r="M603" s="137"/>
      <c r="N603" s="137"/>
      <c r="O603" s="137"/>
      <c r="P603" s="137">
        <v>0.06</v>
      </c>
      <c r="Q603" s="137"/>
      <c r="R603" s="137"/>
    </row>
    <row r="604" spans="1:18" ht="15" customHeight="1">
      <c r="A604" s="137" t="s">
        <v>233</v>
      </c>
      <c r="B604" s="137" t="s">
        <v>251</v>
      </c>
      <c r="C604" s="137" t="s">
        <v>7</v>
      </c>
      <c r="D604" s="137" t="s">
        <v>11</v>
      </c>
      <c r="E604" s="137" t="s">
        <v>366</v>
      </c>
      <c r="F604" s="137" t="s">
        <v>13</v>
      </c>
      <c r="G604" s="137"/>
      <c r="H604" s="137"/>
      <c r="I604" s="137"/>
      <c r="J604" s="137"/>
      <c r="K604" s="137"/>
      <c r="L604" s="137"/>
      <c r="M604" s="137"/>
      <c r="N604" s="137"/>
      <c r="O604" s="137"/>
      <c r="P604" s="137">
        <v>0.12</v>
      </c>
      <c r="Q604" s="137"/>
      <c r="R604" s="137"/>
    </row>
    <row r="605" spans="1:18" ht="15" customHeight="1">
      <c r="A605" s="137" t="s">
        <v>233</v>
      </c>
      <c r="B605" s="137" t="s">
        <v>268</v>
      </c>
      <c r="C605" s="137" t="s">
        <v>7</v>
      </c>
      <c r="D605" s="137" t="s">
        <v>11</v>
      </c>
      <c r="E605" s="137" t="s">
        <v>366</v>
      </c>
      <c r="F605" s="137" t="s">
        <v>13</v>
      </c>
      <c r="G605" s="137"/>
      <c r="H605" s="137"/>
      <c r="I605" s="137"/>
      <c r="J605" s="137"/>
      <c r="K605" s="137"/>
      <c r="L605" s="137"/>
      <c r="M605" s="137"/>
      <c r="N605" s="137"/>
      <c r="O605" s="137"/>
      <c r="P605" s="137">
        <v>0.05</v>
      </c>
      <c r="Q605" s="137"/>
      <c r="R605" s="137"/>
    </row>
    <row r="606" spans="1:18" ht="15" customHeight="1">
      <c r="A606" s="137" t="s">
        <v>234</v>
      </c>
      <c r="B606" s="137" t="s">
        <v>270</v>
      </c>
      <c r="C606" s="137" t="s">
        <v>7</v>
      </c>
      <c r="D606" s="137" t="s">
        <v>11</v>
      </c>
      <c r="E606" s="137" t="s">
        <v>366</v>
      </c>
      <c r="F606" s="137" t="s">
        <v>13</v>
      </c>
      <c r="G606" s="137"/>
      <c r="H606" s="137"/>
      <c r="I606" s="137"/>
      <c r="J606" s="137"/>
      <c r="K606" s="137"/>
      <c r="L606" s="137"/>
      <c r="M606" s="137"/>
      <c r="N606" s="137"/>
      <c r="O606" s="137"/>
      <c r="P606" s="137">
        <v>0.03</v>
      </c>
      <c r="Q606" s="137"/>
      <c r="R606" s="137"/>
    </row>
    <row r="607" spans="1:18" ht="15" customHeight="1">
      <c r="A607" s="137" t="s">
        <v>234</v>
      </c>
      <c r="B607" s="137" t="s">
        <v>271</v>
      </c>
      <c r="C607" s="137" t="s">
        <v>7</v>
      </c>
      <c r="D607" s="137" t="s">
        <v>11</v>
      </c>
      <c r="E607" s="137" t="s">
        <v>366</v>
      </c>
      <c r="F607" s="137" t="s">
        <v>13</v>
      </c>
      <c r="G607" s="137"/>
      <c r="H607" s="137"/>
      <c r="I607" s="137"/>
      <c r="J607" s="137"/>
      <c r="K607" s="137"/>
      <c r="L607" s="137"/>
      <c r="M607" s="137"/>
      <c r="N607" s="137"/>
      <c r="O607" s="137"/>
      <c r="P607" s="137">
        <v>0.01</v>
      </c>
      <c r="Q607" s="137"/>
      <c r="R607" s="137"/>
    </row>
    <row r="608" spans="1:18" ht="15" customHeight="1">
      <c r="A608" s="137" t="s">
        <v>234</v>
      </c>
      <c r="B608" s="137" t="s">
        <v>268</v>
      </c>
      <c r="C608" s="137" t="s">
        <v>7</v>
      </c>
      <c r="D608" s="137" t="s">
        <v>11</v>
      </c>
      <c r="E608" s="137" t="s">
        <v>366</v>
      </c>
      <c r="F608" s="137" t="s">
        <v>13</v>
      </c>
      <c r="G608" s="137"/>
      <c r="H608" s="137"/>
      <c r="I608" s="137"/>
      <c r="J608" s="137"/>
      <c r="K608" s="137"/>
      <c r="L608" s="137"/>
      <c r="M608" s="137"/>
      <c r="N608" s="137"/>
      <c r="O608" s="137"/>
      <c r="P608" s="137">
        <v>0.03</v>
      </c>
      <c r="Q608" s="137"/>
      <c r="R608" s="137"/>
    </row>
    <row r="609" spans="1:18" ht="15" customHeight="1">
      <c r="A609" s="137" t="s">
        <v>234</v>
      </c>
      <c r="B609" s="137" t="s">
        <v>251</v>
      </c>
      <c r="C609" s="137" t="s">
        <v>7</v>
      </c>
      <c r="D609" s="137" t="s">
        <v>11</v>
      </c>
      <c r="E609" s="137" t="s">
        <v>366</v>
      </c>
      <c r="F609" s="137" t="s">
        <v>13</v>
      </c>
      <c r="G609" s="137"/>
      <c r="H609" s="137"/>
      <c r="I609" s="137"/>
      <c r="J609" s="137"/>
      <c r="K609" s="137"/>
      <c r="L609" s="137"/>
      <c r="M609" s="137"/>
      <c r="N609" s="137"/>
      <c r="O609" s="137"/>
      <c r="P609" s="137">
        <v>0.03</v>
      </c>
      <c r="Q609" s="137"/>
      <c r="R609" s="137"/>
    </row>
    <row r="610" spans="1:18" ht="15" customHeight="1">
      <c r="A610" s="137" t="s">
        <v>235</v>
      </c>
      <c r="B610" s="137" t="s">
        <v>270</v>
      </c>
      <c r="C610" s="137" t="s">
        <v>7</v>
      </c>
      <c r="D610" s="137" t="s">
        <v>11</v>
      </c>
      <c r="E610" s="137" t="s">
        <v>366</v>
      </c>
      <c r="F610" s="137" t="s">
        <v>13</v>
      </c>
      <c r="G610" s="137" t="s">
        <v>346</v>
      </c>
      <c r="H610" s="137" t="s">
        <v>310</v>
      </c>
      <c r="I610" s="137" t="s">
        <v>316</v>
      </c>
      <c r="J610" s="137" t="s">
        <v>284</v>
      </c>
      <c r="K610" s="137" t="s">
        <v>309</v>
      </c>
      <c r="L610" s="137" t="s">
        <v>43</v>
      </c>
      <c r="M610" s="137" t="s">
        <v>312</v>
      </c>
      <c r="N610" s="137" t="s">
        <v>287</v>
      </c>
      <c r="O610" s="137" t="s">
        <v>288</v>
      </c>
      <c r="P610" s="137">
        <v>0.02</v>
      </c>
      <c r="Q610" s="137"/>
      <c r="R610" s="137"/>
    </row>
    <row r="611" spans="1:18" ht="15" customHeight="1">
      <c r="A611" s="137" t="s">
        <v>235</v>
      </c>
      <c r="B611" s="137" t="s">
        <v>271</v>
      </c>
      <c r="C611" s="137" t="s">
        <v>7</v>
      </c>
      <c r="D611" s="137" t="s">
        <v>11</v>
      </c>
      <c r="E611" s="137" t="s">
        <v>366</v>
      </c>
      <c r="F611" s="137" t="s">
        <v>13</v>
      </c>
      <c r="G611" s="137" t="s">
        <v>347</v>
      </c>
      <c r="H611" s="137" t="s">
        <v>310</v>
      </c>
      <c r="I611" s="137" t="s">
        <v>316</v>
      </c>
      <c r="J611" s="137" t="s">
        <v>284</v>
      </c>
      <c r="K611" s="137" t="s">
        <v>313</v>
      </c>
      <c r="L611" s="137" t="s">
        <v>43</v>
      </c>
      <c r="M611" s="137" t="s">
        <v>312</v>
      </c>
      <c r="N611" s="137" t="s">
        <v>287</v>
      </c>
      <c r="O611" s="137" t="s">
        <v>288</v>
      </c>
      <c r="P611" s="137">
        <v>0.01</v>
      </c>
      <c r="Q611" s="137"/>
      <c r="R611" s="137"/>
    </row>
    <row r="612" spans="1:18" ht="15" customHeight="1">
      <c r="A612" s="137" t="s">
        <v>235</v>
      </c>
      <c r="B612" s="137" t="s">
        <v>268</v>
      </c>
      <c r="C612" s="137" t="s">
        <v>7</v>
      </c>
      <c r="D612" s="137" t="s">
        <v>11</v>
      </c>
      <c r="E612" s="137" t="s">
        <v>366</v>
      </c>
      <c r="F612" s="137" t="s">
        <v>13</v>
      </c>
      <c r="G612" s="137"/>
      <c r="H612" s="137"/>
      <c r="I612" s="137"/>
      <c r="J612" s="137"/>
      <c r="K612" s="137"/>
      <c r="L612" s="137"/>
      <c r="M612" s="137"/>
      <c r="N612" s="137"/>
      <c r="O612" s="137"/>
      <c r="P612" s="137">
        <v>0.02</v>
      </c>
      <c r="Q612" s="137"/>
      <c r="R612" s="137"/>
    </row>
    <row r="613" spans="1:18" ht="15" customHeight="1">
      <c r="A613" s="137" t="s">
        <v>235</v>
      </c>
      <c r="B613" s="137" t="s">
        <v>251</v>
      </c>
      <c r="C613" s="137" t="s">
        <v>7</v>
      </c>
      <c r="D613" s="137" t="s">
        <v>11</v>
      </c>
      <c r="E613" s="137" t="s">
        <v>366</v>
      </c>
      <c r="F613" s="137" t="s">
        <v>13</v>
      </c>
      <c r="G613" s="137"/>
      <c r="H613" s="137"/>
      <c r="I613" s="137"/>
      <c r="J613" s="137"/>
      <c r="K613" s="137"/>
      <c r="L613" s="137"/>
      <c r="M613" s="137"/>
      <c r="N613" s="137"/>
      <c r="O613" s="137"/>
      <c r="P613" s="137">
        <v>0.02</v>
      </c>
      <c r="Q613" s="137"/>
      <c r="R613" s="137"/>
    </row>
    <row r="614" spans="1:18" ht="15" customHeight="1">
      <c r="A614" s="137" t="s">
        <v>236</v>
      </c>
      <c r="B614" s="137" t="s">
        <v>270</v>
      </c>
      <c r="C614" s="137" t="s">
        <v>7</v>
      </c>
      <c r="D614" s="137" t="s">
        <v>11</v>
      </c>
      <c r="E614" s="137" t="s">
        <v>366</v>
      </c>
      <c r="F614" s="137" t="s">
        <v>13</v>
      </c>
      <c r="G614" s="137" t="s">
        <v>348</v>
      </c>
      <c r="H614" s="137" t="s">
        <v>310</v>
      </c>
      <c r="I614" s="137" t="s">
        <v>316</v>
      </c>
      <c r="J614" s="137" t="s">
        <v>284</v>
      </c>
      <c r="K614" s="137" t="s">
        <v>314</v>
      </c>
      <c r="L614" s="137" t="s">
        <v>43</v>
      </c>
      <c r="M614" s="137" t="s">
        <v>312</v>
      </c>
      <c r="N614" s="137" t="s">
        <v>287</v>
      </c>
      <c r="O614" s="137" t="s">
        <v>288</v>
      </c>
      <c r="P614" s="137">
        <v>0.01</v>
      </c>
      <c r="Q614" s="137"/>
      <c r="R614" s="137"/>
    </row>
    <row r="615" spans="1:18" ht="15" customHeight="1">
      <c r="A615" s="137" t="s">
        <v>236</v>
      </c>
      <c r="B615" s="137" t="s">
        <v>268</v>
      </c>
      <c r="C615" s="137" t="s">
        <v>7</v>
      </c>
      <c r="D615" s="137" t="s">
        <v>11</v>
      </c>
      <c r="E615" s="137" t="s">
        <v>366</v>
      </c>
      <c r="F615" s="137" t="s">
        <v>13</v>
      </c>
      <c r="G615" s="137"/>
      <c r="H615" s="137"/>
      <c r="I615" s="137"/>
      <c r="J615" s="137"/>
      <c r="K615" s="137"/>
      <c r="L615" s="137"/>
      <c r="M615" s="137"/>
      <c r="N615" s="137"/>
      <c r="O615" s="137"/>
      <c r="P615" s="137">
        <v>0.01</v>
      </c>
      <c r="Q615" s="137"/>
      <c r="R615" s="137"/>
    </row>
    <row r="616" spans="1:18" ht="15" customHeight="1">
      <c r="A616" s="137" t="s">
        <v>236</v>
      </c>
      <c r="B616" s="137" t="s">
        <v>251</v>
      </c>
      <c r="C616" s="137" t="s">
        <v>7</v>
      </c>
      <c r="D616" s="137" t="s">
        <v>11</v>
      </c>
      <c r="E616" s="137" t="s">
        <v>366</v>
      </c>
      <c r="F616" s="137" t="s">
        <v>13</v>
      </c>
      <c r="G616" s="137"/>
      <c r="H616" s="137"/>
      <c r="I616" s="137"/>
      <c r="J616" s="137"/>
      <c r="K616" s="137"/>
      <c r="L616" s="137"/>
      <c r="M616" s="137"/>
      <c r="N616" s="137"/>
      <c r="O616" s="137"/>
      <c r="P616" s="137">
        <v>0.01</v>
      </c>
      <c r="Q616" s="137"/>
      <c r="R616" s="137"/>
    </row>
    <row r="617" spans="1:18" ht="15" customHeight="1">
      <c r="A617" s="137" t="s">
        <v>237</v>
      </c>
      <c r="B617" s="137" t="s">
        <v>262</v>
      </c>
      <c r="C617" s="137" t="s">
        <v>7</v>
      </c>
      <c r="D617" s="137" t="s">
        <v>11</v>
      </c>
      <c r="E617" s="137" t="s">
        <v>366</v>
      </c>
      <c r="F617" s="137" t="s">
        <v>13</v>
      </c>
      <c r="G617" s="137"/>
      <c r="H617" s="137"/>
      <c r="I617" s="137"/>
      <c r="J617" s="137"/>
      <c r="K617" s="137"/>
      <c r="L617" s="137"/>
      <c r="M617" s="137"/>
      <c r="N617" s="137"/>
      <c r="O617" s="137"/>
      <c r="P617" s="137">
        <v>0</v>
      </c>
      <c r="Q617" s="137">
        <v>0</v>
      </c>
      <c r="R617" s="137">
        <v>0</v>
      </c>
    </row>
    <row r="618" spans="1:18" ht="15" customHeight="1">
      <c r="A618" s="137" t="s">
        <v>237</v>
      </c>
      <c r="B618" s="137" t="s">
        <v>263</v>
      </c>
      <c r="C618" s="137" t="s">
        <v>7</v>
      </c>
      <c r="D618" s="137" t="s">
        <v>11</v>
      </c>
      <c r="E618" s="137" t="s">
        <v>366</v>
      </c>
      <c r="F618" s="137" t="s">
        <v>13</v>
      </c>
      <c r="G618" s="137"/>
      <c r="H618" s="137"/>
      <c r="I618" s="137"/>
      <c r="J618" s="137"/>
      <c r="K618" s="137"/>
      <c r="L618" s="137"/>
      <c r="M618" s="137"/>
      <c r="N618" s="137"/>
      <c r="O618" s="137"/>
      <c r="P618" s="137">
        <v>0</v>
      </c>
      <c r="Q618" s="137">
        <v>0</v>
      </c>
      <c r="R618" s="137">
        <v>0</v>
      </c>
    </row>
    <row r="619" spans="1:18" ht="15" customHeight="1">
      <c r="A619" s="137" t="s">
        <v>237</v>
      </c>
      <c r="B619" s="137" t="s">
        <v>265</v>
      </c>
      <c r="C619" s="137" t="s">
        <v>7</v>
      </c>
      <c r="D619" s="137" t="s">
        <v>11</v>
      </c>
      <c r="E619" s="137" t="s">
        <v>366</v>
      </c>
      <c r="F619" s="137" t="s">
        <v>13</v>
      </c>
      <c r="G619" s="137"/>
      <c r="H619" s="137"/>
      <c r="I619" s="137"/>
      <c r="J619" s="137"/>
      <c r="K619" s="137"/>
      <c r="L619" s="137"/>
      <c r="M619" s="137"/>
      <c r="N619" s="137"/>
      <c r="O619" s="137"/>
      <c r="P619" s="137">
        <v>0</v>
      </c>
      <c r="Q619" s="137"/>
      <c r="R619" s="137"/>
    </row>
    <row r="620" spans="1:18" ht="15" customHeight="1">
      <c r="A620" s="137" t="s">
        <v>237</v>
      </c>
      <c r="B620" s="137" t="s">
        <v>266</v>
      </c>
      <c r="C620" s="137" t="s">
        <v>7</v>
      </c>
      <c r="D620" s="137" t="s">
        <v>11</v>
      </c>
      <c r="E620" s="137" t="s">
        <v>366</v>
      </c>
      <c r="F620" s="137" t="s">
        <v>13</v>
      </c>
      <c r="G620" s="137"/>
      <c r="H620" s="137"/>
      <c r="I620" s="137"/>
      <c r="J620" s="137"/>
      <c r="K620" s="137"/>
      <c r="L620" s="137"/>
      <c r="M620" s="137"/>
      <c r="N620" s="137"/>
      <c r="O620" s="137"/>
      <c r="P620" s="137">
        <v>0.05</v>
      </c>
      <c r="Q620" s="137"/>
      <c r="R620" s="137"/>
    </row>
    <row r="621" spans="1:18" ht="15" customHeight="1">
      <c r="A621" s="137" t="s">
        <v>237</v>
      </c>
      <c r="B621" s="137" t="s">
        <v>267</v>
      </c>
      <c r="C621" s="137" t="s">
        <v>7</v>
      </c>
      <c r="D621" s="137" t="s">
        <v>11</v>
      </c>
      <c r="E621" s="137" t="s">
        <v>366</v>
      </c>
      <c r="F621" s="137" t="s">
        <v>13</v>
      </c>
      <c r="G621" s="137"/>
      <c r="H621" s="137"/>
      <c r="I621" s="137"/>
      <c r="J621" s="137"/>
      <c r="K621" s="137"/>
      <c r="L621" s="137"/>
      <c r="M621" s="137"/>
      <c r="N621" s="137"/>
      <c r="O621" s="137"/>
      <c r="P621" s="137">
        <v>0</v>
      </c>
      <c r="Q621" s="137"/>
      <c r="R621" s="137"/>
    </row>
    <row r="622" spans="1:18" ht="15" customHeight="1">
      <c r="A622" s="137" t="s">
        <v>237</v>
      </c>
      <c r="B622" s="137" t="s">
        <v>270</v>
      </c>
      <c r="C622" s="137" t="s">
        <v>7</v>
      </c>
      <c r="D622" s="137" t="s">
        <v>11</v>
      </c>
      <c r="E622" s="137" t="s">
        <v>366</v>
      </c>
      <c r="F622" s="137" t="s">
        <v>13</v>
      </c>
      <c r="G622" s="137"/>
      <c r="H622" s="137"/>
      <c r="I622" s="137"/>
      <c r="J622" s="137"/>
      <c r="K622" s="137"/>
      <c r="L622" s="137"/>
      <c r="M622" s="137"/>
      <c r="N622" s="137"/>
      <c r="O622" s="137"/>
      <c r="P622" s="137">
        <v>0.01</v>
      </c>
      <c r="Q622" s="137"/>
      <c r="R622" s="137"/>
    </row>
    <row r="623" spans="1:18" ht="15" customHeight="1">
      <c r="A623" s="137" t="s">
        <v>237</v>
      </c>
      <c r="B623" s="137" t="s">
        <v>271</v>
      </c>
      <c r="C623" s="137" t="s">
        <v>7</v>
      </c>
      <c r="D623" s="137" t="s">
        <v>11</v>
      </c>
      <c r="E623" s="137" t="s">
        <v>366</v>
      </c>
      <c r="F623" s="137" t="s">
        <v>13</v>
      </c>
      <c r="G623" s="137"/>
      <c r="H623" s="137"/>
      <c r="I623" s="137"/>
      <c r="J623" s="137"/>
      <c r="K623" s="137"/>
      <c r="L623" s="137"/>
      <c r="M623" s="137"/>
      <c r="N623" s="137"/>
      <c r="O623" s="137"/>
      <c r="P623" s="137">
        <v>0</v>
      </c>
      <c r="Q623" s="137"/>
      <c r="R623" s="137"/>
    </row>
    <row r="624" spans="1:18" ht="15" customHeight="1">
      <c r="A624" s="137" t="s">
        <v>237</v>
      </c>
      <c r="B624" s="137" t="s">
        <v>272</v>
      </c>
      <c r="C624" s="137" t="s">
        <v>7</v>
      </c>
      <c r="D624" s="137" t="s">
        <v>11</v>
      </c>
      <c r="E624" s="137" t="s">
        <v>366</v>
      </c>
      <c r="F624" s="137" t="s">
        <v>13</v>
      </c>
      <c r="G624" s="137"/>
      <c r="H624" s="137"/>
      <c r="I624" s="137"/>
      <c r="J624" s="137"/>
      <c r="K624" s="137"/>
      <c r="L624" s="137"/>
      <c r="M624" s="137"/>
      <c r="N624" s="137"/>
      <c r="O624" s="137"/>
      <c r="P624" s="137">
        <v>0.01</v>
      </c>
      <c r="Q624" s="137"/>
      <c r="R624" s="137"/>
    </row>
    <row r="625" spans="1:18" ht="15" customHeight="1">
      <c r="A625" s="137" t="s">
        <v>237</v>
      </c>
      <c r="B625" s="137" t="s">
        <v>273</v>
      </c>
      <c r="C625" s="137" t="s">
        <v>7</v>
      </c>
      <c r="D625" s="137" t="s">
        <v>11</v>
      </c>
      <c r="E625" s="137" t="s">
        <v>366</v>
      </c>
      <c r="F625" s="137" t="s">
        <v>13</v>
      </c>
      <c r="G625" s="137"/>
      <c r="H625" s="137"/>
      <c r="I625" s="137"/>
      <c r="J625" s="137"/>
      <c r="K625" s="137"/>
      <c r="L625" s="137"/>
      <c r="M625" s="137"/>
      <c r="N625" s="137"/>
      <c r="O625" s="137"/>
      <c r="P625" s="137">
        <v>0</v>
      </c>
      <c r="Q625" s="137"/>
      <c r="R625" s="137"/>
    </row>
    <row r="626" spans="1:18" ht="15" customHeight="1">
      <c r="A626" s="137" t="s">
        <v>237</v>
      </c>
      <c r="B626" s="137" t="s">
        <v>275</v>
      </c>
      <c r="C626" s="137" t="s">
        <v>7</v>
      </c>
      <c r="D626" s="137" t="s">
        <v>11</v>
      </c>
      <c r="E626" s="137" t="s">
        <v>366</v>
      </c>
      <c r="F626" s="137" t="s">
        <v>13</v>
      </c>
      <c r="G626" s="137"/>
      <c r="H626" s="137"/>
      <c r="I626" s="137"/>
      <c r="J626" s="137"/>
      <c r="K626" s="137"/>
      <c r="L626" s="137"/>
      <c r="M626" s="137"/>
      <c r="N626" s="137"/>
      <c r="O626" s="137"/>
      <c r="P626" s="137">
        <v>0.21</v>
      </c>
      <c r="Q626" s="137"/>
      <c r="R626" s="137"/>
    </row>
    <row r="627" spans="1:18" ht="15" customHeight="1">
      <c r="A627" s="137" t="s">
        <v>237</v>
      </c>
      <c r="B627" s="137" t="s">
        <v>261</v>
      </c>
      <c r="C627" s="137" t="s">
        <v>7</v>
      </c>
      <c r="D627" s="137" t="s">
        <v>11</v>
      </c>
      <c r="E627" s="137" t="s">
        <v>366</v>
      </c>
      <c r="F627" s="137" t="s">
        <v>13</v>
      </c>
      <c r="G627" s="137"/>
      <c r="H627" s="137"/>
      <c r="I627" s="137"/>
      <c r="J627" s="137"/>
      <c r="K627" s="137"/>
      <c r="L627" s="137"/>
      <c r="M627" s="137"/>
      <c r="N627" s="137"/>
      <c r="O627" s="137"/>
      <c r="P627" s="137">
        <v>0.01</v>
      </c>
      <c r="Q627" s="137"/>
      <c r="R627" s="137"/>
    </row>
    <row r="628" spans="1:18" ht="15" customHeight="1">
      <c r="A628" s="137" t="s">
        <v>237</v>
      </c>
      <c r="B628" s="137" t="s">
        <v>253</v>
      </c>
      <c r="C628" s="137" t="s">
        <v>7</v>
      </c>
      <c r="D628" s="137" t="s">
        <v>11</v>
      </c>
      <c r="E628" s="137" t="s">
        <v>366</v>
      </c>
      <c r="F628" s="137" t="s">
        <v>13</v>
      </c>
      <c r="G628" s="137"/>
      <c r="H628" s="137"/>
      <c r="I628" s="137"/>
      <c r="J628" s="137"/>
      <c r="K628" s="137"/>
      <c r="L628" s="137"/>
      <c r="M628" s="137"/>
      <c r="N628" s="137"/>
      <c r="O628" s="137"/>
      <c r="P628" s="137">
        <v>0.01</v>
      </c>
      <c r="Q628" s="137"/>
      <c r="R628" s="137"/>
    </row>
    <row r="629" spans="1:18" ht="15" customHeight="1">
      <c r="A629" s="137" t="s">
        <v>237</v>
      </c>
      <c r="B629" s="137" t="s">
        <v>252</v>
      </c>
      <c r="C629" s="137" t="s">
        <v>7</v>
      </c>
      <c r="D629" s="137" t="s">
        <v>11</v>
      </c>
      <c r="E629" s="137" t="s">
        <v>366</v>
      </c>
      <c r="F629" s="137" t="s">
        <v>13</v>
      </c>
      <c r="G629" s="137"/>
      <c r="H629" s="137"/>
      <c r="I629" s="137"/>
      <c r="J629" s="137"/>
      <c r="K629" s="137"/>
      <c r="L629" s="137"/>
      <c r="M629" s="137"/>
      <c r="N629" s="137"/>
      <c r="O629" s="137"/>
      <c r="P629" s="137">
        <v>7.0000000000000007E-2</v>
      </c>
      <c r="Q629" s="137"/>
      <c r="R629" s="137"/>
    </row>
    <row r="630" spans="1:18" ht="15" customHeight="1">
      <c r="A630" s="137" t="s">
        <v>237</v>
      </c>
      <c r="B630" s="137" t="s">
        <v>264</v>
      </c>
      <c r="C630" s="137" t="s">
        <v>7</v>
      </c>
      <c r="D630" s="137" t="s">
        <v>11</v>
      </c>
      <c r="E630" s="137" t="s">
        <v>366</v>
      </c>
      <c r="F630" s="137" t="s">
        <v>13</v>
      </c>
      <c r="G630" s="137"/>
      <c r="H630" s="137"/>
      <c r="I630" s="137"/>
      <c r="J630" s="137"/>
      <c r="K630" s="137"/>
      <c r="L630" s="137"/>
      <c r="M630" s="137"/>
      <c r="N630" s="137"/>
      <c r="O630" s="137"/>
      <c r="P630" s="137">
        <v>0.06</v>
      </c>
      <c r="Q630" s="137"/>
      <c r="R630" s="137"/>
    </row>
    <row r="631" spans="1:18" ht="15" customHeight="1">
      <c r="A631" s="137" t="s">
        <v>237</v>
      </c>
      <c r="B631" s="137" t="s">
        <v>251</v>
      </c>
      <c r="C631" s="137" t="s">
        <v>7</v>
      </c>
      <c r="D631" s="137" t="s">
        <v>11</v>
      </c>
      <c r="E631" s="137" t="s">
        <v>366</v>
      </c>
      <c r="F631" s="137" t="s">
        <v>13</v>
      </c>
      <c r="G631" s="137"/>
      <c r="H631" s="137"/>
      <c r="I631" s="137"/>
      <c r="J631" s="137"/>
      <c r="K631" s="137"/>
      <c r="L631" s="137"/>
      <c r="M631" s="137"/>
      <c r="N631" s="137"/>
      <c r="O631" s="137"/>
      <c r="P631" s="137">
        <v>0.09</v>
      </c>
      <c r="Q631" s="137"/>
      <c r="R631" s="137"/>
    </row>
    <row r="632" spans="1:18" ht="15" customHeight="1">
      <c r="A632" s="137" t="s">
        <v>237</v>
      </c>
      <c r="B632" s="137" t="s">
        <v>268</v>
      </c>
      <c r="C632" s="137" t="s">
        <v>7</v>
      </c>
      <c r="D632" s="137" t="s">
        <v>11</v>
      </c>
      <c r="E632" s="137" t="s">
        <v>366</v>
      </c>
      <c r="F632" s="137" t="s">
        <v>13</v>
      </c>
      <c r="G632" s="137"/>
      <c r="H632" s="137"/>
      <c r="I632" s="137"/>
      <c r="J632" s="137"/>
      <c r="K632" s="137"/>
      <c r="L632" s="137"/>
      <c r="M632" s="137"/>
      <c r="N632" s="137"/>
      <c r="O632" s="137"/>
      <c r="P632" s="137">
        <v>0.02</v>
      </c>
      <c r="Q632" s="137"/>
      <c r="R632" s="137"/>
    </row>
    <row r="633" spans="1:18" ht="15" customHeight="1">
      <c r="A633" s="137" t="s">
        <v>238</v>
      </c>
      <c r="B633" s="137" t="s">
        <v>262</v>
      </c>
      <c r="C633" s="137" t="s">
        <v>7</v>
      </c>
      <c r="D633" s="137" t="s">
        <v>11</v>
      </c>
      <c r="E633" s="137" t="s">
        <v>366</v>
      </c>
      <c r="F633" s="137" t="s">
        <v>13</v>
      </c>
      <c r="G633" s="137"/>
      <c r="H633" s="137"/>
      <c r="I633" s="137"/>
      <c r="J633" s="137"/>
      <c r="K633" s="137"/>
      <c r="L633" s="137"/>
      <c r="M633" s="137"/>
      <c r="N633" s="137"/>
      <c r="O633" s="137"/>
      <c r="P633" s="137">
        <v>0</v>
      </c>
      <c r="Q633" s="137">
        <v>0</v>
      </c>
      <c r="R633" s="137">
        <v>0</v>
      </c>
    </row>
    <row r="634" spans="1:18" ht="15" customHeight="1">
      <c r="A634" s="137" t="s">
        <v>238</v>
      </c>
      <c r="B634" s="137" t="s">
        <v>263</v>
      </c>
      <c r="C634" s="137" t="s">
        <v>7</v>
      </c>
      <c r="D634" s="137" t="s">
        <v>11</v>
      </c>
      <c r="E634" s="137" t="s">
        <v>366</v>
      </c>
      <c r="F634" s="137" t="s">
        <v>13</v>
      </c>
      <c r="G634" s="137"/>
      <c r="H634" s="137"/>
      <c r="I634" s="137"/>
      <c r="J634" s="137"/>
      <c r="K634" s="137"/>
      <c r="L634" s="137"/>
      <c r="M634" s="137"/>
      <c r="N634" s="137"/>
      <c r="O634" s="137"/>
      <c r="P634" s="137">
        <v>0</v>
      </c>
      <c r="Q634" s="137">
        <v>0</v>
      </c>
      <c r="R634" s="137">
        <v>0</v>
      </c>
    </row>
    <row r="635" spans="1:18" ht="15" customHeight="1">
      <c r="A635" s="137" t="s">
        <v>238</v>
      </c>
      <c r="B635" s="137" t="s">
        <v>265</v>
      </c>
      <c r="C635" s="137" t="s">
        <v>7</v>
      </c>
      <c r="D635" s="137" t="s">
        <v>11</v>
      </c>
      <c r="E635" s="137" t="s">
        <v>366</v>
      </c>
      <c r="F635" s="137" t="s">
        <v>13</v>
      </c>
      <c r="G635" s="137" t="s">
        <v>349</v>
      </c>
      <c r="H635" s="137" t="s">
        <v>310</v>
      </c>
      <c r="I635" s="137" t="s">
        <v>316</v>
      </c>
      <c r="J635" s="137" t="s">
        <v>284</v>
      </c>
      <c r="K635" s="137" t="s">
        <v>315</v>
      </c>
      <c r="L635" s="137" t="s">
        <v>43</v>
      </c>
      <c r="M635" s="137" t="s">
        <v>312</v>
      </c>
      <c r="N635" s="137" t="s">
        <v>287</v>
      </c>
      <c r="O635" s="137" t="s">
        <v>288</v>
      </c>
      <c r="P635" s="137">
        <v>0</v>
      </c>
      <c r="Q635" s="137"/>
      <c r="R635" s="137"/>
    </row>
    <row r="636" spans="1:18" ht="15" customHeight="1">
      <c r="A636" s="137" t="s">
        <v>238</v>
      </c>
      <c r="B636" s="137" t="s">
        <v>266</v>
      </c>
      <c r="C636" s="137" t="s">
        <v>7</v>
      </c>
      <c r="D636" s="137" t="s">
        <v>11</v>
      </c>
      <c r="E636" s="137" t="s">
        <v>366</v>
      </c>
      <c r="F636" s="137" t="s">
        <v>13</v>
      </c>
      <c r="G636" s="137" t="s">
        <v>350</v>
      </c>
      <c r="H636" s="137" t="s">
        <v>310</v>
      </c>
      <c r="I636" s="137" t="s">
        <v>316</v>
      </c>
      <c r="J636" s="137" t="s">
        <v>284</v>
      </c>
      <c r="K636" s="137" t="s">
        <v>317</v>
      </c>
      <c r="L636" s="137" t="s">
        <v>43</v>
      </c>
      <c r="M636" s="137" t="s">
        <v>312</v>
      </c>
      <c r="N636" s="137" t="s">
        <v>287</v>
      </c>
      <c r="O636" s="137" t="s">
        <v>288</v>
      </c>
      <c r="P636" s="137">
        <v>0.05</v>
      </c>
      <c r="Q636" s="137"/>
      <c r="R636" s="137"/>
    </row>
    <row r="637" spans="1:18" ht="15" customHeight="1">
      <c r="A637" s="137" t="s">
        <v>238</v>
      </c>
      <c r="B637" s="137" t="s">
        <v>267</v>
      </c>
      <c r="C637" s="137" t="s">
        <v>7</v>
      </c>
      <c r="D637" s="137" t="s">
        <v>11</v>
      </c>
      <c r="E637" s="137" t="s">
        <v>366</v>
      </c>
      <c r="F637" s="137" t="s">
        <v>13</v>
      </c>
      <c r="G637" s="137" t="s">
        <v>351</v>
      </c>
      <c r="H637" s="137" t="s">
        <v>310</v>
      </c>
      <c r="I637" s="137" t="s">
        <v>316</v>
      </c>
      <c r="J637" s="137" t="s">
        <v>284</v>
      </c>
      <c r="K637" s="137" t="s">
        <v>318</v>
      </c>
      <c r="L637" s="137" t="s">
        <v>43</v>
      </c>
      <c r="M637" s="137" t="s">
        <v>312</v>
      </c>
      <c r="N637" s="137" t="s">
        <v>287</v>
      </c>
      <c r="O637" s="137" t="s">
        <v>288</v>
      </c>
      <c r="P637" s="137">
        <v>0</v>
      </c>
      <c r="Q637" s="137"/>
      <c r="R637" s="137"/>
    </row>
    <row r="638" spans="1:18" ht="15" customHeight="1">
      <c r="A638" s="137" t="s">
        <v>238</v>
      </c>
      <c r="B638" s="137" t="s">
        <v>270</v>
      </c>
      <c r="C638" s="137" t="s">
        <v>7</v>
      </c>
      <c r="D638" s="137" t="s">
        <v>11</v>
      </c>
      <c r="E638" s="137" t="s">
        <v>366</v>
      </c>
      <c r="F638" s="137" t="s">
        <v>13</v>
      </c>
      <c r="G638" s="137" t="s">
        <v>352</v>
      </c>
      <c r="H638" s="137" t="s">
        <v>310</v>
      </c>
      <c r="I638" s="137" t="s">
        <v>316</v>
      </c>
      <c r="J638" s="137" t="s">
        <v>284</v>
      </c>
      <c r="K638" s="137" t="s">
        <v>319</v>
      </c>
      <c r="L638" s="137" t="s">
        <v>43</v>
      </c>
      <c r="M638" s="137" t="s">
        <v>312</v>
      </c>
      <c r="N638" s="137" t="s">
        <v>287</v>
      </c>
      <c r="O638" s="137" t="s">
        <v>288</v>
      </c>
      <c r="P638" s="137">
        <v>0</v>
      </c>
      <c r="Q638" s="137"/>
      <c r="R638" s="137"/>
    </row>
    <row r="639" spans="1:18" ht="15" customHeight="1">
      <c r="A639" s="137" t="s">
        <v>238</v>
      </c>
      <c r="B639" s="137" t="s">
        <v>271</v>
      </c>
      <c r="C639" s="137" t="s">
        <v>7</v>
      </c>
      <c r="D639" s="137" t="s">
        <v>11</v>
      </c>
      <c r="E639" s="137" t="s">
        <v>366</v>
      </c>
      <c r="F639" s="137" t="s">
        <v>13</v>
      </c>
      <c r="G639" s="137" t="s">
        <v>353</v>
      </c>
      <c r="H639" s="137" t="s">
        <v>310</v>
      </c>
      <c r="I639" s="137" t="s">
        <v>316</v>
      </c>
      <c r="J639" s="137" t="s">
        <v>284</v>
      </c>
      <c r="K639" s="137" t="s">
        <v>320</v>
      </c>
      <c r="L639" s="137" t="s">
        <v>43</v>
      </c>
      <c r="M639" s="137" t="s">
        <v>312</v>
      </c>
      <c r="N639" s="137" t="s">
        <v>287</v>
      </c>
      <c r="O639" s="137" t="s">
        <v>288</v>
      </c>
      <c r="P639" s="137">
        <v>0</v>
      </c>
      <c r="Q639" s="137"/>
      <c r="R639" s="137"/>
    </row>
    <row r="640" spans="1:18" ht="15" customHeight="1">
      <c r="A640" s="137" t="s">
        <v>238</v>
      </c>
      <c r="B640" s="137" t="s">
        <v>272</v>
      </c>
      <c r="C640" s="137" t="s">
        <v>7</v>
      </c>
      <c r="D640" s="137" t="s">
        <v>11</v>
      </c>
      <c r="E640" s="137" t="s">
        <v>366</v>
      </c>
      <c r="F640" s="137" t="s">
        <v>13</v>
      </c>
      <c r="G640" s="137" t="s">
        <v>354</v>
      </c>
      <c r="H640" s="137" t="s">
        <v>310</v>
      </c>
      <c r="I640" s="137" t="s">
        <v>316</v>
      </c>
      <c r="J640" s="137" t="s">
        <v>284</v>
      </c>
      <c r="K640" s="137" t="s">
        <v>321</v>
      </c>
      <c r="L640" s="137" t="s">
        <v>43</v>
      </c>
      <c r="M640" s="137" t="s">
        <v>312</v>
      </c>
      <c r="N640" s="137" t="s">
        <v>287</v>
      </c>
      <c r="O640" s="137" t="s">
        <v>288</v>
      </c>
      <c r="P640" s="137">
        <v>0</v>
      </c>
      <c r="Q640" s="137"/>
      <c r="R640" s="137"/>
    </row>
    <row r="641" spans="1:18" ht="15" customHeight="1">
      <c r="A641" s="137" t="s">
        <v>238</v>
      </c>
      <c r="B641" s="137" t="s">
        <v>273</v>
      </c>
      <c r="C641" s="137" t="s">
        <v>7</v>
      </c>
      <c r="D641" s="137" t="s">
        <v>11</v>
      </c>
      <c r="E641" s="137" t="s">
        <v>366</v>
      </c>
      <c r="F641" s="137" t="s">
        <v>13</v>
      </c>
      <c r="G641" s="137" t="s">
        <v>355</v>
      </c>
      <c r="H641" s="137" t="s">
        <v>310</v>
      </c>
      <c r="I641" s="137" t="s">
        <v>316</v>
      </c>
      <c r="J641" s="137" t="s">
        <v>284</v>
      </c>
      <c r="K641" s="137" t="s">
        <v>322</v>
      </c>
      <c r="L641" s="137" t="s">
        <v>43</v>
      </c>
      <c r="M641" s="137" t="s">
        <v>312</v>
      </c>
      <c r="N641" s="137" t="s">
        <v>287</v>
      </c>
      <c r="O641" s="137" t="s">
        <v>288</v>
      </c>
      <c r="P641" s="137">
        <v>0</v>
      </c>
      <c r="Q641" s="137"/>
      <c r="R641" s="137"/>
    </row>
    <row r="642" spans="1:18" ht="15" customHeight="1">
      <c r="A642" s="137" t="s">
        <v>238</v>
      </c>
      <c r="B642" s="137" t="s">
        <v>275</v>
      </c>
      <c r="C642" s="137" t="s">
        <v>7</v>
      </c>
      <c r="D642" s="137" t="s">
        <v>11</v>
      </c>
      <c r="E642" s="137" t="s">
        <v>366</v>
      </c>
      <c r="F642" s="137" t="s">
        <v>13</v>
      </c>
      <c r="G642" s="137" t="s">
        <v>671</v>
      </c>
      <c r="H642" s="137" t="s">
        <v>310</v>
      </c>
      <c r="I642" s="137" t="s">
        <v>633</v>
      </c>
      <c r="J642" s="137" t="s">
        <v>301</v>
      </c>
      <c r="K642" s="137" t="s">
        <v>634</v>
      </c>
      <c r="L642" s="137" t="s">
        <v>43</v>
      </c>
      <c r="M642" s="137" t="s">
        <v>312</v>
      </c>
      <c r="N642" s="137" t="s">
        <v>635</v>
      </c>
      <c r="O642" s="137" t="s">
        <v>288</v>
      </c>
      <c r="P642" s="137">
        <v>0.13</v>
      </c>
      <c r="Q642" s="137"/>
      <c r="R642" s="137"/>
    </row>
    <row r="643" spans="1:18" ht="15" customHeight="1">
      <c r="A643" s="137" t="s">
        <v>238</v>
      </c>
      <c r="B643" s="137" t="s">
        <v>261</v>
      </c>
      <c r="C643" s="137" t="s">
        <v>7</v>
      </c>
      <c r="D643" s="137" t="s">
        <v>11</v>
      </c>
      <c r="E643" s="137" t="s">
        <v>366</v>
      </c>
      <c r="F643" s="137" t="s">
        <v>13</v>
      </c>
      <c r="G643" s="137" t="s">
        <v>356</v>
      </c>
      <c r="H643" s="137" t="s">
        <v>310</v>
      </c>
      <c r="I643" s="137" t="s">
        <v>316</v>
      </c>
      <c r="J643" s="137" t="s">
        <v>284</v>
      </c>
      <c r="K643" s="137" t="s">
        <v>323</v>
      </c>
      <c r="L643" s="137" t="s">
        <v>43</v>
      </c>
      <c r="M643" s="137" t="s">
        <v>312</v>
      </c>
      <c r="N643" s="137" t="s">
        <v>287</v>
      </c>
      <c r="O643" s="137" t="s">
        <v>288</v>
      </c>
      <c r="P643" s="137">
        <v>0</v>
      </c>
      <c r="Q643" s="137"/>
      <c r="R643" s="137"/>
    </row>
    <row r="644" spans="1:18" ht="15" customHeight="1">
      <c r="A644" s="137" t="s">
        <v>238</v>
      </c>
      <c r="B644" s="137" t="s">
        <v>253</v>
      </c>
      <c r="C644" s="137" t="s">
        <v>7</v>
      </c>
      <c r="D644" s="137" t="s">
        <v>11</v>
      </c>
      <c r="E644" s="137" t="s">
        <v>366</v>
      </c>
      <c r="F644" s="137" t="s">
        <v>13</v>
      </c>
      <c r="G644" s="137"/>
      <c r="H644" s="137"/>
      <c r="I644" s="137"/>
      <c r="J644" s="137"/>
      <c r="K644" s="137"/>
      <c r="L644" s="137"/>
      <c r="M644" s="137"/>
      <c r="N644" s="137"/>
      <c r="O644" s="137"/>
      <c r="P644" s="137">
        <v>0</v>
      </c>
      <c r="Q644" s="137"/>
      <c r="R644" s="137"/>
    </row>
    <row r="645" spans="1:18" ht="15" customHeight="1">
      <c r="A645" s="137" t="s">
        <v>238</v>
      </c>
      <c r="B645" s="137" t="s">
        <v>252</v>
      </c>
      <c r="C645" s="137" t="s">
        <v>7</v>
      </c>
      <c r="D645" s="137" t="s">
        <v>11</v>
      </c>
      <c r="E645" s="137" t="s">
        <v>366</v>
      </c>
      <c r="F645" s="137" t="s">
        <v>13</v>
      </c>
      <c r="G645" s="137"/>
      <c r="H645" s="137"/>
      <c r="I645" s="137"/>
      <c r="J645" s="137"/>
      <c r="K645" s="137"/>
      <c r="L645" s="137"/>
      <c r="M645" s="137"/>
      <c r="N645" s="137"/>
      <c r="O645" s="137"/>
      <c r="P645" s="137">
        <v>0.06</v>
      </c>
      <c r="Q645" s="137"/>
      <c r="R645" s="137"/>
    </row>
    <row r="646" spans="1:18" ht="15" customHeight="1">
      <c r="A646" s="137" t="s">
        <v>238</v>
      </c>
      <c r="B646" s="137" t="s">
        <v>264</v>
      </c>
      <c r="C646" s="137" t="s">
        <v>7</v>
      </c>
      <c r="D646" s="137" t="s">
        <v>11</v>
      </c>
      <c r="E646" s="137" t="s">
        <v>366</v>
      </c>
      <c r="F646" s="137" t="s">
        <v>13</v>
      </c>
      <c r="G646" s="137"/>
      <c r="H646" s="137"/>
      <c r="I646" s="137"/>
      <c r="J646" s="137"/>
      <c r="K646" s="137"/>
      <c r="L646" s="137"/>
      <c r="M646" s="137"/>
      <c r="N646" s="137"/>
      <c r="O646" s="137"/>
      <c r="P646" s="137">
        <v>0.06</v>
      </c>
      <c r="Q646" s="137"/>
      <c r="R646" s="137"/>
    </row>
    <row r="647" spans="1:18" ht="15" customHeight="1">
      <c r="A647" s="137" t="s">
        <v>238</v>
      </c>
      <c r="B647" s="137" t="s">
        <v>251</v>
      </c>
      <c r="C647" s="137" t="s">
        <v>7</v>
      </c>
      <c r="D647" s="137" t="s">
        <v>11</v>
      </c>
      <c r="E647" s="137" t="s">
        <v>366</v>
      </c>
      <c r="F647" s="137" t="s">
        <v>13</v>
      </c>
      <c r="G647" s="137"/>
      <c r="H647" s="137"/>
      <c r="I647" s="137"/>
      <c r="J647" s="137"/>
      <c r="K647" s="137"/>
      <c r="L647" s="137"/>
      <c r="M647" s="137"/>
      <c r="N647" s="137"/>
      <c r="O647" s="137"/>
      <c r="P647" s="137">
        <v>0.06</v>
      </c>
      <c r="Q647" s="137"/>
      <c r="R647" s="137"/>
    </row>
    <row r="648" spans="1:18" ht="15" customHeight="1">
      <c r="A648" s="137" t="s">
        <v>238</v>
      </c>
      <c r="B648" s="137" t="s">
        <v>268</v>
      </c>
      <c r="C648" s="137" t="s">
        <v>7</v>
      </c>
      <c r="D648" s="137" t="s">
        <v>11</v>
      </c>
      <c r="E648" s="137" t="s">
        <v>366</v>
      </c>
      <c r="F648" s="137" t="s">
        <v>13</v>
      </c>
      <c r="G648" s="137"/>
      <c r="H648" s="137"/>
      <c r="I648" s="137"/>
      <c r="J648" s="137"/>
      <c r="K648" s="137"/>
      <c r="L648" s="137"/>
      <c r="M648" s="137"/>
      <c r="N648" s="137"/>
      <c r="O648" s="137"/>
      <c r="P648" s="137">
        <v>0</v>
      </c>
      <c r="Q648" s="137"/>
      <c r="R648" s="137"/>
    </row>
    <row r="649" spans="1:18" ht="15" customHeight="1">
      <c r="A649" s="137" t="s">
        <v>239</v>
      </c>
      <c r="B649" s="137" t="s">
        <v>262</v>
      </c>
      <c r="C649" s="137" t="s">
        <v>7</v>
      </c>
      <c r="D649" s="137" t="s">
        <v>11</v>
      </c>
      <c r="E649" s="137" t="s">
        <v>366</v>
      </c>
      <c r="F649" s="137" t="s">
        <v>13</v>
      </c>
      <c r="G649" s="137"/>
      <c r="H649" s="137"/>
      <c r="I649" s="137"/>
      <c r="J649" s="137"/>
      <c r="K649" s="137"/>
      <c r="L649" s="137"/>
      <c r="M649" s="137"/>
      <c r="N649" s="137"/>
      <c r="O649" s="137"/>
      <c r="P649" s="137">
        <v>0</v>
      </c>
      <c r="Q649" s="137">
        <v>0</v>
      </c>
      <c r="R649" s="137">
        <v>0</v>
      </c>
    </row>
    <row r="650" spans="1:18" ht="15" customHeight="1">
      <c r="A650" s="137" t="s">
        <v>239</v>
      </c>
      <c r="B650" s="137" t="s">
        <v>263</v>
      </c>
      <c r="C650" s="137" t="s">
        <v>7</v>
      </c>
      <c r="D650" s="137" t="s">
        <v>11</v>
      </c>
      <c r="E650" s="137" t="s">
        <v>366</v>
      </c>
      <c r="F650" s="137" t="s">
        <v>13</v>
      </c>
      <c r="G650" s="137"/>
      <c r="H650" s="137"/>
      <c r="I650" s="137"/>
      <c r="J650" s="137"/>
      <c r="K650" s="137"/>
      <c r="L650" s="137"/>
      <c r="M650" s="137"/>
      <c r="N650" s="137"/>
      <c r="O650" s="137"/>
      <c r="P650" s="137">
        <v>0</v>
      </c>
      <c r="Q650" s="137">
        <v>0</v>
      </c>
      <c r="R650" s="137">
        <v>0</v>
      </c>
    </row>
    <row r="651" spans="1:18" ht="15" customHeight="1">
      <c r="A651" s="137" t="s">
        <v>239</v>
      </c>
      <c r="B651" s="137" t="s">
        <v>265</v>
      </c>
      <c r="C651" s="137" t="s">
        <v>7</v>
      </c>
      <c r="D651" s="137" t="s">
        <v>11</v>
      </c>
      <c r="E651" s="137" t="s">
        <v>366</v>
      </c>
      <c r="F651" s="137" t="s">
        <v>13</v>
      </c>
      <c r="G651" s="137" t="s">
        <v>357</v>
      </c>
      <c r="H651" s="137" t="s">
        <v>310</v>
      </c>
      <c r="I651" s="137" t="s">
        <v>316</v>
      </c>
      <c r="J651" s="137" t="s">
        <v>284</v>
      </c>
      <c r="K651" s="137" t="s">
        <v>324</v>
      </c>
      <c r="L651" s="137" t="s">
        <v>43</v>
      </c>
      <c r="M651" s="137" t="s">
        <v>312</v>
      </c>
      <c r="N651" s="137" t="s">
        <v>287</v>
      </c>
      <c r="O651" s="137" t="s">
        <v>288</v>
      </c>
      <c r="P651" s="137">
        <v>0</v>
      </c>
      <c r="Q651" s="137"/>
      <c r="R651" s="137"/>
    </row>
    <row r="652" spans="1:18" ht="15" customHeight="1">
      <c r="A652" s="137" t="s">
        <v>239</v>
      </c>
      <c r="B652" s="137" t="s">
        <v>266</v>
      </c>
      <c r="C652" s="137" t="s">
        <v>7</v>
      </c>
      <c r="D652" s="137" t="s">
        <v>11</v>
      </c>
      <c r="E652" s="137" t="s">
        <v>366</v>
      </c>
      <c r="F652" s="137" t="s">
        <v>13</v>
      </c>
      <c r="G652" s="137" t="s">
        <v>358</v>
      </c>
      <c r="H652" s="137" t="s">
        <v>310</v>
      </c>
      <c r="I652" s="137" t="s">
        <v>316</v>
      </c>
      <c r="J652" s="137" t="s">
        <v>284</v>
      </c>
      <c r="K652" s="137" t="s">
        <v>325</v>
      </c>
      <c r="L652" s="137" t="s">
        <v>43</v>
      </c>
      <c r="M652" s="137" t="s">
        <v>312</v>
      </c>
      <c r="N652" s="137" t="s">
        <v>287</v>
      </c>
      <c r="O652" s="137" t="s">
        <v>288</v>
      </c>
      <c r="P652" s="137">
        <v>0</v>
      </c>
      <c r="Q652" s="137"/>
      <c r="R652" s="137"/>
    </row>
    <row r="653" spans="1:18" ht="15" customHeight="1">
      <c r="A653" s="137" t="s">
        <v>239</v>
      </c>
      <c r="B653" s="137" t="s">
        <v>267</v>
      </c>
      <c r="C653" s="137" t="s">
        <v>7</v>
      </c>
      <c r="D653" s="137" t="s">
        <v>11</v>
      </c>
      <c r="E653" s="137" t="s">
        <v>366</v>
      </c>
      <c r="F653" s="137" t="s">
        <v>13</v>
      </c>
      <c r="G653" s="137" t="s">
        <v>359</v>
      </c>
      <c r="H653" s="137" t="s">
        <v>310</v>
      </c>
      <c r="I653" s="137" t="s">
        <v>316</v>
      </c>
      <c r="J653" s="137" t="s">
        <v>284</v>
      </c>
      <c r="K653" s="137" t="s">
        <v>326</v>
      </c>
      <c r="L653" s="137" t="s">
        <v>43</v>
      </c>
      <c r="M653" s="137" t="s">
        <v>312</v>
      </c>
      <c r="N653" s="137" t="s">
        <v>287</v>
      </c>
      <c r="O653" s="137" t="s">
        <v>288</v>
      </c>
      <c r="P653" s="137">
        <v>0</v>
      </c>
      <c r="Q653" s="137"/>
      <c r="R653" s="137"/>
    </row>
    <row r="654" spans="1:18" ht="15" customHeight="1">
      <c r="A654" s="137" t="s">
        <v>239</v>
      </c>
      <c r="B654" s="137" t="s">
        <v>270</v>
      </c>
      <c r="C654" s="137" t="s">
        <v>7</v>
      </c>
      <c r="D654" s="137" t="s">
        <v>11</v>
      </c>
      <c r="E654" s="137" t="s">
        <v>366</v>
      </c>
      <c r="F654" s="137" t="s">
        <v>13</v>
      </c>
      <c r="G654" s="137" t="s">
        <v>360</v>
      </c>
      <c r="H654" s="137" t="s">
        <v>310</v>
      </c>
      <c r="I654" s="137" t="s">
        <v>316</v>
      </c>
      <c r="J654" s="137" t="s">
        <v>284</v>
      </c>
      <c r="K654" s="137" t="s">
        <v>327</v>
      </c>
      <c r="L654" s="137" t="s">
        <v>43</v>
      </c>
      <c r="M654" s="137" t="s">
        <v>312</v>
      </c>
      <c r="N654" s="137" t="s">
        <v>287</v>
      </c>
      <c r="O654" s="137" t="s">
        <v>288</v>
      </c>
      <c r="P654" s="137">
        <v>0.01</v>
      </c>
      <c r="Q654" s="137"/>
      <c r="R654" s="137"/>
    </row>
    <row r="655" spans="1:18" ht="15" customHeight="1">
      <c r="A655" s="137" t="s">
        <v>239</v>
      </c>
      <c r="B655" s="137" t="s">
        <v>272</v>
      </c>
      <c r="C655" s="137" t="s">
        <v>7</v>
      </c>
      <c r="D655" s="137" t="s">
        <v>11</v>
      </c>
      <c r="E655" s="137" t="s">
        <v>366</v>
      </c>
      <c r="F655" s="137" t="s">
        <v>13</v>
      </c>
      <c r="G655" s="137" t="s">
        <v>361</v>
      </c>
      <c r="H655" s="137" t="s">
        <v>310</v>
      </c>
      <c r="I655" s="137" t="s">
        <v>316</v>
      </c>
      <c r="J655" s="137" t="s">
        <v>284</v>
      </c>
      <c r="K655" s="137" t="s">
        <v>328</v>
      </c>
      <c r="L655" s="137" t="s">
        <v>43</v>
      </c>
      <c r="M655" s="137" t="s">
        <v>312</v>
      </c>
      <c r="N655" s="137" t="s">
        <v>287</v>
      </c>
      <c r="O655" s="137" t="s">
        <v>288</v>
      </c>
      <c r="P655" s="137">
        <v>0.01</v>
      </c>
      <c r="Q655" s="137"/>
      <c r="R655" s="137"/>
    </row>
    <row r="656" spans="1:18" ht="15" customHeight="1">
      <c r="A656" s="137" t="s">
        <v>239</v>
      </c>
      <c r="B656" s="137" t="s">
        <v>273</v>
      </c>
      <c r="C656" s="137" t="s">
        <v>7</v>
      </c>
      <c r="D656" s="137" t="s">
        <v>11</v>
      </c>
      <c r="E656" s="137" t="s">
        <v>366</v>
      </c>
      <c r="F656" s="137" t="s">
        <v>13</v>
      </c>
      <c r="G656" s="137" t="s">
        <v>362</v>
      </c>
      <c r="H656" s="137" t="s">
        <v>310</v>
      </c>
      <c r="I656" s="137" t="s">
        <v>316</v>
      </c>
      <c r="J656" s="137" t="s">
        <v>284</v>
      </c>
      <c r="K656" s="137" t="s">
        <v>329</v>
      </c>
      <c r="L656" s="137" t="s">
        <v>43</v>
      </c>
      <c r="M656" s="137" t="s">
        <v>312</v>
      </c>
      <c r="N656" s="137" t="s">
        <v>287</v>
      </c>
      <c r="O656" s="137" t="s">
        <v>288</v>
      </c>
      <c r="P656" s="137">
        <v>0</v>
      </c>
      <c r="Q656" s="137"/>
      <c r="R656" s="137"/>
    </row>
    <row r="657" spans="1:18" ht="15" customHeight="1">
      <c r="A657" s="137" t="s">
        <v>239</v>
      </c>
      <c r="B657" s="137" t="s">
        <v>275</v>
      </c>
      <c r="C657" s="137" t="s">
        <v>7</v>
      </c>
      <c r="D657" s="137" t="s">
        <v>11</v>
      </c>
      <c r="E657" s="137" t="s">
        <v>366</v>
      </c>
      <c r="F657" s="137" t="s">
        <v>13</v>
      </c>
      <c r="G657" s="137" t="s">
        <v>670</v>
      </c>
      <c r="H657" s="137" t="s">
        <v>310</v>
      </c>
      <c r="I657" s="137" t="s">
        <v>633</v>
      </c>
      <c r="J657" s="137" t="s">
        <v>301</v>
      </c>
      <c r="K657" s="137" t="s">
        <v>637</v>
      </c>
      <c r="L657" s="137" t="s">
        <v>43</v>
      </c>
      <c r="M657" s="137" t="s">
        <v>312</v>
      </c>
      <c r="N657" s="137" t="s">
        <v>635</v>
      </c>
      <c r="O657" s="137" t="s">
        <v>288</v>
      </c>
      <c r="P657" s="137">
        <v>0.09</v>
      </c>
      <c r="Q657" s="137"/>
      <c r="R657" s="137"/>
    </row>
    <row r="658" spans="1:18" ht="15" customHeight="1">
      <c r="A658" s="137" t="s">
        <v>239</v>
      </c>
      <c r="B658" s="137" t="s">
        <v>261</v>
      </c>
      <c r="C658" s="137" t="s">
        <v>7</v>
      </c>
      <c r="D658" s="137" t="s">
        <v>11</v>
      </c>
      <c r="E658" s="137" t="s">
        <v>366</v>
      </c>
      <c r="F658" s="137" t="s">
        <v>13</v>
      </c>
      <c r="G658" s="137" t="s">
        <v>363</v>
      </c>
      <c r="H658" s="137" t="s">
        <v>310</v>
      </c>
      <c r="I658" s="137" t="s">
        <v>316</v>
      </c>
      <c r="J658" s="137" t="s">
        <v>284</v>
      </c>
      <c r="K658" s="137" t="s">
        <v>330</v>
      </c>
      <c r="L658" s="137" t="s">
        <v>43</v>
      </c>
      <c r="M658" s="137" t="s">
        <v>312</v>
      </c>
      <c r="N658" s="137" t="s">
        <v>287</v>
      </c>
      <c r="O658" s="137" t="s">
        <v>288</v>
      </c>
      <c r="P658" s="137">
        <v>0</v>
      </c>
      <c r="Q658" s="137"/>
      <c r="R658" s="137"/>
    </row>
    <row r="659" spans="1:18" ht="15" customHeight="1">
      <c r="A659" s="137" t="s">
        <v>239</v>
      </c>
      <c r="B659" s="137" t="s">
        <v>253</v>
      </c>
      <c r="C659" s="137" t="s">
        <v>7</v>
      </c>
      <c r="D659" s="137" t="s">
        <v>11</v>
      </c>
      <c r="E659" s="137" t="s">
        <v>366</v>
      </c>
      <c r="F659" s="137" t="s">
        <v>13</v>
      </c>
      <c r="G659" s="137"/>
      <c r="H659" s="137"/>
      <c r="I659" s="137"/>
      <c r="J659" s="137"/>
      <c r="K659" s="137"/>
      <c r="L659" s="137"/>
      <c r="M659" s="137"/>
      <c r="N659" s="137"/>
      <c r="O659" s="137"/>
      <c r="P659" s="137">
        <v>0</v>
      </c>
      <c r="Q659" s="137"/>
      <c r="R659" s="137"/>
    </row>
    <row r="660" spans="1:18" ht="15" customHeight="1">
      <c r="A660" s="137" t="s">
        <v>239</v>
      </c>
      <c r="B660" s="137" t="s">
        <v>252</v>
      </c>
      <c r="C660" s="137" t="s">
        <v>7</v>
      </c>
      <c r="D660" s="137" t="s">
        <v>11</v>
      </c>
      <c r="E660" s="137" t="s">
        <v>366</v>
      </c>
      <c r="F660" s="137" t="s">
        <v>13</v>
      </c>
      <c r="G660" s="137"/>
      <c r="H660" s="137"/>
      <c r="I660" s="137"/>
      <c r="J660" s="137"/>
      <c r="K660" s="137"/>
      <c r="L660" s="137"/>
      <c r="M660" s="137"/>
      <c r="N660" s="137"/>
      <c r="O660" s="137"/>
      <c r="P660" s="137">
        <v>0.01</v>
      </c>
      <c r="Q660" s="137"/>
      <c r="R660" s="137"/>
    </row>
    <row r="661" spans="1:18" ht="15" customHeight="1">
      <c r="A661" s="137" t="s">
        <v>239</v>
      </c>
      <c r="B661" s="137" t="s">
        <v>264</v>
      </c>
      <c r="C661" s="137" t="s">
        <v>7</v>
      </c>
      <c r="D661" s="137" t="s">
        <v>11</v>
      </c>
      <c r="E661" s="137" t="s">
        <v>366</v>
      </c>
      <c r="F661" s="137" t="s">
        <v>13</v>
      </c>
      <c r="G661" s="137"/>
      <c r="H661" s="137"/>
      <c r="I661" s="137"/>
      <c r="J661" s="137"/>
      <c r="K661" s="137"/>
      <c r="L661" s="137"/>
      <c r="M661" s="137"/>
      <c r="N661" s="137"/>
      <c r="O661" s="137"/>
      <c r="P661" s="137">
        <v>0.01</v>
      </c>
      <c r="Q661" s="137"/>
      <c r="R661" s="137"/>
    </row>
    <row r="662" spans="1:18" ht="15" customHeight="1">
      <c r="A662" s="137" t="s">
        <v>239</v>
      </c>
      <c r="B662" s="137" t="s">
        <v>251</v>
      </c>
      <c r="C662" s="137" t="s">
        <v>7</v>
      </c>
      <c r="D662" s="137" t="s">
        <v>11</v>
      </c>
      <c r="E662" s="137" t="s">
        <v>366</v>
      </c>
      <c r="F662" s="137" t="s">
        <v>13</v>
      </c>
      <c r="G662" s="137"/>
      <c r="H662" s="137"/>
      <c r="I662" s="137"/>
      <c r="J662" s="137"/>
      <c r="K662" s="137"/>
      <c r="L662" s="137"/>
      <c r="M662" s="137"/>
      <c r="N662" s="137"/>
      <c r="O662" s="137"/>
      <c r="P662" s="137">
        <v>0.02</v>
      </c>
      <c r="Q662" s="137"/>
      <c r="R662" s="137"/>
    </row>
    <row r="663" spans="1:18" ht="15" customHeight="1">
      <c r="A663" s="137" t="s">
        <v>239</v>
      </c>
      <c r="B663" s="137" t="s">
        <v>268</v>
      </c>
      <c r="C663" s="137" t="s">
        <v>7</v>
      </c>
      <c r="D663" s="137" t="s">
        <v>11</v>
      </c>
      <c r="E663" s="137" t="s">
        <v>366</v>
      </c>
      <c r="F663" s="137" t="s">
        <v>13</v>
      </c>
      <c r="G663" s="137"/>
      <c r="H663" s="137"/>
      <c r="I663" s="137"/>
      <c r="J663" s="137"/>
      <c r="K663" s="137"/>
      <c r="L663" s="137"/>
      <c r="M663" s="137"/>
      <c r="N663" s="137"/>
      <c r="O663" s="137"/>
      <c r="P663" s="137">
        <v>0.02</v>
      </c>
      <c r="Q663" s="137"/>
      <c r="R663" s="137"/>
    </row>
    <row r="664" spans="1:18" ht="15" customHeight="1">
      <c r="A664" s="137" t="s">
        <v>245</v>
      </c>
      <c r="B664" s="137" t="s">
        <v>211</v>
      </c>
      <c r="C664" s="137" t="s">
        <v>7</v>
      </c>
      <c r="D664" s="137" t="s">
        <v>11</v>
      </c>
      <c r="E664" s="137" t="s">
        <v>366</v>
      </c>
      <c r="F664" s="137" t="s">
        <v>13</v>
      </c>
      <c r="G664" s="137"/>
      <c r="H664" s="137"/>
      <c r="I664" s="137"/>
      <c r="J664" s="137"/>
      <c r="K664" s="137"/>
      <c r="L664" s="137"/>
      <c r="M664" s="137" t="s">
        <v>286</v>
      </c>
      <c r="N664" s="137" t="s">
        <v>630</v>
      </c>
      <c r="O664" s="137" t="s">
        <v>631</v>
      </c>
      <c r="P664" s="137">
        <v>4.5</v>
      </c>
      <c r="Q664" s="137"/>
      <c r="R664" s="137"/>
    </row>
    <row r="665" spans="1:18" ht="15" customHeight="1">
      <c r="A665" s="137" t="s">
        <v>246</v>
      </c>
      <c r="B665" s="137" t="s">
        <v>220</v>
      </c>
      <c r="C665" s="137" t="s">
        <v>7</v>
      </c>
      <c r="D665" s="137" t="s">
        <v>11</v>
      </c>
      <c r="E665" s="137" t="s">
        <v>366</v>
      </c>
      <c r="F665" s="137" t="s">
        <v>13</v>
      </c>
      <c r="G665" s="137"/>
      <c r="H665" s="137"/>
      <c r="I665" s="137"/>
      <c r="J665" s="137"/>
      <c r="K665" s="137"/>
      <c r="L665" s="137"/>
      <c r="M665" s="137"/>
      <c r="N665" s="137"/>
      <c r="O665" s="137"/>
      <c r="P665" s="137">
        <v>0.54</v>
      </c>
      <c r="Q665" s="137"/>
      <c r="R665" s="137"/>
    </row>
    <row r="666" spans="1:18" ht="15" customHeight="1">
      <c r="A666" s="137" t="s">
        <v>246</v>
      </c>
      <c r="B666" s="137" t="s">
        <v>221</v>
      </c>
      <c r="C666" s="137" t="s">
        <v>7</v>
      </c>
      <c r="D666" s="137" t="s">
        <v>11</v>
      </c>
      <c r="E666" s="137" t="s">
        <v>366</v>
      </c>
      <c r="F666" s="137" t="s">
        <v>13</v>
      </c>
      <c r="G666" s="137"/>
      <c r="H666" s="137"/>
      <c r="I666" s="137"/>
      <c r="J666" s="137"/>
      <c r="K666" s="137"/>
      <c r="L666" s="137"/>
      <c r="M666" s="137"/>
      <c r="N666" s="137"/>
      <c r="O666" s="137"/>
      <c r="P666" s="137">
        <v>0.06</v>
      </c>
      <c r="Q666" s="137"/>
      <c r="R666" s="137"/>
    </row>
    <row r="667" spans="1:18" ht="15" customHeight="1">
      <c r="A667" s="137" t="s">
        <v>246</v>
      </c>
      <c r="B667" s="137" t="s">
        <v>222</v>
      </c>
      <c r="C667" s="137" t="s">
        <v>7</v>
      </c>
      <c r="D667" s="137" t="s">
        <v>11</v>
      </c>
      <c r="E667" s="137" t="s">
        <v>366</v>
      </c>
      <c r="F667" s="137" t="s">
        <v>13</v>
      </c>
      <c r="G667" s="137"/>
      <c r="H667" s="137"/>
      <c r="I667" s="137"/>
      <c r="J667" s="137"/>
      <c r="K667" s="137"/>
      <c r="L667" s="137"/>
      <c r="M667" s="137"/>
      <c r="N667" s="137"/>
      <c r="O667" s="137"/>
      <c r="P667" s="137">
        <v>0.17</v>
      </c>
      <c r="Q667" s="137"/>
      <c r="R667" s="137"/>
    </row>
    <row r="668" spans="1:18" ht="15" customHeight="1">
      <c r="A668" s="137" t="s">
        <v>246</v>
      </c>
      <c r="B668" s="137" t="s">
        <v>227</v>
      </c>
      <c r="C668" s="137" t="s">
        <v>7</v>
      </c>
      <c r="D668" s="137" t="s">
        <v>11</v>
      </c>
      <c r="E668" s="137" t="s">
        <v>366</v>
      </c>
      <c r="F668" s="137" t="s">
        <v>13</v>
      </c>
      <c r="G668" s="137"/>
      <c r="H668" s="137"/>
      <c r="I668" s="137"/>
      <c r="J668" s="137"/>
      <c r="K668" s="137"/>
      <c r="L668" s="137"/>
      <c r="M668" s="137"/>
      <c r="N668" s="137"/>
      <c r="O668" s="137"/>
      <c r="P668" s="137">
        <v>0.1</v>
      </c>
      <c r="Q668" s="137"/>
      <c r="R668" s="137"/>
    </row>
    <row r="669" spans="1:18" ht="15" customHeight="1">
      <c r="A669" s="137" t="s">
        <v>246</v>
      </c>
      <c r="B669" s="137" t="s">
        <v>229</v>
      </c>
      <c r="C669" s="137" t="s">
        <v>7</v>
      </c>
      <c r="D669" s="137" t="s">
        <v>11</v>
      </c>
      <c r="E669" s="137" t="s">
        <v>366</v>
      </c>
      <c r="F669" s="137" t="s">
        <v>13</v>
      </c>
      <c r="G669" s="137"/>
      <c r="H669" s="137"/>
      <c r="I669" s="137"/>
      <c r="J669" s="137"/>
      <c r="K669" s="137"/>
      <c r="L669" s="137"/>
      <c r="M669" s="137"/>
      <c r="N669" s="137"/>
      <c r="O669" s="137"/>
      <c r="P669" s="137">
        <v>0</v>
      </c>
      <c r="Q669" s="137"/>
      <c r="R669" s="137"/>
    </row>
    <row r="670" spans="1:18" ht="15" customHeight="1">
      <c r="A670" s="137" t="s">
        <v>246</v>
      </c>
      <c r="B670" s="137" t="s">
        <v>230</v>
      </c>
      <c r="C670" s="137" t="s">
        <v>7</v>
      </c>
      <c r="D670" s="137" t="s">
        <v>11</v>
      </c>
      <c r="E670" s="137" t="s">
        <v>366</v>
      </c>
      <c r="F670" s="137" t="s">
        <v>13</v>
      </c>
      <c r="G670" s="137"/>
      <c r="H670" s="137"/>
      <c r="I670" s="137"/>
      <c r="J670" s="137"/>
      <c r="K670" s="137"/>
      <c r="L670" s="137"/>
      <c r="M670" s="137"/>
      <c r="N670" s="137"/>
      <c r="O670" s="137"/>
      <c r="P670" s="137">
        <v>0.65</v>
      </c>
      <c r="Q670" s="137"/>
      <c r="R670" s="137"/>
    </row>
    <row r="671" spans="1:18" ht="15" customHeight="1">
      <c r="A671" s="137" t="s">
        <v>246</v>
      </c>
      <c r="B671" s="137" t="s">
        <v>224</v>
      </c>
      <c r="C671" s="137" t="s">
        <v>7</v>
      </c>
      <c r="D671" s="137" t="s">
        <v>11</v>
      </c>
      <c r="E671" s="137" t="s">
        <v>366</v>
      </c>
      <c r="F671" s="137" t="s">
        <v>13</v>
      </c>
      <c r="G671" s="137"/>
      <c r="H671" s="137"/>
      <c r="I671" s="137"/>
      <c r="J671" s="137"/>
      <c r="K671" s="137"/>
      <c r="L671" s="137"/>
      <c r="M671" s="137"/>
      <c r="N671" s="137"/>
      <c r="O671" s="137"/>
      <c r="P671" s="137">
        <v>0.12</v>
      </c>
      <c r="Q671" s="137"/>
      <c r="R671" s="137"/>
    </row>
    <row r="672" spans="1:18" ht="15" customHeight="1">
      <c r="A672" s="137" t="s">
        <v>246</v>
      </c>
      <c r="B672" s="137" t="s">
        <v>242</v>
      </c>
      <c r="C672" s="137" t="s">
        <v>7</v>
      </c>
      <c r="D672" s="137" t="s">
        <v>11</v>
      </c>
      <c r="E672" s="137" t="s">
        <v>366</v>
      </c>
      <c r="F672" s="137" t="s">
        <v>13</v>
      </c>
      <c r="G672" s="137"/>
      <c r="H672" s="137"/>
      <c r="I672" s="137"/>
      <c r="J672" s="137"/>
      <c r="K672" s="137"/>
      <c r="L672" s="137"/>
      <c r="M672" s="137"/>
      <c r="N672" s="137"/>
      <c r="O672" s="137"/>
      <c r="P672" s="137">
        <v>0.02</v>
      </c>
      <c r="Q672" s="137"/>
      <c r="R672" s="137"/>
    </row>
    <row r="673" spans="1:18" ht="15" customHeight="1">
      <c r="A673" s="137" t="s">
        <v>246</v>
      </c>
      <c r="B673" s="137" t="s">
        <v>217</v>
      </c>
      <c r="C673" s="137" t="s">
        <v>7</v>
      </c>
      <c r="D673" s="137" t="s">
        <v>11</v>
      </c>
      <c r="E673" s="137" t="s">
        <v>366</v>
      </c>
      <c r="F673" s="137" t="s">
        <v>13</v>
      </c>
      <c r="G673" s="137"/>
      <c r="H673" s="137"/>
      <c r="I673" s="137"/>
      <c r="J673" s="137"/>
      <c r="K673" s="137"/>
      <c r="L673" s="137"/>
      <c r="M673" s="137"/>
      <c r="N673" s="137"/>
      <c r="O673" s="137"/>
      <c r="P673" s="137">
        <v>0.59</v>
      </c>
      <c r="Q673" s="137"/>
      <c r="R673" s="137"/>
    </row>
    <row r="674" spans="1:18" ht="15" customHeight="1">
      <c r="A674" s="137" t="s">
        <v>246</v>
      </c>
      <c r="B674" s="137" t="s">
        <v>214</v>
      </c>
      <c r="C674" s="137" t="s">
        <v>7</v>
      </c>
      <c r="D674" s="137" t="s">
        <v>11</v>
      </c>
      <c r="E674" s="137" t="s">
        <v>366</v>
      </c>
      <c r="F674" s="137" t="s">
        <v>13</v>
      </c>
      <c r="G674" s="137"/>
      <c r="H674" s="137"/>
      <c r="I674" s="137"/>
      <c r="J674" s="137"/>
      <c r="K674" s="137"/>
      <c r="L674" s="137"/>
      <c r="M674" s="137"/>
      <c r="N674" s="137"/>
      <c r="O674" s="137"/>
      <c r="P674" s="137">
        <v>1.63</v>
      </c>
      <c r="Q674" s="137"/>
      <c r="R674" s="137"/>
    </row>
    <row r="675" spans="1:18" ht="15" customHeight="1">
      <c r="A675" s="137" t="s">
        <v>246</v>
      </c>
      <c r="B675" s="137" t="s">
        <v>225</v>
      </c>
      <c r="C675" s="137" t="s">
        <v>7</v>
      </c>
      <c r="D675" s="137" t="s">
        <v>11</v>
      </c>
      <c r="E675" s="137" t="s">
        <v>366</v>
      </c>
      <c r="F675" s="137" t="s">
        <v>13</v>
      </c>
      <c r="G675" s="137"/>
      <c r="H675" s="137"/>
      <c r="I675" s="137"/>
      <c r="J675" s="137"/>
      <c r="K675" s="137"/>
      <c r="L675" s="137"/>
      <c r="M675" s="137"/>
      <c r="N675" s="137"/>
      <c r="O675" s="137"/>
      <c r="P675" s="137">
        <v>0.75</v>
      </c>
      <c r="Q675" s="137"/>
      <c r="R675" s="137"/>
    </row>
    <row r="676" spans="1:18" ht="15" customHeight="1">
      <c r="A676" s="137" t="s">
        <v>246</v>
      </c>
      <c r="B676" s="137" t="s">
        <v>240</v>
      </c>
      <c r="C676" s="137" t="s">
        <v>7</v>
      </c>
      <c r="D676" s="137" t="s">
        <v>11</v>
      </c>
      <c r="E676" s="137" t="s">
        <v>366</v>
      </c>
      <c r="F676" s="137" t="s">
        <v>13</v>
      </c>
      <c r="G676" s="137"/>
      <c r="H676" s="137"/>
      <c r="I676" s="137"/>
      <c r="J676" s="137"/>
      <c r="K676" s="137"/>
      <c r="L676" s="137"/>
      <c r="M676" s="137"/>
      <c r="N676" s="137"/>
      <c r="O676" s="137"/>
      <c r="P676" s="137">
        <v>0.02</v>
      </c>
      <c r="Q676" s="137"/>
      <c r="R676" s="137"/>
    </row>
    <row r="677" spans="1:18" ht="15" customHeight="1">
      <c r="A677" s="137" t="s">
        <v>247</v>
      </c>
      <c r="B677" s="137" t="s">
        <v>220</v>
      </c>
      <c r="C677" s="137" t="s">
        <v>7</v>
      </c>
      <c r="D677" s="137" t="s">
        <v>11</v>
      </c>
      <c r="E677" s="137" t="s">
        <v>366</v>
      </c>
      <c r="F677" s="137" t="s">
        <v>13</v>
      </c>
      <c r="G677" s="137"/>
      <c r="H677" s="137"/>
      <c r="I677" s="137"/>
      <c r="J677" s="137"/>
      <c r="K677" s="137"/>
      <c r="L677" s="137"/>
      <c r="M677" s="137" t="s">
        <v>336</v>
      </c>
      <c r="N677" s="137" t="s">
        <v>630</v>
      </c>
      <c r="O677" s="137" t="s">
        <v>631</v>
      </c>
      <c r="P677" s="137">
        <v>0.54</v>
      </c>
      <c r="Q677" s="137"/>
      <c r="R677" s="137"/>
    </row>
    <row r="678" spans="1:18" ht="15" customHeight="1">
      <c r="A678" s="137" t="s">
        <v>247</v>
      </c>
      <c r="B678" s="137" t="s">
        <v>221</v>
      </c>
      <c r="C678" s="137" t="s">
        <v>7</v>
      </c>
      <c r="D678" s="137" t="s">
        <v>11</v>
      </c>
      <c r="E678" s="137" t="s">
        <v>366</v>
      </c>
      <c r="F678" s="137" t="s">
        <v>13</v>
      </c>
      <c r="G678" s="137" t="s">
        <v>667</v>
      </c>
      <c r="H678" s="137" t="s">
        <v>639</v>
      </c>
      <c r="I678" s="137" t="s">
        <v>640</v>
      </c>
      <c r="J678" s="137" t="s">
        <v>301</v>
      </c>
      <c r="K678" s="137" t="s">
        <v>668</v>
      </c>
      <c r="L678" s="137" t="s">
        <v>44</v>
      </c>
      <c r="M678" s="137" t="s">
        <v>647</v>
      </c>
      <c r="N678" s="137" t="s">
        <v>635</v>
      </c>
      <c r="O678" s="137" t="s">
        <v>288</v>
      </c>
      <c r="P678" s="137">
        <v>0.06</v>
      </c>
      <c r="Q678" s="137"/>
      <c r="R678" s="137"/>
    </row>
    <row r="679" spans="1:18" ht="15" customHeight="1">
      <c r="A679" s="137" t="s">
        <v>247</v>
      </c>
      <c r="B679" s="137" t="s">
        <v>222</v>
      </c>
      <c r="C679" s="137" t="s">
        <v>7</v>
      </c>
      <c r="D679" s="137" t="s">
        <v>11</v>
      </c>
      <c r="E679" s="137" t="s">
        <v>366</v>
      </c>
      <c r="F679" s="137" t="s">
        <v>13</v>
      </c>
      <c r="G679" s="137" t="s">
        <v>643</v>
      </c>
      <c r="H679" s="137" t="s">
        <v>644</v>
      </c>
      <c r="I679" s="137" t="s">
        <v>645</v>
      </c>
      <c r="J679" s="137" t="s">
        <v>641</v>
      </c>
      <c r="K679" s="137" t="s">
        <v>646</v>
      </c>
      <c r="L679" s="137" t="s">
        <v>42</v>
      </c>
      <c r="M679" s="137" t="s">
        <v>647</v>
      </c>
      <c r="N679" s="137" t="s">
        <v>635</v>
      </c>
      <c r="O679" s="137" t="s">
        <v>288</v>
      </c>
      <c r="P679" s="137">
        <v>0.17</v>
      </c>
      <c r="Q679" s="137"/>
      <c r="R679" s="137"/>
    </row>
    <row r="680" spans="1:18" ht="15" customHeight="1">
      <c r="A680" s="137" t="s">
        <v>247</v>
      </c>
      <c r="B680" s="137" t="s">
        <v>227</v>
      </c>
      <c r="C680" s="137" t="s">
        <v>7</v>
      </c>
      <c r="D680" s="137" t="s">
        <v>11</v>
      </c>
      <c r="E680" s="137" t="s">
        <v>366</v>
      </c>
      <c r="F680" s="137" t="s">
        <v>13</v>
      </c>
      <c r="G680" s="137" t="s">
        <v>648</v>
      </c>
      <c r="H680" s="137" t="s">
        <v>644</v>
      </c>
      <c r="I680" s="137" t="s">
        <v>645</v>
      </c>
      <c r="J680" s="137" t="s">
        <v>641</v>
      </c>
      <c r="K680" s="137" t="s">
        <v>649</v>
      </c>
      <c r="L680" s="137" t="s">
        <v>42</v>
      </c>
      <c r="M680" s="137" t="s">
        <v>647</v>
      </c>
      <c r="N680" s="137" t="s">
        <v>635</v>
      </c>
      <c r="O680" s="137" t="s">
        <v>288</v>
      </c>
      <c r="P680" s="137">
        <v>0.1</v>
      </c>
      <c r="Q680" s="137"/>
      <c r="R680" s="137"/>
    </row>
    <row r="681" spans="1:18" ht="15" customHeight="1">
      <c r="A681" s="137" t="s">
        <v>247</v>
      </c>
      <c r="B681" s="137" t="s">
        <v>229</v>
      </c>
      <c r="C681" s="137" t="s">
        <v>7</v>
      </c>
      <c r="D681" s="137" t="s">
        <v>11</v>
      </c>
      <c r="E681" s="137" t="s">
        <v>366</v>
      </c>
      <c r="F681" s="137" t="s">
        <v>13</v>
      </c>
      <c r="G681" s="137" t="s">
        <v>650</v>
      </c>
      <c r="H681" s="137" t="s">
        <v>644</v>
      </c>
      <c r="I681" s="137" t="s">
        <v>645</v>
      </c>
      <c r="J681" s="137" t="s">
        <v>641</v>
      </c>
      <c r="K681" s="137" t="s">
        <v>651</v>
      </c>
      <c r="L681" s="137" t="s">
        <v>42</v>
      </c>
      <c r="M681" s="137" t="s">
        <v>647</v>
      </c>
      <c r="N681" s="137" t="s">
        <v>635</v>
      </c>
      <c r="O681" s="137" t="s">
        <v>288</v>
      </c>
      <c r="P681" s="137">
        <v>0</v>
      </c>
      <c r="Q681" s="137"/>
      <c r="R681" s="137"/>
    </row>
    <row r="682" spans="1:18" ht="15" customHeight="1">
      <c r="A682" s="137" t="s">
        <v>247</v>
      </c>
      <c r="B682" s="137" t="s">
        <v>230</v>
      </c>
      <c r="C682" s="137" t="s">
        <v>7</v>
      </c>
      <c r="D682" s="137" t="s">
        <v>11</v>
      </c>
      <c r="E682" s="137" t="s">
        <v>366</v>
      </c>
      <c r="F682" s="137" t="s">
        <v>13</v>
      </c>
      <c r="G682" s="137" t="s">
        <v>652</v>
      </c>
      <c r="H682" s="137" t="s">
        <v>644</v>
      </c>
      <c r="I682" s="137" t="s">
        <v>645</v>
      </c>
      <c r="J682" s="137" t="s">
        <v>641</v>
      </c>
      <c r="K682" s="137" t="s">
        <v>653</v>
      </c>
      <c r="L682" s="137" t="s">
        <v>42</v>
      </c>
      <c r="M682" s="137" t="s">
        <v>647</v>
      </c>
      <c r="N682" s="137" t="s">
        <v>635</v>
      </c>
      <c r="O682" s="137" t="s">
        <v>288</v>
      </c>
      <c r="P682" s="137">
        <v>0.65</v>
      </c>
      <c r="Q682" s="137"/>
      <c r="R682" s="137"/>
    </row>
    <row r="683" spans="1:18" ht="15" customHeight="1">
      <c r="A683" s="137" t="s">
        <v>247</v>
      </c>
      <c r="B683" s="137" t="s">
        <v>224</v>
      </c>
      <c r="C683" s="137" t="s">
        <v>7</v>
      </c>
      <c r="D683" s="137" t="s">
        <v>11</v>
      </c>
      <c r="E683" s="137" t="s">
        <v>366</v>
      </c>
      <c r="F683" s="137" t="s">
        <v>13</v>
      </c>
      <c r="G683" s="137" t="s">
        <v>654</v>
      </c>
      <c r="H683" s="137" t="s">
        <v>644</v>
      </c>
      <c r="I683" s="137" t="s">
        <v>645</v>
      </c>
      <c r="J683" s="137" t="s">
        <v>641</v>
      </c>
      <c r="K683" s="137" t="s">
        <v>655</v>
      </c>
      <c r="L683" s="137" t="s">
        <v>42</v>
      </c>
      <c r="M683" s="137" t="s">
        <v>647</v>
      </c>
      <c r="N683" s="137" t="s">
        <v>635</v>
      </c>
      <c r="O683" s="137" t="s">
        <v>288</v>
      </c>
      <c r="P683" s="137">
        <v>0.12</v>
      </c>
      <c r="Q683" s="137"/>
      <c r="R683" s="137"/>
    </row>
    <row r="684" spans="1:18" ht="15" customHeight="1">
      <c r="A684" s="137" t="s">
        <v>247</v>
      </c>
      <c r="B684" s="137" t="s">
        <v>242</v>
      </c>
      <c r="C684" s="137" t="s">
        <v>7</v>
      </c>
      <c r="D684" s="137" t="s">
        <v>11</v>
      </c>
      <c r="E684" s="137" t="s">
        <v>366</v>
      </c>
      <c r="F684" s="137" t="s">
        <v>13</v>
      </c>
      <c r="G684" s="137" t="s">
        <v>656</v>
      </c>
      <c r="H684" s="137" t="s">
        <v>644</v>
      </c>
      <c r="I684" s="137" t="s">
        <v>645</v>
      </c>
      <c r="J684" s="137" t="s">
        <v>641</v>
      </c>
      <c r="K684" s="137" t="s">
        <v>657</v>
      </c>
      <c r="L684" s="137" t="s">
        <v>42</v>
      </c>
      <c r="M684" s="137" t="s">
        <v>647</v>
      </c>
      <c r="N684" s="137" t="s">
        <v>635</v>
      </c>
      <c r="O684" s="137" t="s">
        <v>288</v>
      </c>
      <c r="P684" s="137">
        <v>0.02</v>
      </c>
      <c r="Q684" s="137"/>
      <c r="R684" s="137"/>
    </row>
    <row r="685" spans="1:18" ht="15" customHeight="1">
      <c r="A685" s="137" t="s">
        <v>247</v>
      </c>
      <c r="B685" s="137" t="s">
        <v>217</v>
      </c>
      <c r="C685" s="137" t="s">
        <v>7</v>
      </c>
      <c r="D685" s="137" t="s">
        <v>11</v>
      </c>
      <c r="E685" s="137" t="s">
        <v>366</v>
      </c>
      <c r="F685" s="137" t="s">
        <v>13</v>
      </c>
      <c r="G685" s="137" t="s">
        <v>638</v>
      </c>
      <c r="H685" s="137" t="s">
        <v>639</v>
      </c>
      <c r="I685" s="137" t="s">
        <v>640</v>
      </c>
      <c r="J685" s="137" t="s">
        <v>641</v>
      </c>
      <c r="K685" s="137" t="s">
        <v>642</v>
      </c>
      <c r="L685" s="137" t="s">
        <v>42</v>
      </c>
      <c r="M685" s="137" t="s">
        <v>292</v>
      </c>
      <c r="N685" s="137" t="s">
        <v>635</v>
      </c>
      <c r="O685" s="137" t="s">
        <v>288</v>
      </c>
      <c r="P685" s="137">
        <v>0.59</v>
      </c>
      <c r="Q685" s="137"/>
      <c r="R685" s="137"/>
    </row>
    <row r="686" spans="1:18" ht="15" customHeight="1">
      <c r="A686" s="137" t="s">
        <v>247</v>
      </c>
      <c r="B686" s="137" t="s">
        <v>214</v>
      </c>
      <c r="C686" s="137" t="s">
        <v>7</v>
      </c>
      <c r="D686" s="137" t="s">
        <v>11</v>
      </c>
      <c r="E686" s="137" t="s">
        <v>366</v>
      </c>
      <c r="F686" s="137" t="s">
        <v>13</v>
      </c>
      <c r="G686" s="137"/>
      <c r="H686" s="137"/>
      <c r="I686" s="137"/>
      <c r="J686" s="137"/>
      <c r="K686" s="137"/>
      <c r="L686" s="137"/>
      <c r="M686" s="137"/>
      <c r="N686" s="137"/>
      <c r="O686" s="137"/>
      <c r="P686" s="137">
        <v>1.63</v>
      </c>
      <c r="Q686" s="137"/>
      <c r="R686" s="137"/>
    </row>
    <row r="687" spans="1:18" ht="15" customHeight="1">
      <c r="A687" s="137" t="s">
        <v>247</v>
      </c>
      <c r="B687" s="137" t="s">
        <v>225</v>
      </c>
      <c r="C687" s="137" t="s">
        <v>7</v>
      </c>
      <c r="D687" s="137" t="s">
        <v>11</v>
      </c>
      <c r="E687" s="137" t="s">
        <v>366</v>
      </c>
      <c r="F687" s="137" t="s">
        <v>13</v>
      </c>
      <c r="G687" s="137"/>
      <c r="H687" s="137"/>
      <c r="I687" s="137"/>
      <c r="J687" s="137"/>
      <c r="K687" s="137"/>
      <c r="L687" s="137"/>
      <c r="M687" s="137"/>
      <c r="N687" s="137"/>
      <c r="O687" s="137"/>
      <c r="P687" s="137">
        <v>0.75</v>
      </c>
      <c r="Q687" s="137"/>
      <c r="R687" s="137"/>
    </row>
    <row r="688" spans="1:18" ht="15" customHeight="1">
      <c r="A688" s="137" t="s">
        <v>247</v>
      </c>
      <c r="B688" s="137" t="s">
        <v>240</v>
      </c>
      <c r="C688" s="137" t="s">
        <v>7</v>
      </c>
      <c r="D688" s="137" t="s">
        <v>11</v>
      </c>
      <c r="E688" s="137" t="s">
        <v>366</v>
      </c>
      <c r="F688" s="137" t="s">
        <v>13</v>
      </c>
      <c r="G688" s="137"/>
      <c r="H688" s="137"/>
      <c r="I688" s="137"/>
      <c r="J688" s="137"/>
      <c r="K688" s="137"/>
      <c r="L688" s="137"/>
      <c r="M688" s="137"/>
      <c r="N688" s="137"/>
      <c r="O688" s="137"/>
      <c r="P688" s="137">
        <v>0.02</v>
      </c>
      <c r="Q688" s="137"/>
      <c r="R688" s="137"/>
    </row>
    <row r="689" spans="1:18" ht="15" customHeight="1">
      <c r="A689" s="137" t="s">
        <v>248</v>
      </c>
      <c r="B689" s="137" t="s">
        <v>235</v>
      </c>
      <c r="C689" s="137" t="s">
        <v>7</v>
      </c>
      <c r="D689" s="137" t="s">
        <v>11</v>
      </c>
      <c r="E689" s="137" t="s">
        <v>366</v>
      </c>
      <c r="F689" s="137" t="s">
        <v>13</v>
      </c>
      <c r="G689" s="137"/>
      <c r="H689" s="137"/>
      <c r="I689" s="137"/>
      <c r="J689" s="137"/>
      <c r="K689" s="137"/>
      <c r="L689" s="137"/>
      <c r="M689" s="137"/>
      <c r="N689" s="137"/>
      <c r="O689" s="137"/>
      <c r="P689" s="137">
        <v>0.02</v>
      </c>
      <c r="Q689" s="137"/>
      <c r="R689" s="137"/>
    </row>
    <row r="690" spans="1:18" ht="15" customHeight="1">
      <c r="A690" s="137" t="s">
        <v>248</v>
      </c>
      <c r="B690" s="137" t="s">
        <v>236</v>
      </c>
      <c r="C690" s="137" t="s">
        <v>7</v>
      </c>
      <c r="D690" s="137" t="s">
        <v>11</v>
      </c>
      <c r="E690" s="137" t="s">
        <v>366</v>
      </c>
      <c r="F690" s="137" t="s">
        <v>13</v>
      </c>
      <c r="G690" s="137"/>
      <c r="H690" s="137"/>
      <c r="I690" s="137"/>
      <c r="J690" s="137"/>
      <c r="K690" s="137"/>
      <c r="L690" s="137"/>
      <c r="M690" s="137"/>
      <c r="N690" s="137"/>
      <c r="O690" s="137"/>
      <c r="P690" s="137">
        <v>0.01</v>
      </c>
      <c r="Q690" s="137"/>
      <c r="R690" s="137"/>
    </row>
    <row r="691" spans="1:18" ht="15" customHeight="1">
      <c r="A691" s="137" t="s">
        <v>248</v>
      </c>
      <c r="B691" s="137" t="s">
        <v>243</v>
      </c>
      <c r="C691" s="137" t="s">
        <v>7</v>
      </c>
      <c r="D691" s="137" t="s">
        <v>11</v>
      </c>
      <c r="E691" s="137" t="s">
        <v>366</v>
      </c>
      <c r="F691" s="137" t="s">
        <v>13</v>
      </c>
      <c r="G691" s="137"/>
      <c r="H691" s="137"/>
      <c r="I691" s="137"/>
      <c r="J691" s="137"/>
      <c r="K691" s="137"/>
      <c r="L691" s="137"/>
      <c r="M691" s="137"/>
      <c r="N691" s="137"/>
      <c r="O691" s="137"/>
      <c r="P691" s="137">
        <v>0.42</v>
      </c>
      <c r="Q691" s="137"/>
      <c r="R691" s="137"/>
    </row>
    <row r="692" spans="1:18" ht="15" customHeight="1">
      <c r="A692" s="137" t="s">
        <v>248</v>
      </c>
      <c r="B692" s="137" t="s">
        <v>234</v>
      </c>
      <c r="C692" s="137" t="s">
        <v>7</v>
      </c>
      <c r="D692" s="137" t="s">
        <v>11</v>
      </c>
      <c r="E692" s="137" t="s">
        <v>366</v>
      </c>
      <c r="F692" s="137" t="s">
        <v>13</v>
      </c>
      <c r="G692" s="137"/>
      <c r="H692" s="137"/>
      <c r="I692" s="137"/>
      <c r="J692" s="137"/>
      <c r="K692" s="137"/>
      <c r="L692" s="137"/>
      <c r="M692" s="137"/>
      <c r="N692" s="137"/>
      <c r="O692" s="137"/>
      <c r="P692" s="137">
        <v>0.03</v>
      </c>
      <c r="Q692" s="137"/>
      <c r="R692" s="137"/>
    </row>
    <row r="693" spans="1:18" ht="15" customHeight="1">
      <c r="A693" s="137" t="s">
        <v>248</v>
      </c>
      <c r="B693" s="137" t="s">
        <v>233</v>
      </c>
      <c r="C693" s="137" t="s">
        <v>7</v>
      </c>
      <c r="D693" s="137" t="s">
        <v>11</v>
      </c>
      <c r="E693" s="137" t="s">
        <v>366</v>
      </c>
      <c r="F693" s="137" t="s">
        <v>13</v>
      </c>
      <c r="G693" s="137"/>
      <c r="H693" s="137"/>
      <c r="I693" s="137"/>
      <c r="J693" s="137"/>
      <c r="K693" s="137"/>
      <c r="L693" s="137"/>
      <c r="M693" s="137"/>
      <c r="N693" s="137"/>
      <c r="O693" s="137"/>
      <c r="P693" s="137">
        <v>0.34</v>
      </c>
      <c r="Q693" s="137"/>
      <c r="R693" s="137"/>
    </row>
    <row r="694" spans="1:18" ht="15" customHeight="1">
      <c r="A694" s="137" t="s">
        <v>248</v>
      </c>
      <c r="B694" s="137" t="s">
        <v>231</v>
      </c>
      <c r="C694" s="137" t="s">
        <v>7</v>
      </c>
      <c r="D694" s="137" t="s">
        <v>11</v>
      </c>
      <c r="E694" s="137" t="s">
        <v>366</v>
      </c>
      <c r="F694" s="137" t="s">
        <v>13</v>
      </c>
      <c r="G694" s="137"/>
      <c r="H694" s="137"/>
      <c r="I694" s="137"/>
      <c r="J694" s="137"/>
      <c r="K694" s="137"/>
      <c r="L694" s="137"/>
      <c r="M694" s="137"/>
      <c r="N694" s="137"/>
      <c r="O694" s="137"/>
      <c r="P694" s="137">
        <v>0.34</v>
      </c>
      <c r="Q694" s="137"/>
      <c r="R694" s="137"/>
    </row>
    <row r="695" spans="1:18" ht="15" customHeight="1">
      <c r="A695" s="137" t="s">
        <v>248</v>
      </c>
      <c r="B695" s="137" t="s">
        <v>240</v>
      </c>
      <c r="C695" s="137" t="s">
        <v>7</v>
      </c>
      <c r="D695" s="137" t="s">
        <v>11</v>
      </c>
      <c r="E695" s="137" t="s">
        <v>366</v>
      </c>
      <c r="F695" s="137" t="s">
        <v>13</v>
      </c>
      <c r="G695" s="137"/>
      <c r="H695" s="137"/>
      <c r="I695" s="137"/>
      <c r="J695" s="137"/>
      <c r="K695" s="137"/>
      <c r="L695" s="137"/>
      <c r="M695" s="137"/>
      <c r="N695" s="137"/>
      <c r="O695" s="137"/>
      <c r="P695" s="137">
        <v>0.42</v>
      </c>
      <c r="Q695" s="137"/>
      <c r="R695" s="137"/>
    </row>
    <row r="696" spans="1:18" ht="15" customHeight="1">
      <c r="A696" s="137" t="s">
        <v>248</v>
      </c>
      <c r="B696" s="137" t="s">
        <v>238</v>
      </c>
      <c r="C696" s="137" t="s">
        <v>7</v>
      </c>
      <c r="D696" s="137" t="s">
        <v>11</v>
      </c>
      <c r="E696" s="137" t="s">
        <v>366</v>
      </c>
      <c r="F696" s="137" t="s">
        <v>13</v>
      </c>
      <c r="G696" s="137"/>
      <c r="H696" s="137"/>
      <c r="I696" s="137"/>
      <c r="J696" s="137"/>
      <c r="K696" s="137"/>
      <c r="L696" s="137"/>
      <c r="M696" s="137"/>
      <c r="N696" s="137"/>
      <c r="O696" s="137"/>
      <c r="P696" s="137">
        <v>0.19</v>
      </c>
      <c r="Q696" s="137"/>
      <c r="R696" s="137"/>
    </row>
    <row r="697" spans="1:18" ht="15" customHeight="1">
      <c r="A697" s="137" t="s">
        <v>248</v>
      </c>
      <c r="B697" s="137" t="s">
        <v>239</v>
      </c>
      <c r="C697" s="137" t="s">
        <v>7</v>
      </c>
      <c r="D697" s="137" t="s">
        <v>11</v>
      </c>
      <c r="E697" s="137" t="s">
        <v>366</v>
      </c>
      <c r="F697" s="137" t="s">
        <v>13</v>
      </c>
      <c r="G697" s="137"/>
      <c r="H697" s="137"/>
      <c r="I697" s="137"/>
      <c r="J697" s="137"/>
      <c r="K697" s="137"/>
      <c r="L697" s="137"/>
      <c r="M697" s="137"/>
      <c r="N697" s="137"/>
      <c r="O697" s="137"/>
      <c r="P697" s="137">
        <v>0.11</v>
      </c>
      <c r="Q697" s="137"/>
      <c r="R697" s="137"/>
    </row>
    <row r="698" spans="1:18" ht="15" customHeight="1">
      <c r="A698" s="137" t="s">
        <v>248</v>
      </c>
      <c r="B698" s="137" t="s">
        <v>237</v>
      </c>
      <c r="C698" s="137" t="s">
        <v>7</v>
      </c>
      <c r="D698" s="137" t="s">
        <v>11</v>
      </c>
      <c r="E698" s="137" t="s">
        <v>366</v>
      </c>
      <c r="F698" s="137" t="s">
        <v>13</v>
      </c>
      <c r="G698" s="137"/>
      <c r="H698" s="137"/>
      <c r="I698" s="137"/>
      <c r="J698" s="137"/>
      <c r="K698" s="137"/>
      <c r="L698" s="137"/>
      <c r="M698" s="137"/>
      <c r="N698" s="137"/>
      <c r="O698" s="137"/>
      <c r="P698" s="137">
        <v>0.3</v>
      </c>
      <c r="Q698" s="137"/>
      <c r="R698" s="137"/>
    </row>
    <row r="699" spans="1:18" ht="15" customHeight="1">
      <c r="A699" s="137" t="s">
        <v>249</v>
      </c>
      <c r="B699" s="137" t="s">
        <v>235</v>
      </c>
      <c r="C699" s="137" t="s">
        <v>7</v>
      </c>
      <c r="D699" s="137" t="s">
        <v>11</v>
      </c>
      <c r="E699" s="137" t="s">
        <v>366</v>
      </c>
      <c r="F699" s="137" t="s">
        <v>13</v>
      </c>
      <c r="G699" s="137"/>
      <c r="H699" s="137"/>
      <c r="I699" s="137"/>
      <c r="J699" s="137"/>
      <c r="K699" s="137"/>
      <c r="L699" s="137"/>
      <c r="M699" s="137" t="s">
        <v>312</v>
      </c>
      <c r="N699" s="137" t="s">
        <v>630</v>
      </c>
      <c r="O699" s="137" t="s">
        <v>631</v>
      </c>
      <c r="P699" s="137">
        <v>0.02</v>
      </c>
      <c r="Q699" s="137"/>
      <c r="R699" s="137"/>
    </row>
    <row r="700" spans="1:18" ht="15" customHeight="1">
      <c r="A700" s="137" t="s">
        <v>249</v>
      </c>
      <c r="B700" s="137" t="s">
        <v>236</v>
      </c>
      <c r="C700" s="137" t="s">
        <v>7</v>
      </c>
      <c r="D700" s="137" t="s">
        <v>11</v>
      </c>
      <c r="E700" s="137" t="s">
        <v>366</v>
      </c>
      <c r="F700" s="137" t="s">
        <v>13</v>
      </c>
      <c r="G700" s="137"/>
      <c r="H700" s="137"/>
      <c r="I700" s="137"/>
      <c r="J700" s="137"/>
      <c r="K700" s="137"/>
      <c r="L700" s="137"/>
      <c r="M700" s="137" t="s">
        <v>312</v>
      </c>
      <c r="N700" s="137" t="s">
        <v>630</v>
      </c>
      <c r="O700" s="137" t="s">
        <v>631</v>
      </c>
      <c r="P700" s="137">
        <v>0.01</v>
      </c>
      <c r="Q700" s="137"/>
      <c r="R700" s="137"/>
    </row>
    <row r="701" spans="1:18" ht="15" customHeight="1">
      <c r="A701" s="137" t="s">
        <v>249</v>
      </c>
      <c r="B701" s="137" t="s">
        <v>243</v>
      </c>
      <c r="C701" s="137" t="s">
        <v>7</v>
      </c>
      <c r="D701" s="137" t="s">
        <v>11</v>
      </c>
      <c r="E701" s="137" t="s">
        <v>366</v>
      </c>
      <c r="F701" s="137" t="s">
        <v>13</v>
      </c>
      <c r="G701" s="137"/>
      <c r="H701" s="137"/>
      <c r="I701" s="137"/>
      <c r="J701" s="137"/>
      <c r="K701" s="137"/>
      <c r="L701" s="137"/>
      <c r="M701" s="137" t="s">
        <v>312</v>
      </c>
      <c r="N701" s="137" t="s">
        <v>630</v>
      </c>
      <c r="O701" s="137" t="s">
        <v>631</v>
      </c>
      <c r="P701" s="137">
        <v>7.0000000000000007E-2</v>
      </c>
      <c r="Q701" s="137"/>
      <c r="R701" s="137"/>
    </row>
    <row r="702" spans="1:18" ht="15" customHeight="1">
      <c r="A702" s="137" t="s">
        <v>249</v>
      </c>
      <c r="B702" s="137" t="s">
        <v>234</v>
      </c>
      <c r="C702" s="137" t="s">
        <v>7</v>
      </c>
      <c r="D702" s="137" t="s">
        <v>11</v>
      </c>
      <c r="E702" s="137" t="s">
        <v>366</v>
      </c>
      <c r="F702" s="137" t="s">
        <v>13</v>
      </c>
      <c r="G702" s="137"/>
      <c r="H702" s="137"/>
      <c r="I702" s="137"/>
      <c r="J702" s="137"/>
      <c r="K702" s="137"/>
      <c r="L702" s="137"/>
      <c r="M702" s="137"/>
      <c r="N702" s="137"/>
      <c r="O702" s="137"/>
      <c r="P702" s="137">
        <v>0.03</v>
      </c>
      <c r="Q702" s="137"/>
      <c r="R702" s="137"/>
    </row>
    <row r="703" spans="1:18" ht="15" customHeight="1">
      <c r="A703" s="137" t="s">
        <v>249</v>
      </c>
      <c r="B703" s="137" t="s">
        <v>233</v>
      </c>
      <c r="C703" s="137" t="s">
        <v>7</v>
      </c>
      <c r="D703" s="137" t="s">
        <v>11</v>
      </c>
      <c r="E703" s="137" t="s">
        <v>366</v>
      </c>
      <c r="F703" s="137" t="s">
        <v>13</v>
      </c>
      <c r="G703" s="137"/>
      <c r="H703" s="137"/>
      <c r="I703" s="137"/>
      <c r="J703" s="137"/>
      <c r="K703" s="137"/>
      <c r="L703" s="137"/>
      <c r="M703" s="137"/>
      <c r="N703" s="137"/>
      <c r="O703" s="137"/>
      <c r="P703" s="137">
        <v>0.03</v>
      </c>
      <c r="Q703" s="137"/>
      <c r="R703" s="137"/>
    </row>
    <row r="704" spans="1:18" ht="15" customHeight="1">
      <c r="A704" s="137" t="s">
        <v>249</v>
      </c>
      <c r="B704" s="137" t="s">
        <v>231</v>
      </c>
      <c r="C704" s="137" t="s">
        <v>7</v>
      </c>
      <c r="D704" s="137" t="s">
        <v>11</v>
      </c>
      <c r="E704" s="137" t="s">
        <v>366</v>
      </c>
      <c r="F704" s="137" t="s">
        <v>13</v>
      </c>
      <c r="G704" s="137"/>
      <c r="H704" s="137"/>
      <c r="I704" s="137"/>
      <c r="J704" s="137"/>
      <c r="K704" s="137"/>
      <c r="L704" s="137"/>
      <c r="M704" s="137"/>
      <c r="N704" s="137"/>
      <c r="O704" s="137"/>
      <c r="P704" s="137">
        <v>0.03</v>
      </c>
      <c r="Q704" s="137"/>
      <c r="R704" s="137"/>
    </row>
    <row r="705" spans="1:18" ht="15" customHeight="1">
      <c r="A705" s="137" t="s">
        <v>249</v>
      </c>
      <c r="B705" s="137" t="s">
        <v>240</v>
      </c>
      <c r="C705" s="137" t="s">
        <v>7</v>
      </c>
      <c r="D705" s="137" t="s">
        <v>11</v>
      </c>
      <c r="E705" s="137" t="s">
        <v>366</v>
      </c>
      <c r="F705" s="137" t="s">
        <v>13</v>
      </c>
      <c r="G705" s="137"/>
      <c r="H705" s="137"/>
      <c r="I705" s="137"/>
      <c r="J705" s="137"/>
      <c r="K705" s="137"/>
      <c r="L705" s="137"/>
      <c r="M705" s="137"/>
      <c r="N705" s="137"/>
      <c r="O705" s="137"/>
      <c r="P705" s="137">
        <v>7.0000000000000007E-2</v>
      </c>
      <c r="Q705" s="137"/>
      <c r="R705" s="137"/>
    </row>
    <row r="706" spans="1:18" ht="15" customHeight="1">
      <c r="A706" s="137" t="s">
        <v>250</v>
      </c>
      <c r="B706" s="137" t="s">
        <v>238</v>
      </c>
      <c r="C706" s="137" t="s">
        <v>7</v>
      </c>
      <c r="D706" s="137" t="s">
        <v>11</v>
      </c>
      <c r="E706" s="137" t="s">
        <v>366</v>
      </c>
      <c r="F706" s="137" t="s">
        <v>13</v>
      </c>
      <c r="G706" s="137"/>
      <c r="H706" s="137"/>
      <c r="I706" s="137"/>
      <c r="J706" s="137"/>
      <c r="K706" s="137"/>
      <c r="L706" s="137"/>
      <c r="M706" s="137" t="s">
        <v>312</v>
      </c>
      <c r="N706" s="137" t="s">
        <v>630</v>
      </c>
      <c r="O706" s="137" t="s">
        <v>631</v>
      </c>
      <c r="P706" s="137">
        <v>0.19</v>
      </c>
      <c r="Q706" s="137"/>
      <c r="R706" s="137"/>
    </row>
    <row r="707" spans="1:18" ht="15" customHeight="1">
      <c r="A707" s="137" t="s">
        <v>250</v>
      </c>
      <c r="B707" s="137" t="s">
        <v>239</v>
      </c>
      <c r="C707" s="137" t="s">
        <v>7</v>
      </c>
      <c r="D707" s="137" t="s">
        <v>11</v>
      </c>
      <c r="E707" s="137" t="s">
        <v>366</v>
      </c>
      <c r="F707" s="137" t="s">
        <v>13</v>
      </c>
      <c r="G707" s="137"/>
      <c r="H707" s="137"/>
      <c r="I707" s="137"/>
      <c r="J707" s="137"/>
      <c r="K707" s="137"/>
      <c r="L707" s="137"/>
      <c r="M707" s="137" t="s">
        <v>312</v>
      </c>
      <c r="N707" s="137" t="s">
        <v>630</v>
      </c>
      <c r="O707" s="137" t="s">
        <v>631</v>
      </c>
      <c r="P707" s="137">
        <v>0.11</v>
      </c>
      <c r="Q707" s="137"/>
      <c r="R707" s="137"/>
    </row>
    <row r="708" spans="1:18" ht="15" customHeight="1">
      <c r="A708" s="137" t="s">
        <v>250</v>
      </c>
      <c r="B708" s="137" t="s">
        <v>243</v>
      </c>
      <c r="C708" s="137" t="s">
        <v>7</v>
      </c>
      <c r="D708" s="137" t="s">
        <v>11</v>
      </c>
      <c r="E708" s="137" t="s">
        <v>366</v>
      </c>
      <c r="F708" s="137" t="s">
        <v>13</v>
      </c>
      <c r="G708" s="137"/>
      <c r="H708" s="137"/>
      <c r="I708" s="137"/>
      <c r="J708" s="137"/>
      <c r="K708" s="137"/>
      <c r="L708" s="137"/>
      <c r="M708" s="137" t="s">
        <v>312</v>
      </c>
      <c r="N708" s="137" t="s">
        <v>630</v>
      </c>
      <c r="O708" s="137" t="s">
        <v>631</v>
      </c>
      <c r="P708" s="137">
        <v>0.35</v>
      </c>
      <c r="Q708" s="137"/>
      <c r="R708" s="137"/>
    </row>
    <row r="709" spans="1:18" ht="15" customHeight="1">
      <c r="A709" s="137" t="s">
        <v>250</v>
      </c>
      <c r="B709" s="137" t="s">
        <v>237</v>
      </c>
      <c r="C709" s="137" t="s">
        <v>7</v>
      </c>
      <c r="D709" s="137" t="s">
        <v>11</v>
      </c>
      <c r="E709" s="137" t="s">
        <v>366</v>
      </c>
      <c r="F709" s="137" t="s">
        <v>13</v>
      </c>
      <c r="G709" s="137"/>
      <c r="H709" s="137"/>
      <c r="I709" s="137"/>
      <c r="J709" s="137"/>
      <c r="K709" s="137"/>
      <c r="L709" s="137"/>
      <c r="M709" s="137"/>
      <c r="N709" s="137"/>
      <c r="O709" s="137"/>
      <c r="P709" s="137">
        <v>0.3</v>
      </c>
      <c r="Q709" s="137"/>
      <c r="R709" s="137"/>
    </row>
    <row r="710" spans="1:18" ht="15" customHeight="1">
      <c r="A710" s="137" t="s">
        <v>250</v>
      </c>
      <c r="B710" s="137" t="s">
        <v>233</v>
      </c>
      <c r="C710" s="137" t="s">
        <v>7</v>
      </c>
      <c r="D710" s="137" t="s">
        <v>11</v>
      </c>
      <c r="E710" s="137" t="s">
        <v>366</v>
      </c>
      <c r="F710" s="137" t="s">
        <v>13</v>
      </c>
      <c r="G710" s="137"/>
      <c r="H710" s="137"/>
      <c r="I710" s="137"/>
      <c r="J710" s="137"/>
      <c r="K710" s="137"/>
      <c r="L710" s="137"/>
      <c r="M710" s="137"/>
      <c r="N710" s="137"/>
      <c r="O710" s="137"/>
      <c r="P710" s="137">
        <v>0.3</v>
      </c>
      <c r="Q710" s="137"/>
      <c r="R710" s="137"/>
    </row>
    <row r="711" spans="1:18" ht="15" customHeight="1">
      <c r="A711" s="137" t="s">
        <v>250</v>
      </c>
      <c r="B711" s="137" t="s">
        <v>231</v>
      </c>
      <c r="C711" s="137" t="s">
        <v>7</v>
      </c>
      <c r="D711" s="137" t="s">
        <v>11</v>
      </c>
      <c r="E711" s="137" t="s">
        <v>366</v>
      </c>
      <c r="F711" s="137" t="s">
        <v>13</v>
      </c>
      <c r="G711" s="137"/>
      <c r="H711" s="137"/>
      <c r="I711" s="137"/>
      <c r="J711" s="137"/>
      <c r="K711" s="137"/>
      <c r="L711" s="137"/>
      <c r="M711" s="137"/>
      <c r="N711" s="137"/>
      <c r="O711" s="137"/>
      <c r="P711" s="137">
        <v>0.3</v>
      </c>
      <c r="Q711" s="137"/>
      <c r="R711" s="137"/>
    </row>
    <row r="712" spans="1:18" ht="15" customHeight="1">
      <c r="A712" s="137" t="s">
        <v>250</v>
      </c>
      <c r="B712" s="137" t="s">
        <v>240</v>
      </c>
      <c r="C712" s="137" t="s">
        <v>7</v>
      </c>
      <c r="D712" s="137" t="s">
        <v>11</v>
      </c>
      <c r="E712" s="137" t="s">
        <v>366</v>
      </c>
      <c r="F712" s="137" t="s">
        <v>13</v>
      </c>
      <c r="G712" s="137"/>
      <c r="H712" s="137"/>
      <c r="I712" s="137"/>
      <c r="J712" s="137"/>
      <c r="K712" s="137"/>
      <c r="L712" s="137"/>
      <c r="M712" s="137"/>
      <c r="N712" s="137"/>
      <c r="O712" s="137"/>
      <c r="P712" s="137">
        <v>0.35</v>
      </c>
      <c r="Q712" s="137"/>
      <c r="R712" s="137"/>
    </row>
    <row r="713" spans="1:18" ht="15" customHeight="1">
      <c r="A713" s="137" t="s">
        <v>274</v>
      </c>
      <c r="B713" s="137" t="s">
        <v>211</v>
      </c>
      <c r="C713" s="137" t="s">
        <v>7</v>
      </c>
      <c r="D713" s="137" t="s">
        <v>11</v>
      </c>
      <c r="E713" s="137" t="s">
        <v>366</v>
      </c>
      <c r="F713" s="137" t="s">
        <v>13</v>
      </c>
      <c r="G713" s="137" t="s">
        <v>331</v>
      </c>
      <c r="H713" s="137" t="s">
        <v>283</v>
      </c>
      <c r="I713" s="137"/>
      <c r="J713" s="137" t="s">
        <v>284</v>
      </c>
      <c r="K713" s="137" t="s">
        <v>332</v>
      </c>
      <c r="L713" s="137" t="s">
        <v>37</v>
      </c>
      <c r="M713" s="137" t="s">
        <v>286</v>
      </c>
      <c r="N713" s="137" t="s">
        <v>287</v>
      </c>
      <c r="O713" s="137" t="s">
        <v>288</v>
      </c>
      <c r="P713" s="137">
        <v>0.45</v>
      </c>
      <c r="Q713" s="137"/>
      <c r="R713" s="137"/>
    </row>
    <row r="714" spans="1:18" ht="15" customHeight="1">
      <c r="A714" s="137" t="s">
        <v>274</v>
      </c>
      <c r="B714" s="137" t="s">
        <v>220</v>
      </c>
      <c r="C714" s="137" t="s">
        <v>7</v>
      </c>
      <c r="D714" s="137" t="s">
        <v>11</v>
      </c>
      <c r="E714" s="137" t="s">
        <v>366</v>
      </c>
      <c r="F714" s="137" t="s">
        <v>13</v>
      </c>
      <c r="G714" s="137" t="s">
        <v>371</v>
      </c>
      <c r="H714" s="137" t="s">
        <v>294</v>
      </c>
      <c r="I714" s="137" t="s">
        <v>334</v>
      </c>
      <c r="J714" s="137" t="s">
        <v>284</v>
      </c>
      <c r="K714" s="137" t="s">
        <v>335</v>
      </c>
      <c r="L714" s="137" t="s">
        <v>40</v>
      </c>
      <c r="M714" s="137" t="s">
        <v>336</v>
      </c>
      <c r="N714" s="137" t="s">
        <v>287</v>
      </c>
      <c r="O714" s="137" t="s">
        <v>288</v>
      </c>
      <c r="P714" s="137">
        <v>6.67</v>
      </c>
      <c r="Q714" s="137"/>
      <c r="R714" s="137"/>
    </row>
    <row r="715" spans="1:18" ht="15" customHeight="1">
      <c r="A715" s="137" t="s">
        <v>274</v>
      </c>
      <c r="B715" s="137" t="s">
        <v>221</v>
      </c>
      <c r="C715" s="137" t="s">
        <v>7</v>
      </c>
      <c r="D715" s="137" t="s">
        <v>11</v>
      </c>
      <c r="E715" s="137" t="s">
        <v>366</v>
      </c>
      <c r="F715" s="137" t="s">
        <v>13</v>
      </c>
      <c r="G715" s="137" t="s">
        <v>372</v>
      </c>
      <c r="H715" s="137" t="s">
        <v>294</v>
      </c>
      <c r="I715" s="137" t="s">
        <v>338</v>
      </c>
      <c r="J715" s="137" t="s">
        <v>284</v>
      </c>
      <c r="K715" s="137" t="s">
        <v>339</v>
      </c>
      <c r="L715" s="137" t="s">
        <v>40</v>
      </c>
      <c r="M715" s="137" t="s">
        <v>336</v>
      </c>
      <c r="N715" s="137" t="s">
        <v>287</v>
      </c>
      <c r="O715" s="137" t="s">
        <v>288</v>
      </c>
      <c r="P715" s="137">
        <v>0.36</v>
      </c>
      <c r="Q715" s="137"/>
      <c r="R715" s="137"/>
    </row>
    <row r="716" spans="1:18" ht="15" customHeight="1">
      <c r="A716" s="137" t="s">
        <v>274</v>
      </c>
      <c r="B716" s="137" t="s">
        <v>222</v>
      </c>
      <c r="C716" s="137" t="s">
        <v>7</v>
      </c>
      <c r="D716" s="137" t="s">
        <v>11</v>
      </c>
      <c r="E716" s="137" t="s">
        <v>366</v>
      </c>
      <c r="F716" s="137" t="s">
        <v>13</v>
      </c>
      <c r="G716" s="137" t="s">
        <v>340</v>
      </c>
      <c r="H716" s="137" t="s">
        <v>294</v>
      </c>
      <c r="I716" s="137" t="s">
        <v>307</v>
      </c>
      <c r="J716" s="137" t="s">
        <v>284</v>
      </c>
      <c r="K716" s="137" t="s">
        <v>341</v>
      </c>
      <c r="L716" s="137" t="s">
        <v>40</v>
      </c>
      <c r="M716" s="137" t="s">
        <v>292</v>
      </c>
      <c r="N716" s="137" t="s">
        <v>287</v>
      </c>
      <c r="O716" s="137" t="s">
        <v>288</v>
      </c>
      <c r="P716" s="137">
        <v>0.15</v>
      </c>
      <c r="Q716" s="137"/>
      <c r="R716" s="137"/>
    </row>
    <row r="717" spans="1:18" ht="15" customHeight="1">
      <c r="A717" s="137" t="s">
        <v>274</v>
      </c>
      <c r="B717" s="137" t="s">
        <v>217</v>
      </c>
      <c r="C717" s="137" t="s">
        <v>7</v>
      </c>
      <c r="D717" s="137" t="s">
        <v>11</v>
      </c>
      <c r="E717" s="137" t="s">
        <v>366</v>
      </c>
      <c r="F717" s="137" t="s">
        <v>13</v>
      </c>
      <c r="G717" s="137"/>
      <c r="H717" s="137"/>
      <c r="I717" s="137"/>
      <c r="J717" s="137"/>
      <c r="K717" s="137"/>
      <c r="L717" s="137"/>
      <c r="M717" s="137"/>
      <c r="N717" s="137"/>
      <c r="O717" s="137"/>
      <c r="P717" s="137">
        <v>7.03</v>
      </c>
      <c r="Q717" s="137"/>
      <c r="R717" s="137"/>
    </row>
    <row r="718" spans="1:18" ht="15" customHeight="1">
      <c r="A718" s="137" t="s">
        <v>274</v>
      </c>
      <c r="B718" s="137" t="s">
        <v>214</v>
      </c>
      <c r="C718" s="137" t="s">
        <v>7</v>
      </c>
      <c r="D718" s="137" t="s">
        <v>11</v>
      </c>
      <c r="E718" s="137" t="s">
        <v>366</v>
      </c>
      <c r="F718" s="137" t="s">
        <v>13</v>
      </c>
      <c r="G718" s="137"/>
      <c r="H718" s="137"/>
      <c r="I718" s="137"/>
      <c r="J718" s="137"/>
      <c r="K718" s="137"/>
      <c r="L718" s="137"/>
      <c r="M718" s="137"/>
      <c r="N718" s="137"/>
      <c r="O718" s="137"/>
      <c r="P718" s="137">
        <v>7.17</v>
      </c>
      <c r="Q718" s="137"/>
      <c r="R718" s="137"/>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D7D200"/>
  </sheetPr>
  <dimension ref="A1:AMJ127"/>
  <sheetViews>
    <sheetView workbookViewId="0"/>
  </sheetViews>
  <sheetFormatPr baseColWidth="10" defaultColWidth="9.109375" defaultRowHeight="14.4"/>
  <cols>
    <col min="1" max="1" width="22.33203125" style="92" customWidth="1"/>
    <col min="2" max="2" width="16.5546875" style="92" customWidth="1"/>
    <col min="3" max="1024" width="9.109375" style="92" customWidth="1"/>
    <col min="1025" max="1025" width="9.109375" style="94" customWidth="1"/>
    <col min="1026" max="16384" width="9.109375" style="94"/>
  </cols>
  <sheetData>
    <row r="1" spans="1:21" s="110" customFormat="1" ht="19.95" customHeight="1">
      <c r="A1" s="109" t="s">
        <v>18</v>
      </c>
    </row>
    <row r="2" spans="1:21">
      <c r="B2" s="111"/>
      <c r="C2" s="111"/>
      <c r="D2" s="111"/>
      <c r="E2" s="111"/>
      <c r="F2" s="111"/>
      <c r="G2" s="111"/>
      <c r="H2" s="111"/>
      <c r="N2" s="112"/>
      <c r="P2" s="93"/>
      <c r="Q2" s="93"/>
      <c r="R2" s="93"/>
      <c r="S2" s="93"/>
      <c r="T2" s="93"/>
      <c r="U2" s="93"/>
    </row>
    <row r="3" spans="1:21" ht="14.85" customHeight="1">
      <c r="A3" s="111" t="s">
        <v>45</v>
      </c>
      <c r="N3" s="112"/>
      <c r="P3" s="93"/>
      <c r="Q3" s="93"/>
      <c r="R3" s="93"/>
      <c r="S3" s="93"/>
      <c r="T3" s="93"/>
      <c r="U3" s="93"/>
    </row>
    <row r="4" spans="1:21" ht="13.95" customHeight="1">
      <c r="A4" s="111" t="s">
        <v>46</v>
      </c>
      <c r="P4" s="93"/>
      <c r="Q4" s="93"/>
      <c r="R4" s="93"/>
      <c r="S4" s="93"/>
      <c r="T4" s="93"/>
      <c r="U4" s="93"/>
    </row>
    <row r="5" spans="1:21" ht="13.95" customHeight="1">
      <c r="A5" s="111"/>
      <c r="P5" s="93"/>
      <c r="Q5" s="93"/>
      <c r="R5" s="93"/>
      <c r="S5" s="93"/>
      <c r="T5" s="93"/>
      <c r="U5" s="93"/>
    </row>
    <row r="6" spans="1:21" ht="13.95" customHeight="1">
      <c r="A6" s="113" t="s">
        <v>47</v>
      </c>
      <c r="B6" s="114"/>
      <c r="C6" s="114"/>
      <c r="D6" s="114"/>
      <c r="E6" s="114"/>
      <c r="F6" s="114"/>
      <c r="G6" s="114"/>
      <c r="H6" s="114"/>
      <c r="I6" s="114"/>
      <c r="J6" s="114"/>
      <c r="K6" s="114"/>
      <c r="L6" s="114"/>
      <c r="M6" s="114"/>
      <c r="N6" s="114"/>
      <c r="O6" s="114"/>
      <c r="P6" s="114"/>
      <c r="Q6" s="114"/>
      <c r="R6" s="114"/>
      <c r="S6" s="114"/>
      <c r="T6" s="93"/>
      <c r="U6" s="93"/>
    </row>
    <row r="7" spans="1:21" ht="13.95" customHeight="1">
      <c r="A7" s="115"/>
      <c r="B7" s="115"/>
      <c r="C7" s="115"/>
      <c r="D7" s="115"/>
      <c r="E7" s="115"/>
      <c r="F7" s="115"/>
      <c r="G7" s="115"/>
      <c r="H7" s="115"/>
      <c r="I7" s="115"/>
      <c r="J7" s="115"/>
      <c r="K7" s="115"/>
      <c r="L7" s="115"/>
      <c r="M7" s="115"/>
      <c r="N7" s="115"/>
      <c r="O7" s="115"/>
      <c r="P7" s="115"/>
      <c r="Q7" s="115"/>
      <c r="R7" s="115"/>
      <c r="S7" s="115"/>
      <c r="T7" s="93"/>
      <c r="U7" s="93"/>
    </row>
    <row r="8" spans="1:21" ht="13.95" customHeight="1">
      <c r="A8" s="116" t="s">
        <v>48</v>
      </c>
      <c r="B8" s="115"/>
      <c r="C8" s="115"/>
      <c r="D8" s="115"/>
      <c r="E8" s="115"/>
      <c r="F8" s="115"/>
      <c r="G8" s="115"/>
      <c r="H8" s="115"/>
      <c r="I8" s="115"/>
      <c r="J8" s="115"/>
      <c r="K8" s="115"/>
      <c r="L8" s="115"/>
      <c r="M8" s="115"/>
      <c r="N8" s="115"/>
      <c r="O8" s="115"/>
      <c r="P8" s="115"/>
      <c r="Q8" s="115"/>
      <c r="R8" s="115"/>
      <c r="S8" s="115"/>
      <c r="T8" s="93"/>
      <c r="U8" s="93"/>
    </row>
    <row r="9" spans="1:21" ht="13.95" customHeight="1">
      <c r="A9" s="117" t="s">
        <v>49</v>
      </c>
      <c r="B9" s="118" t="s">
        <v>50</v>
      </c>
      <c r="C9" s="115"/>
      <c r="D9" s="115"/>
      <c r="E9" s="115"/>
      <c r="F9" s="115"/>
      <c r="G9" s="115"/>
      <c r="H9" s="115"/>
      <c r="I9" s="115"/>
      <c r="J9" s="115"/>
      <c r="K9" s="115"/>
      <c r="L9" s="115"/>
      <c r="M9" s="115"/>
      <c r="N9" s="115"/>
      <c r="O9" s="115"/>
      <c r="P9" s="115"/>
      <c r="Q9" s="115"/>
      <c r="R9" s="115"/>
      <c r="S9" s="115"/>
      <c r="T9" s="93"/>
      <c r="U9" s="93"/>
    </row>
    <row r="10" spans="1:21" ht="13.95" customHeight="1"/>
    <row r="11" spans="1:21" ht="13.95" customHeight="1">
      <c r="A11" s="119" t="s">
        <v>51</v>
      </c>
      <c r="B11" s="120"/>
    </row>
    <row r="12" spans="1:21" ht="15.6" customHeight="1">
      <c r="A12" s="95" t="s">
        <v>52</v>
      </c>
      <c r="B12" s="111"/>
      <c r="C12" s="111"/>
      <c r="D12" s="111"/>
      <c r="E12" s="111"/>
      <c r="F12" s="111"/>
    </row>
    <row r="13" spans="1:21" ht="15.6" customHeight="1">
      <c r="A13" s="117" t="s">
        <v>22</v>
      </c>
      <c r="B13" s="112" t="s">
        <v>53</v>
      </c>
      <c r="C13" s="111"/>
      <c r="D13" s="111"/>
      <c r="E13" s="111"/>
      <c r="F13" s="111"/>
    </row>
    <row r="14" spans="1:21" s="122" customFormat="1">
      <c r="A14" s="121" t="s">
        <v>23</v>
      </c>
      <c r="B14" s="112" t="s">
        <v>54</v>
      </c>
      <c r="C14" s="92"/>
      <c r="D14" s="92"/>
      <c r="E14" s="92"/>
      <c r="F14" s="92"/>
      <c r="G14" s="92"/>
      <c r="H14" s="92"/>
      <c r="I14" s="92"/>
      <c r="J14" s="92"/>
    </row>
    <row r="15" spans="1:21">
      <c r="A15" s="121" t="s">
        <v>55</v>
      </c>
      <c r="B15" s="123" t="s">
        <v>56</v>
      </c>
      <c r="C15" s="122"/>
      <c r="D15" s="122"/>
      <c r="E15" s="122"/>
      <c r="F15" s="122"/>
      <c r="G15" s="122"/>
      <c r="H15" s="122"/>
      <c r="I15" s="122"/>
      <c r="J15" s="122"/>
    </row>
    <row r="16" spans="1:21" ht="15.6" customHeight="1">
      <c r="A16" s="95" t="s">
        <v>57</v>
      </c>
      <c r="B16" s="122"/>
      <c r="C16" s="122"/>
      <c r="D16" s="122"/>
      <c r="E16" s="122"/>
      <c r="F16" s="122"/>
      <c r="G16" s="122"/>
      <c r="H16" s="122"/>
      <c r="I16" s="122"/>
      <c r="J16" s="122"/>
    </row>
    <row r="17" spans="1:2" ht="13.95" customHeight="1">
      <c r="A17" s="121" t="s">
        <v>58</v>
      </c>
      <c r="B17" s="112" t="s">
        <v>59</v>
      </c>
    </row>
    <row r="18" spans="1:2" ht="13.95" customHeight="1">
      <c r="A18" s="112"/>
      <c r="B18" s="124"/>
    </row>
    <row r="19" spans="1:2" ht="15.6" customHeight="1">
      <c r="A19" s="125" t="s">
        <v>60</v>
      </c>
    </row>
    <row r="20" spans="1:2" ht="15.6" customHeight="1">
      <c r="A20" s="126" t="s">
        <v>61</v>
      </c>
    </row>
    <row r="21" spans="1:2" ht="13.95" customHeight="1">
      <c r="A21" s="121" t="s">
        <v>26</v>
      </c>
      <c r="B21" s="112" t="s">
        <v>62</v>
      </c>
    </row>
    <row r="22" spans="1:2" ht="13.95" customHeight="1">
      <c r="A22" s="121" t="s">
        <v>63</v>
      </c>
      <c r="B22" s="112" t="s">
        <v>64</v>
      </c>
    </row>
    <row r="23" spans="1:2" ht="13.95" customHeight="1">
      <c r="A23" s="126" t="s">
        <v>65</v>
      </c>
      <c r="B23" s="112"/>
    </row>
    <row r="24" spans="1:2" ht="13.95" customHeight="1">
      <c r="A24" s="121" t="s">
        <v>30</v>
      </c>
      <c r="B24" s="112" t="s">
        <v>66</v>
      </c>
    </row>
    <row r="25" spans="1:2" ht="15.6" customHeight="1">
      <c r="A25" s="91"/>
    </row>
    <row r="26" spans="1:2" ht="15.6" customHeight="1">
      <c r="A26" s="127" t="s">
        <v>67</v>
      </c>
    </row>
    <row r="27" spans="1:2" ht="13.95" customHeight="1">
      <c r="A27" s="121" t="s">
        <v>20</v>
      </c>
      <c r="B27" s="112" t="s">
        <v>68</v>
      </c>
    </row>
    <row r="28" spans="1:2" s="110" customFormat="1" ht="13.95" customHeight="1"/>
    <row r="29" spans="1:2" ht="13.95" customHeight="1">
      <c r="A29" s="128" t="s">
        <v>69</v>
      </c>
    </row>
    <row r="30" spans="1:2" ht="13.95" customHeight="1">
      <c r="A30" s="129" t="s">
        <v>70</v>
      </c>
      <c r="B30" s="112" t="s">
        <v>71</v>
      </c>
    </row>
    <row r="31" spans="1:2" ht="13.95" customHeight="1">
      <c r="A31" s="129" t="s">
        <v>72</v>
      </c>
      <c r="B31" s="112" t="s">
        <v>73</v>
      </c>
    </row>
    <row r="32" spans="1:2" ht="13.95" customHeight="1"/>
    <row r="33" spans="1:1024">
      <c r="A33" s="130" t="s">
        <v>74</v>
      </c>
    </row>
    <row r="35" spans="1:1024" s="132" customFormat="1">
      <c r="A35" s="131"/>
      <c r="B35" s="131"/>
      <c r="C35" s="131"/>
      <c r="D35" s="131"/>
      <c r="E35" s="131"/>
      <c r="F35" s="131"/>
      <c r="G35" s="131"/>
      <c r="H35" s="131"/>
      <c r="I35" s="131"/>
      <c r="J35" s="131"/>
      <c r="K35" s="131"/>
      <c r="L35" s="131"/>
      <c r="M35" s="131"/>
      <c r="N35" s="131"/>
      <c r="O35" s="131"/>
      <c r="P35" s="131"/>
      <c r="Q35" s="131"/>
      <c r="R35" s="131"/>
      <c r="S35" s="131"/>
      <c r="T35" s="131"/>
      <c r="U35" s="131"/>
      <c r="V35" s="131"/>
      <c r="W35" s="131"/>
      <c r="X35" s="131"/>
      <c r="Y35" s="131"/>
      <c r="Z35" s="131"/>
      <c r="AA35" s="131"/>
      <c r="AB35" s="131"/>
      <c r="AC35" s="131"/>
      <c r="AD35" s="131"/>
      <c r="AE35" s="131"/>
      <c r="AF35" s="131"/>
      <c r="AG35" s="131"/>
      <c r="AH35" s="131"/>
      <c r="AI35" s="131"/>
      <c r="AJ35" s="131"/>
      <c r="AK35" s="131"/>
      <c r="AL35" s="131"/>
      <c r="AM35" s="131"/>
      <c r="AN35" s="131"/>
      <c r="AO35" s="131"/>
      <c r="AP35" s="131"/>
      <c r="AQ35" s="131"/>
      <c r="AR35" s="131"/>
      <c r="AS35" s="131"/>
      <c r="AT35" s="131"/>
      <c r="AU35" s="131"/>
      <c r="AV35" s="131"/>
      <c r="AW35" s="131"/>
      <c r="AX35" s="131"/>
      <c r="AY35" s="131"/>
      <c r="AZ35" s="131"/>
      <c r="BA35" s="131"/>
      <c r="BB35" s="131"/>
      <c r="BC35" s="131"/>
      <c r="BD35" s="131"/>
      <c r="BE35" s="131"/>
      <c r="BF35" s="131"/>
      <c r="BG35" s="131"/>
      <c r="BH35" s="131"/>
      <c r="BI35" s="131"/>
      <c r="BJ35" s="131"/>
      <c r="BK35" s="131"/>
      <c r="BL35" s="131"/>
      <c r="BM35" s="131"/>
      <c r="BN35" s="131"/>
      <c r="BO35" s="131"/>
      <c r="BP35" s="131"/>
      <c r="BQ35" s="131"/>
      <c r="BR35" s="131"/>
      <c r="BS35" s="131"/>
      <c r="BT35" s="131"/>
      <c r="BU35" s="131"/>
      <c r="BV35" s="131"/>
      <c r="BW35" s="131"/>
      <c r="BX35" s="131"/>
      <c r="BY35" s="131"/>
      <c r="BZ35" s="131"/>
      <c r="CA35" s="131"/>
      <c r="CB35" s="131"/>
      <c r="CC35" s="131"/>
      <c r="CD35" s="131"/>
      <c r="CE35" s="131"/>
      <c r="CF35" s="131"/>
      <c r="CG35" s="131"/>
      <c r="CH35" s="131"/>
      <c r="CI35" s="131"/>
      <c r="CJ35" s="131"/>
      <c r="CK35" s="131"/>
      <c r="CL35" s="131"/>
      <c r="CM35" s="131"/>
      <c r="CN35" s="131"/>
      <c r="CO35" s="131"/>
      <c r="CP35" s="131"/>
      <c r="CQ35" s="131"/>
      <c r="CR35" s="131"/>
      <c r="CS35" s="131"/>
      <c r="CT35" s="131"/>
      <c r="CU35" s="131"/>
      <c r="CV35" s="131"/>
      <c r="CW35" s="131"/>
      <c r="CX35" s="131"/>
      <c r="CY35" s="131"/>
      <c r="CZ35" s="131"/>
      <c r="DA35" s="131"/>
      <c r="DB35" s="131"/>
      <c r="DC35" s="131"/>
      <c r="DD35" s="131"/>
      <c r="DE35" s="131"/>
      <c r="DF35" s="131"/>
      <c r="DG35" s="131"/>
      <c r="DH35" s="131"/>
      <c r="DI35" s="131"/>
      <c r="DJ35" s="131"/>
      <c r="DK35" s="131"/>
      <c r="DL35" s="131"/>
      <c r="DM35" s="131"/>
      <c r="DN35" s="131"/>
      <c r="DO35" s="131"/>
      <c r="DP35" s="131"/>
      <c r="DQ35" s="131"/>
      <c r="DR35" s="131"/>
      <c r="DS35" s="131"/>
      <c r="DT35" s="131"/>
      <c r="DU35" s="131"/>
      <c r="DV35" s="131"/>
      <c r="DW35" s="131"/>
      <c r="DX35" s="131"/>
      <c r="DY35" s="131"/>
      <c r="DZ35" s="131"/>
      <c r="EA35" s="131"/>
      <c r="EB35" s="131"/>
      <c r="EC35" s="131"/>
      <c r="ED35" s="131"/>
      <c r="EE35" s="131"/>
      <c r="EF35" s="131"/>
      <c r="EG35" s="131"/>
      <c r="EH35" s="131"/>
      <c r="EI35" s="131"/>
      <c r="EJ35" s="131"/>
      <c r="EK35" s="131"/>
      <c r="EL35" s="131"/>
      <c r="EM35" s="131"/>
      <c r="EN35" s="131"/>
      <c r="EO35" s="131"/>
      <c r="EP35" s="131"/>
      <c r="EQ35" s="131"/>
      <c r="ER35" s="131"/>
      <c r="ES35" s="131"/>
      <c r="ET35" s="131"/>
      <c r="EU35" s="131"/>
      <c r="EV35" s="131"/>
      <c r="EW35" s="131"/>
      <c r="EX35" s="131"/>
      <c r="EY35" s="131"/>
      <c r="EZ35" s="131"/>
      <c r="FA35" s="131"/>
      <c r="FB35" s="131"/>
      <c r="FC35" s="131"/>
      <c r="FD35" s="131"/>
      <c r="FE35" s="131"/>
      <c r="FF35" s="131"/>
      <c r="FG35" s="131"/>
      <c r="FH35" s="131"/>
      <c r="FI35" s="131"/>
      <c r="FJ35" s="131"/>
      <c r="FK35" s="131"/>
      <c r="FL35" s="131"/>
      <c r="FM35" s="131"/>
      <c r="FN35" s="131"/>
      <c r="FO35" s="131"/>
      <c r="FP35" s="131"/>
      <c r="FQ35" s="131"/>
      <c r="FR35" s="131"/>
      <c r="FS35" s="131"/>
      <c r="FT35" s="131"/>
      <c r="FU35" s="131"/>
      <c r="FV35" s="131"/>
      <c r="FW35" s="131"/>
      <c r="FX35" s="131"/>
      <c r="FY35" s="131"/>
      <c r="FZ35" s="131"/>
      <c r="GA35" s="131"/>
      <c r="GB35" s="131"/>
      <c r="GC35" s="131"/>
      <c r="GD35" s="131"/>
      <c r="GE35" s="131"/>
      <c r="GF35" s="131"/>
      <c r="GG35" s="131"/>
      <c r="GH35" s="131"/>
      <c r="GI35" s="131"/>
      <c r="GJ35" s="131"/>
      <c r="GK35" s="131"/>
      <c r="GL35" s="131"/>
      <c r="GM35" s="131"/>
      <c r="GN35" s="131"/>
      <c r="GO35" s="131"/>
      <c r="GP35" s="131"/>
      <c r="GQ35" s="131"/>
      <c r="GR35" s="131"/>
      <c r="GS35" s="131"/>
      <c r="GT35" s="131"/>
      <c r="GU35" s="131"/>
      <c r="GV35" s="131"/>
      <c r="GW35" s="131"/>
      <c r="GX35" s="131"/>
      <c r="GY35" s="131"/>
      <c r="GZ35" s="131"/>
      <c r="HA35" s="131"/>
      <c r="HB35" s="131"/>
      <c r="HC35" s="131"/>
      <c r="HD35" s="131"/>
      <c r="HE35" s="131"/>
      <c r="HF35" s="131"/>
      <c r="HG35" s="131"/>
      <c r="HH35" s="131"/>
      <c r="HI35" s="131"/>
      <c r="HJ35" s="131"/>
      <c r="HK35" s="131"/>
      <c r="HL35" s="131"/>
      <c r="HM35" s="131"/>
      <c r="HN35" s="131"/>
      <c r="HO35" s="131"/>
      <c r="HP35" s="131"/>
      <c r="HQ35" s="131"/>
      <c r="HR35" s="131"/>
      <c r="HS35" s="131"/>
      <c r="HT35" s="131"/>
      <c r="HU35" s="131"/>
      <c r="HV35" s="131"/>
      <c r="HW35" s="131"/>
      <c r="HX35" s="131"/>
      <c r="HY35" s="131"/>
      <c r="HZ35" s="131"/>
      <c r="IA35" s="131"/>
      <c r="IB35" s="131"/>
      <c r="IC35" s="131"/>
      <c r="ID35" s="131"/>
      <c r="IE35" s="131"/>
      <c r="IF35" s="131"/>
      <c r="IG35" s="131"/>
      <c r="IH35" s="131"/>
      <c r="II35" s="131"/>
      <c r="IJ35" s="131"/>
      <c r="IK35" s="131"/>
      <c r="IL35" s="131"/>
      <c r="IM35" s="131"/>
      <c r="IN35" s="131"/>
      <c r="IO35" s="131"/>
      <c r="IP35" s="131"/>
      <c r="IQ35" s="131"/>
      <c r="IR35" s="131"/>
      <c r="IS35" s="131"/>
      <c r="IT35" s="131"/>
      <c r="IU35" s="131"/>
      <c r="IV35" s="131"/>
      <c r="IW35" s="131"/>
      <c r="IX35" s="131"/>
      <c r="IY35" s="131"/>
      <c r="IZ35" s="131"/>
      <c r="JA35" s="131"/>
      <c r="JB35" s="131"/>
      <c r="JC35" s="131"/>
      <c r="JD35" s="131"/>
      <c r="JE35" s="131"/>
      <c r="JF35" s="131"/>
      <c r="JG35" s="131"/>
      <c r="JH35" s="131"/>
      <c r="JI35" s="131"/>
      <c r="JJ35" s="131"/>
      <c r="JK35" s="131"/>
      <c r="JL35" s="131"/>
      <c r="JM35" s="131"/>
      <c r="JN35" s="131"/>
      <c r="JO35" s="131"/>
      <c r="JP35" s="131"/>
      <c r="JQ35" s="131"/>
      <c r="JR35" s="131"/>
      <c r="JS35" s="131"/>
      <c r="JT35" s="131"/>
      <c r="JU35" s="131"/>
      <c r="JV35" s="131"/>
      <c r="JW35" s="131"/>
      <c r="JX35" s="131"/>
      <c r="JY35" s="131"/>
      <c r="JZ35" s="131"/>
      <c r="KA35" s="131"/>
      <c r="KB35" s="131"/>
      <c r="KC35" s="131"/>
      <c r="KD35" s="131"/>
      <c r="KE35" s="131"/>
      <c r="KF35" s="131"/>
      <c r="KG35" s="131"/>
      <c r="KH35" s="131"/>
      <c r="KI35" s="131"/>
      <c r="KJ35" s="131"/>
      <c r="KK35" s="131"/>
      <c r="KL35" s="131"/>
      <c r="KM35" s="131"/>
      <c r="KN35" s="131"/>
      <c r="KO35" s="131"/>
      <c r="KP35" s="131"/>
      <c r="KQ35" s="131"/>
      <c r="KR35" s="131"/>
      <c r="KS35" s="131"/>
      <c r="KT35" s="131"/>
      <c r="KU35" s="131"/>
      <c r="KV35" s="131"/>
      <c r="KW35" s="131"/>
      <c r="KX35" s="131"/>
      <c r="KY35" s="131"/>
      <c r="KZ35" s="131"/>
      <c r="LA35" s="131"/>
      <c r="LB35" s="131"/>
      <c r="LC35" s="131"/>
      <c r="LD35" s="131"/>
      <c r="LE35" s="131"/>
      <c r="LF35" s="131"/>
      <c r="LG35" s="131"/>
      <c r="LH35" s="131"/>
      <c r="LI35" s="131"/>
      <c r="LJ35" s="131"/>
      <c r="LK35" s="131"/>
      <c r="LL35" s="131"/>
      <c r="LM35" s="131"/>
      <c r="LN35" s="131"/>
      <c r="LO35" s="131"/>
      <c r="LP35" s="131"/>
      <c r="LQ35" s="131"/>
      <c r="LR35" s="131"/>
      <c r="LS35" s="131"/>
      <c r="LT35" s="131"/>
      <c r="LU35" s="131"/>
      <c r="LV35" s="131"/>
      <c r="LW35" s="131"/>
      <c r="LX35" s="131"/>
      <c r="LY35" s="131"/>
      <c r="LZ35" s="131"/>
      <c r="MA35" s="131"/>
      <c r="MB35" s="131"/>
      <c r="MC35" s="131"/>
      <c r="MD35" s="131"/>
      <c r="ME35" s="131"/>
      <c r="MF35" s="131"/>
      <c r="MG35" s="131"/>
      <c r="MH35" s="131"/>
      <c r="MI35" s="131"/>
      <c r="MJ35" s="131"/>
      <c r="MK35" s="131"/>
      <c r="ML35" s="131"/>
      <c r="MM35" s="131"/>
      <c r="MN35" s="131"/>
      <c r="MO35" s="131"/>
      <c r="MP35" s="131"/>
      <c r="MQ35" s="131"/>
      <c r="MR35" s="131"/>
      <c r="MS35" s="131"/>
      <c r="MT35" s="131"/>
      <c r="MU35" s="131"/>
      <c r="MV35" s="131"/>
      <c r="MW35" s="131"/>
      <c r="MX35" s="131"/>
      <c r="MY35" s="131"/>
      <c r="MZ35" s="131"/>
      <c r="NA35" s="131"/>
      <c r="NB35" s="131"/>
      <c r="NC35" s="131"/>
      <c r="ND35" s="131"/>
      <c r="NE35" s="131"/>
      <c r="NF35" s="131"/>
      <c r="NG35" s="131"/>
      <c r="NH35" s="131"/>
      <c r="NI35" s="131"/>
      <c r="NJ35" s="131"/>
      <c r="NK35" s="131"/>
      <c r="NL35" s="131"/>
      <c r="NM35" s="131"/>
      <c r="NN35" s="131"/>
      <c r="NO35" s="131"/>
      <c r="NP35" s="131"/>
      <c r="NQ35" s="131"/>
      <c r="NR35" s="131"/>
      <c r="NS35" s="131"/>
      <c r="NT35" s="131"/>
      <c r="NU35" s="131"/>
      <c r="NV35" s="131"/>
      <c r="NW35" s="131"/>
      <c r="NX35" s="131"/>
      <c r="NY35" s="131"/>
      <c r="NZ35" s="131"/>
      <c r="OA35" s="131"/>
      <c r="OB35" s="131"/>
      <c r="OC35" s="131"/>
      <c r="OD35" s="131"/>
      <c r="OE35" s="131"/>
      <c r="OF35" s="131"/>
      <c r="OG35" s="131"/>
      <c r="OH35" s="131"/>
      <c r="OI35" s="131"/>
      <c r="OJ35" s="131"/>
      <c r="OK35" s="131"/>
      <c r="OL35" s="131"/>
      <c r="OM35" s="131"/>
      <c r="ON35" s="131"/>
      <c r="OO35" s="131"/>
      <c r="OP35" s="131"/>
      <c r="OQ35" s="131"/>
      <c r="OR35" s="131"/>
      <c r="OS35" s="131"/>
      <c r="OT35" s="131"/>
      <c r="OU35" s="131"/>
      <c r="OV35" s="131"/>
      <c r="OW35" s="131"/>
      <c r="OX35" s="131"/>
      <c r="OY35" s="131"/>
      <c r="OZ35" s="131"/>
      <c r="PA35" s="131"/>
      <c r="PB35" s="131"/>
      <c r="PC35" s="131"/>
      <c r="PD35" s="131"/>
      <c r="PE35" s="131"/>
      <c r="PF35" s="131"/>
      <c r="PG35" s="131"/>
      <c r="PH35" s="131"/>
      <c r="PI35" s="131"/>
      <c r="PJ35" s="131"/>
      <c r="PK35" s="131"/>
      <c r="PL35" s="131"/>
      <c r="PM35" s="131"/>
      <c r="PN35" s="131"/>
      <c r="PO35" s="131"/>
      <c r="PP35" s="131"/>
      <c r="PQ35" s="131"/>
      <c r="PR35" s="131"/>
      <c r="PS35" s="131"/>
      <c r="PT35" s="131"/>
      <c r="PU35" s="131"/>
      <c r="PV35" s="131"/>
      <c r="PW35" s="131"/>
      <c r="PX35" s="131"/>
      <c r="PY35" s="131"/>
      <c r="PZ35" s="131"/>
      <c r="QA35" s="131"/>
      <c r="QB35" s="131"/>
      <c r="QC35" s="131"/>
      <c r="QD35" s="131"/>
      <c r="QE35" s="131"/>
      <c r="QF35" s="131"/>
      <c r="QG35" s="131"/>
      <c r="QH35" s="131"/>
      <c r="QI35" s="131"/>
      <c r="QJ35" s="131"/>
      <c r="QK35" s="131"/>
      <c r="QL35" s="131"/>
      <c r="QM35" s="131"/>
      <c r="QN35" s="131"/>
      <c r="QO35" s="131"/>
      <c r="QP35" s="131"/>
      <c r="QQ35" s="131"/>
      <c r="QR35" s="131"/>
      <c r="QS35" s="131"/>
      <c r="QT35" s="131"/>
      <c r="QU35" s="131"/>
      <c r="QV35" s="131"/>
      <c r="QW35" s="131"/>
      <c r="QX35" s="131"/>
      <c r="QY35" s="131"/>
      <c r="QZ35" s="131"/>
      <c r="RA35" s="131"/>
      <c r="RB35" s="131"/>
      <c r="RC35" s="131"/>
      <c r="RD35" s="131"/>
      <c r="RE35" s="131"/>
      <c r="RF35" s="131"/>
      <c r="RG35" s="131"/>
      <c r="RH35" s="131"/>
      <c r="RI35" s="131"/>
      <c r="RJ35" s="131"/>
      <c r="RK35" s="131"/>
      <c r="RL35" s="131"/>
      <c r="RM35" s="131"/>
      <c r="RN35" s="131"/>
      <c r="RO35" s="131"/>
      <c r="RP35" s="131"/>
      <c r="RQ35" s="131"/>
      <c r="RR35" s="131"/>
      <c r="RS35" s="131"/>
      <c r="RT35" s="131"/>
      <c r="RU35" s="131"/>
      <c r="RV35" s="131"/>
      <c r="RW35" s="131"/>
      <c r="RX35" s="131"/>
      <c r="RY35" s="131"/>
      <c r="RZ35" s="131"/>
      <c r="SA35" s="131"/>
      <c r="SB35" s="131"/>
      <c r="SC35" s="131"/>
      <c r="SD35" s="131"/>
      <c r="SE35" s="131"/>
      <c r="SF35" s="131"/>
      <c r="SG35" s="131"/>
      <c r="SH35" s="131"/>
      <c r="SI35" s="131"/>
      <c r="SJ35" s="131"/>
      <c r="SK35" s="131"/>
      <c r="SL35" s="131"/>
      <c r="SM35" s="131"/>
      <c r="SN35" s="131"/>
      <c r="SO35" s="131"/>
      <c r="SP35" s="131"/>
      <c r="SQ35" s="131"/>
      <c r="SR35" s="131"/>
      <c r="SS35" s="131"/>
      <c r="ST35" s="131"/>
      <c r="SU35" s="131"/>
      <c r="SV35" s="131"/>
      <c r="SW35" s="131"/>
      <c r="SX35" s="131"/>
      <c r="SY35" s="131"/>
      <c r="SZ35" s="131"/>
      <c r="TA35" s="131"/>
      <c r="TB35" s="131"/>
      <c r="TC35" s="131"/>
      <c r="TD35" s="131"/>
      <c r="TE35" s="131"/>
      <c r="TF35" s="131"/>
      <c r="TG35" s="131"/>
      <c r="TH35" s="131"/>
      <c r="TI35" s="131"/>
      <c r="TJ35" s="131"/>
      <c r="TK35" s="131"/>
      <c r="TL35" s="131"/>
      <c r="TM35" s="131"/>
      <c r="TN35" s="131"/>
      <c r="TO35" s="131"/>
      <c r="TP35" s="131"/>
      <c r="TQ35" s="131"/>
      <c r="TR35" s="131"/>
      <c r="TS35" s="131"/>
      <c r="TT35" s="131"/>
      <c r="TU35" s="131"/>
      <c r="TV35" s="131"/>
      <c r="TW35" s="131"/>
      <c r="TX35" s="131"/>
      <c r="TY35" s="131"/>
      <c r="TZ35" s="131"/>
      <c r="UA35" s="131"/>
      <c r="UB35" s="131"/>
      <c r="UC35" s="131"/>
      <c r="UD35" s="131"/>
      <c r="UE35" s="131"/>
      <c r="UF35" s="131"/>
      <c r="UG35" s="131"/>
      <c r="UH35" s="131"/>
      <c r="UI35" s="131"/>
      <c r="UJ35" s="131"/>
      <c r="UK35" s="131"/>
      <c r="UL35" s="131"/>
      <c r="UM35" s="131"/>
      <c r="UN35" s="131"/>
      <c r="UO35" s="131"/>
      <c r="UP35" s="131"/>
      <c r="UQ35" s="131"/>
      <c r="UR35" s="131"/>
      <c r="US35" s="131"/>
      <c r="UT35" s="131"/>
      <c r="UU35" s="131"/>
      <c r="UV35" s="131"/>
      <c r="UW35" s="131"/>
      <c r="UX35" s="131"/>
      <c r="UY35" s="131"/>
      <c r="UZ35" s="131"/>
      <c r="VA35" s="131"/>
      <c r="VB35" s="131"/>
      <c r="VC35" s="131"/>
      <c r="VD35" s="131"/>
      <c r="VE35" s="131"/>
      <c r="VF35" s="131"/>
      <c r="VG35" s="131"/>
      <c r="VH35" s="131"/>
      <c r="VI35" s="131"/>
      <c r="VJ35" s="131"/>
      <c r="VK35" s="131"/>
      <c r="VL35" s="131"/>
      <c r="VM35" s="131"/>
      <c r="VN35" s="131"/>
      <c r="VO35" s="131"/>
      <c r="VP35" s="131"/>
      <c r="VQ35" s="131"/>
      <c r="VR35" s="131"/>
      <c r="VS35" s="131"/>
      <c r="VT35" s="131"/>
      <c r="VU35" s="131"/>
      <c r="VV35" s="131"/>
      <c r="VW35" s="131"/>
      <c r="VX35" s="131"/>
      <c r="VY35" s="131"/>
      <c r="VZ35" s="131"/>
      <c r="WA35" s="131"/>
      <c r="WB35" s="131"/>
      <c r="WC35" s="131"/>
      <c r="WD35" s="131"/>
      <c r="WE35" s="131"/>
      <c r="WF35" s="131"/>
      <c r="WG35" s="131"/>
      <c r="WH35" s="131"/>
      <c r="WI35" s="131"/>
      <c r="WJ35" s="131"/>
      <c r="WK35" s="131"/>
      <c r="WL35" s="131"/>
      <c r="WM35" s="131"/>
      <c r="WN35" s="131"/>
      <c r="WO35" s="131"/>
      <c r="WP35" s="131"/>
      <c r="WQ35" s="131"/>
      <c r="WR35" s="131"/>
      <c r="WS35" s="131"/>
      <c r="WT35" s="131"/>
      <c r="WU35" s="131"/>
      <c r="WV35" s="131"/>
      <c r="WW35" s="131"/>
      <c r="WX35" s="131"/>
      <c r="WY35" s="131"/>
      <c r="WZ35" s="131"/>
      <c r="XA35" s="131"/>
      <c r="XB35" s="131"/>
      <c r="XC35" s="131"/>
      <c r="XD35" s="131"/>
      <c r="XE35" s="131"/>
      <c r="XF35" s="131"/>
      <c r="XG35" s="131"/>
      <c r="XH35" s="131"/>
      <c r="XI35" s="131"/>
      <c r="XJ35" s="131"/>
      <c r="XK35" s="131"/>
      <c r="XL35" s="131"/>
      <c r="XM35" s="131"/>
      <c r="XN35" s="131"/>
      <c r="XO35" s="131"/>
      <c r="XP35" s="131"/>
      <c r="XQ35" s="131"/>
      <c r="XR35" s="131"/>
      <c r="XS35" s="131"/>
      <c r="XT35" s="131"/>
      <c r="XU35" s="131"/>
      <c r="XV35" s="131"/>
      <c r="XW35" s="131"/>
      <c r="XX35" s="131"/>
      <c r="XY35" s="131"/>
      <c r="XZ35" s="131"/>
      <c r="YA35" s="131"/>
      <c r="YB35" s="131"/>
      <c r="YC35" s="131"/>
      <c r="YD35" s="131"/>
      <c r="YE35" s="131"/>
      <c r="YF35" s="131"/>
      <c r="YG35" s="131"/>
      <c r="YH35" s="131"/>
      <c r="YI35" s="131"/>
      <c r="YJ35" s="131"/>
      <c r="YK35" s="131"/>
      <c r="YL35" s="131"/>
      <c r="YM35" s="131"/>
      <c r="YN35" s="131"/>
      <c r="YO35" s="131"/>
      <c r="YP35" s="131"/>
      <c r="YQ35" s="131"/>
      <c r="YR35" s="131"/>
      <c r="YS35" s="131"/>
      <c r="YT35" s="131"/>
      <c r="YU35" s="131"/>
      <c r="YV35" s="131"/>
      <c r="YW35" s="131"/>
      <c r="YX35" s="131"/>
      <c r="YY35" s="131"/>
      <c r="YZ35" s="131"/>
      <c r="ZA35" s="131"/>
      <c r="ZB35" s="131"/>
      <c r="ZC35" s="131"/>
      <c r="ZD35" s="131"/>
      <c r="ZE35" s="131"/>
      <c r="ZF35" s="131"/>
      <c r="ZG35" s="131"/>
      <c r="ZH35" s="131"/>
      <c r="ZI35" s="131"/>
      <c r="ZJ35" s="131"/>
      <c r="ZK35" s="131"/>
      <c r="ZL35" s="131"/>
      <c r="ZM35" s="131"/>
      <c r="ZN35" s="131"/>
      <c r="ZO35" s="131"/>
      <c r="ZP35" s="131"/>
      <c r="ZQ35" s="131"/>
      <c r="ZR35" s="131"/>
      <c r="ZS35" s="131"/>
      <c r="ZT35" s="131"/>
      <c r="ZU35" s="131"/>
      <c r="ZV35" s="131"/>
      <c r="ZW35" s="131"/>
      <c r="ZX35" s="131"/>
      <c r="ZY35" s="131"/>
      <c r="ZZ35" s="131"/>
      <c r="AAA35" s="131"/>
      <c r="AAB35" s="131"/>
      <c r="AAC35" s="131"/>
      <c r="AAD35" s="131"/>
      <c r="AAE35" s="131"/>
      <c r="AAF35" s="131"/>
      <c r="AAG35" s="131"/>
      <c r="AAH35" s="131"/>
      <c r="AAI35" s="131"/>
      <c r="AAJ35" s="131"/>
      <c r="AAK35" s="131"/>
      <c r="AAL35" s="131"/>
      <c r="AAM35" s="131"/>
      <c r="AAN35" s="131"/>
      <c r="AAO35" s="131"/>
      <c r="AAP35" s="131"/>
      <c r="AAQ35" s="131"/>
      <c r="AAR35" s="131"/>
      <c r="AAS35" s="131"/>
      <c r="AAT35" s="131"/>
      <c r="AAU35" s="131"/>
      <c r="AAV35" s="131"/>
      <c r="AAW35" s="131"/>
      <c r="AAX35" s="131"/>
      <c r="AAY35" s="131"/>
      <c r="AAZ35" s="131"/>
      <c r="ABA35" s="131"/>
      <c r="ABB35" s="131"/>
      <c r="ABC35" s="131"/>
      <c r="ABD35" s="131"/>
      <c r="ABE35" s="131"/>
      <c r="ABF35" s="131"/>
      <c r="ABG35" s="131"/>
      <c r="ABH35" s="131"/>
      <c r="ABI35" s="131"/>
      <c r="ABJ35" s="131"/>
      <c r="ABK35" s="131"/>
      <c r="ABL35" s="131"/>
      <c r="ABM35" s="131"/>
      <c r="ABN35" s="131"/>
      <c r="ABO35" s="131"/>
      <c r="ABP35" s="131"/>
      <c r="ABQ35" s="131"/>
      <c r="ABR35" s="131"/>
      <c r="ABS35" s="131"/>
      <c r="ABT35" s="131"/>
      <c r="ABU35" s="131"/>
      <c r="ABV35" s="131"/>
      <c r="ABW35" s="131"/>
      <c r="ABX35" s="131"/>
      <c r="ABY35" s="131"/>
      <c r="ABZ35" s="131"/>
      <c r="ACA35" s="131"/>
      <c r="ACB35" s="131"/>
      <c r="ACC35" s="131"/>
      <c r="ACD35" s="131"/>
      <c r="ACE35" s="131"/>
      <c r="ACF35" s="131"/>
      <c r="ACG35" s="131"/>
      <c r="ACH35" s="131"/>
      <c r="ACI35" s="131"/>
      <c r="ACJ35" s="131"/>
      <c r="ACK35" s="131"/>
      <c r="ACL35" s="131"/>
      <c r="ACM35" s="131"/>
      <c r="ACN35" s="131"/>
      <c r="ACO35" s="131"/>
      <c r="ACP35" s="131"/>
      <c r="ACQ35" s="131"/>
      <c r="ACR35" s="131"/>
      <c r="ACS35" s="131"/>
      <c r="ACT35" s="131"/>
      <c r="ACU35" s="131"/>
      <c r="ACV35" s="131"/>
      <c r="ACW35" s="131"/>
      <c r="ACX35" s="131"/>
      <c r="ACY35" s="131"/>
      <c r="ACZ35" s="131"/>
      <c r="ADA35" s="131"/>
      <c r="ADB35" s="131"/>
      <c r="ADC35" s="131"/>
      <c r="ADD35" s="131"/>
      <c r="ADE35" s="131"/>
      <c r="ADF35" s="131"/>
      <c r="ADG35" s="131"/>
      <c r="ADH35" s="131"/>
      <c r="ADI35" s="131"/>
      <c r="ADJ35" s="131"/>
      <c r="ADK35" s="131"/>
      <c r="ADL35" s="131"/>
      <c r="ADM35" s="131"/>
      <c r="ADN35" s="131"/>
      <c r="ADO35" s="131"/>
      <c r="ADP35" s="131"/>
      <c r="ADQ35" s="131"/>
      <c r="ADR35" s="131"/>
      <c r="ADS35" s="131"/>
      <c r="ADT35" s="131"/>
      <c r="ADU35" s="131"/>
      <c r="ADV35" s="131"/>
      <c r="ADW35" s="131"/>
      <c r="ADX35" s="131"/>
      <c r="ADY35" s="131"/>
      <c r="ADZ35" s="131"/>
      <c r="AEA35" s="131"/>
      <c r="AEB35" s="131"/>
      <c r="AEC35" s="131"/>
      <c r="AED35" s="131"/>
      <c r="AEE35" s="131"/>
      <c r="AEF35" s="131"/>
      <c r="AEG35" s="131"/>
      <c r="AEH35" s="131"/>
      <c r="AEI35" s="131"/>
      <c r="AEJ35" s="131"/>
      <c r="AEK35" s="131"/>
      <c r="AEL35" s="131"/>
      <c r="AEM35" s="131"/>
      <c r="AEN35" s="131"/>
      <c r="AEO35" s="131"/>
      <c r="AEP35" s="131"/>
      <c r="AEQ35" s="131"/>
      <c r="AER35" s="131"/>
      <c r="AES35" s="131"/>
      <c r="AET35" s="131"/>
      <c r="AEU35" s="131"/>
      <c r="AEV35" s="131"/>
      <c r="AEW35" s="131"/>
      <c r="AEX35" s="131"/>
      <c r="AEY35" s="131"/>
      <c r="AEZ35" s="131"/>
      <c r="AFA35" s="131"/>
      <c r="AFB35" s="131"/>
      <c r="AFC35" s="131"/>
      <c r="AFD35" s="131"/>
      <c r="AFE35" s="131"/>
      <c r="AFF35" s="131"/>
      <c r="AFG35" s="131"/>
      <c r="AFH35" s="131"/>
      <c r="AFI35" s="131"/>
      <c r="AFJ35" s="131"/>
      <c r="AFK35" s="131"/>
      <c r="AFL35" s="131"/>
      <c r="AFM35" s="131"/>
      <c r="AFN35" s="131"/>
      <c r="AFO35" s="131"/>
      <c r="AFP35" s="131"/>
      <c r="AFQ35" s="131"/>
      <c r="AFR35" s="131"/>
      <c r="AFS35" s="131"/>
      <c r="AFT35" s="131"/>
      <c r="AFU35" s="131"/>
      <c r="AFV35" s="131"/>
      <c r="AFW35" s="131"/>
      <c r="AFX35" s="131"/>
      <c r="AFY35" s="131"/>
      <c r="AFZ35" s="131"/>
      <c r="AGA35" s="131"/>
      <c r="AGB35" s="131"/>
      <c r="AGC35" s="131"/>
      <c r="AGD35" s="131"/>
      <c r="AGE35" s="131"/>
      <c r="AGF35" s="131"/>
      <c r="AGG35" s="131"/>
      <c r="AGH35" s="131"/>
      <c r="AGI35" s="131"/>
      <c r="AGJ35" s="131"/>
      <c r="AGK35" s="131"/>
      <c r="AGL35" s="131"/>
      <c r="AGM35" s="131"/>
      <c r="AGN35" s="131"/>
      <c r="AGO35" s="131"/>
      <c r="AGP35" s="131"/>
      <c r="AGQ35" s="131"/>
      <c r="AGR35" s="131"/>
      <c r="AGS35" s="131"/>
      <c r="AGT35" s="131"/>
      <c r="AGU35" s="131"/>
      <c r="AGV35" s="131"/>
      <c r="AGW35" s="131"/>
      <c r="AGX35" s="131"/>
      <c r="AGY35" s="131"/>
      <c r="AGZ35" s="131"/>
      <c r="AHA35" s="131"/>
      <c r="AHB35" s="131"/>
      <c r="AHC35" s="131"/>
      <c r="AHD35" s="131"/>
      <c r="AHE35" s="131"/>
      <c r="AHF35" s="131"/>
      <c r="AHG35" s="131"/>
      <c r="AHH35" s="131"/>
      <c r="AHI35" s="131"/>
      <c r="AHJ35" s="131"/>
      <c r="AHK35" s="131"/>
      <c r="AHL35" s="131"/>
      <c r="AHM35" s="131"/>
      <c r="AHN35" s="131"/>
      <c r="AHO35" s="131"/>
      <c r="AHP35" s="131"/>
      <c r="AHQ35" s="131"/>
      <c r="AHR35" s="131"/>
      <c r="AHS35" s="131"/>
      <c r="AHT35" s="131"/>
      <c r="AHU35" s="131"/>
      <c r="AHV35" s="131"/>
      <c r="AHW35" s="131"/>
      <c r="AHX35" s="131"/>
      <c r="AHY35" s="131"/>
      <c r="AHZ35" s="131"/>
      <c r="AIA35" s="131"/>
      <c r="AIB35" s="131"/>
      <c r="AIC35" s="131"/>
      <c r="AID35" s="131"/>
      <c r="AIE35" s="131"/>
      <c r="AIF35" s="131"/>
      <c r="AIG35" s="131"/>
      <c r="AIH35" s="131"/>
      <c r="AII35" s="131"/>
      <c r="AIJ35" s="131"/>
      <c r="AIK35" s="131"/>
      <c r="AIL35" s="131"/>
      <c r="AIM35" s="131"/>
      <c r="AIN35" s="131"/>
      <c r="AIO35" s="131"/>
      <c r="AIP35" s="131"/>
      <c r="AIQ35" s="131"/>
      <c r="AIR35" s="131"/>
      <c r="AIS35" s="131"/>
      <c r="AIT35" s="131"/>
      <c r="AIU35" s="131"/>
      <c r="AIV35" s="131"/>
      <c r="AIW35" s="131"/>
      <c r="AIX35" s="131"/>
      <c r="AIY35" s="131"/>
      <c r="AIZ35" s="131"/>
      <c r="AJA35" s="131"/>
      <c r="AJB35" s="131"/>
      <c r="AJC35" s="131"/>
      <c r="AJD35" s="131"/>
      <c r="AJE35" s="131"/>
      <c r="AJF35" s="131"/>
      <c r="AJG35" s="131"/>
      <c r="AJH35" s="131"/>
      <c r="AJI35" s="131"/>
      <c r="AJJ35" s="131"/>
      <c r="AJK35" s="131"/>
      <c r="AJL35" s="131"/>
      <c r="AJM35" s="131"/>
      <c r="AJN35" s="131"/>
      <c r="AJO35" s="131"/>
      <c r="AJP35" s="131"/>
      <c r="AJQ35" s="131"/>
      <c r="AJR35" s="131"/>
      <c r="AJS35" s="131"/>
      <c r="AJT35" s="131"/>
      <c r="AJU35" s="131"/>
      <c r="AJV35" s="131"/>
      <c r="AJW35" s="131"/>
      <c r="AJX35" s="131"/>
      <c r="AJY35" s="131"/>
      <c r="AJZ35" s="131"/>
      <c r="AKA35" s="131"/>
      <c r="AKB35" s="131"/>
      <c r="AKC35" s="131"/>
      <c r="AKD35" s="131"/>
      <c r="AKE35" s="131"/>
      <c r="AKF35" s="131"/>
      <c r="AKG35" s="131"/>
      <c r="AKH35" s="131"/>
      <c r="AKI35" s="131"/>
      <c r="AKJ35" s="131"/>
      <c r="AKK35" s="131"/>
      <c r="AKL35" s="131"/>
      <c r="AKM35" s="131"/>
      <c r="AKN35" s="131"/>
      <c r="AKO35" s="131"/>
      <c r="AKP35" s="131"/>
      <c r="AKQ35" s="131"/>
      <c r="AKR35" s="131"/>
      <c r="AKS35" s="131"/>
      <c r="AKT35" s="131"/>
      <c r="AKU35" s="131"/>
      <c r="AKV35" s="131"/>
      <c r="AKW35" s="131"/>
      <c r="AKX35" s="131"/>
      <c r="AKY35" s="131"/>
      <c r="AKZ35" s="131"/>
      <c r="ALA35" s="131"/>
      <c r="ALB35" s="131"/>
      <c r="ALC35" s="131"/>
      <c r="ALD35" s="131"/>
      <c r="ALE35" s="131"/>
      <c r="ALF35" s="131"/>
      <c r="ALG35" s="131"/>
      <c r="ALH35" s="131"/>
      <c r="ALI35" s="131"/>
      <c r="ALJ35" s="131"/>
      <c r="ALK35" s="131"/>
      <c r="ALL35" s="131"/>
      <c r="ALM35" s="131"/>
      <c r="ALN35" s="131"/>
      <c r="ALO35" s="131"/>
      <c r="ALP35" s="131"/>
      <c r="ALQ35" s="131"/>
      <c r="ALR35" s="131"/>
      <c r="ALS35" s="131"/>
      <c r="ALT35" s="131"/>
      <c r="ALU35" s="131"/>
      <c r="ALV35" s="131"/>
      <c r="ALW35" s="131"/>
      <c r="ALX35" s="131"/>
      <c r="ALY35" s="131"/>
      <c r="ALZ35" s="131"/>
      <c r="AMA35" s="131"/>
      <c r="AMB35" s="131"/>
      <c r="AMC35" s="131"/>
      <c r="AMD35" s="131"/>
      <c r="AME35" s="131"/>
      <c r="AMF35" s="131"/>
      <c r="AMG35" s="131"/>
      <c r="AMH35" s="131"/>
      <c r="AMI35" s="131"/>
      <c r="AMJ35" s="131"/>
    </row>
    <row r="36" spans="1:1024">
      <c r="A36" s="111" t="s">
        <v>75</v>
      </c>
    </row>
    <row r="38" spans="1:1024">
      <c r="A38" s="117" t="s">
        <v>49</v>
      </c>
    </row>
    <row r="40" spans="1:1024">
      <c r="A40" s="112" t="s">
        <v>76</v>
      </c>
    </row>
    <row r="42" spans="1:1024">
      <c r="A42" s="117" t="s">
        <v>22</v>
      </c>
      <c r="B42" s="121" t="s">
        <v>23</v>
      </c>
      <c r="C42" s="121" t="s">
        <v>55</v>
      </c>
    </row>
    <row r="44" spans="1:1024">
      <c r="A44" s="112" t="s">
        <v>77</v>
      </c>
    </row>
    <row r="45" spans="1:1024">
      <c r="A45" s="133" t="s">
        <v>78</v>
      </c>
      <c r="B45" s="112" t="s">
        <v>79</v>
      </c>
    </row>
    <row r="46" spans="1:1024">
      <c r="A46" s="133" t="s">
        <v>80</v>
      </c>
      <c r="B46" s="112" t="s">
        <v>81</v>
      </c>
    </row>
    <row r="47" spans="1:1024">
      <c r="A47" s="133" t="s">
        <v>82</v>
      </c>
      <c r="B47" s="112" t="s">
        <v>83</v>
      </c>
    </row>
    <row r="48" spans="1:1024">
      <c r="A48" s="133" t="s">
        <v>84</v>
      </c>
      <c r="B48" s="112" t="s">
        <v>85</v>
      </c>
    </row>
    <row r="49" spans="1:2">
      <c r="A49" s="133" t="s">
        <v>86</v>
      </c>
      <c r="B49" s="112" t="s">
        <v>87</v>
      </c>
    </row>
    <row r="51" spans="1:2">
      <c r="A51" s="121" t="s">
        <v>24</v>
      </c>
    </row>
    <row r="53" spans="1:2">
      <c r="A53" s="112" t="s">
        <v>88</v>
      </c>
    </row>
    <row r="54" spans="1:2">
      <c r="A54" s="112" t="s">
        <v>89</v>
      </c>
    </row>
    <row r="55" spans="1:2">
      <c r="A55" s="112" t="s">
        <v>90</v>
      </c>
    </row>
    <row r="56" spans="1:2">
      <c r="A56" s="134" t="s">
        <v>91</v>
      </c>
    </row>
    <row r="57" spans="1:2">
      <c r="A57" s="134" t="s">
        <v>92</v>
      </c>
    </row>
    <row r="58" spans="1:2">
      <c r="A58" s="134" t="s">
        <v>93</v>
      </c>
    </row>
    <row r="60" spans="1:2">
      <c r="A60" s="121" t="s">
        <v>26</v>
      </c>
      <c r="B60" s="121" t="s">
        <v>63</v>
      </c>
    </row>
    <row r="62" spans="1:2">
      <c r="A62" s="112" t="s">
        <v>94</v>
      </c>
    </row>
    <row r="63" spans="1:2">
      <c r="A63" s="133" t="s">
        <v>95</v>
      </c>
      <c r="B63" s="112" t="s">
        <v>96</v>
      </c>
    </row>
    <row r="64" spans="1:2">
      <c r="A64" s="133" t="s">
        <v>97</v>
      </c>
      <c r="B64" s="112" t="s">
        <v>98</v>
      </c>
    </row>
    <row r="65" spans="1:2">
      <c r="A65" s="97" t="s">
        <v>99</v>
      </c>
      <c r="B65" s="112"/>
    </row>
    <row r="66" spans="1:2">
      <c r="A66" s="133" t="s">
        <v>100</v>
      </c>
      <c r="B66" s="112" t="s">
        <v>101</v>
      </c>
    </row>
    <row r="67" spans="1:2">
      <c r="A67" s="133" t="s">
        <v>102</v>
      </c>
      <c r="B67" s="112" t="s">
        <v>103</v>
      </c>
    </row>
    <row r="68" spans="1:2">
      <c r="A68" s="133" t="s">
        <v>104</v>
      </c>
      <c r="B68" s="112" t="s">
        <v>105</v>
      </c>
    </row>
    <row r="69" spans="1:2">
      <c r="A69" s="133" t="s">
        <v>86</v>
      </c>
      <c r="B69" s="112" t="s">
        <v>106</v>
      </c>
    </row>
    <row r="71" spans="1:2">
      <c r="A71" s="121" t="s">
        <v>30</v>
      </c>
    </row>
    <row r="73" spans="1:2">
      <c r="A73" s="112" t="s">
        <v>107</v>
      </c>
    </row>
    <row r="74" spans="1:2">
      <c r="A74" s="112" t="s">
        <v>108</v>
      </c>
    </row>
    <row r="75" spans="1:2">
      <c r="A75" s="133" t="s">
        <v>80</v>
      </c>
      <c r="B75" s="112" t="s">
        <v>109</v>
      </c>
    </row>
    <row r="76" spans="1:2">
      <c r="A76" s="133" t="s">
        <v>97</v>
      </c>
      <c r="B76" s="112" t="s">
        <v>96</v>
      </c>
    </row>
    <row r="77" spans="1:2">
      <c r="A77" s="133" t="s">
        <v>110</v>
      </c>
      <c r="B77" s="112" t="s">
        <v>98</v>
      </c>
    </row>
    <row r="78" spans="1:2">
      <c r="A78" s="133" t="s">
        <v>111</v>
      </c>
      <c r="B78" s="112" t="s">
        <v>112</v>
      </c>
    </row>
    <row r="79" spans="1:2">
      <c r="A79" s="133" t="s">
        <v>113</v>
      </c>
      <c r="B79" s="112" t="s">
        <v>114</v>
      </c>
    </row>
    <row r="80" spans="1:2">
      <c r="A80" s="133" t="s">
        <v>86</v>
      </c>
      <c r="B80" s="112" t="s">
        <v>115</v>
      </c>
    </row>
    <row r="82" spans="1:2">
      <c r="A82" s="121" t="s">
        <v>20</v>
      </c>
    </row>
    <row r="84" spans="1:2">
      <c r="A84" s="112" t="s">
        <v>116</v>
      </c>
    </row>
    <row r="85" spans="1:2">
      <c r="A85" s="134" t="s">
        <v>117</v>
      </c>
      <c r="B85" s="112" t="s">
        <v>118</v>
      </c>
    </row>
    <row r="86" spans="1:2">
      <c r="A86" s="134" t="s">
        <v>119</v>
      </c>
      <c r="B86" s="112" t="s">
        <v>120</v>
      </c>
    </row>
    <row r="87" spans="1:2">
      <c r="A87" s="134" t="s">
        <v>121</v>
      </c>
      <c r="B87" s="112" t="s">
        <v>122</v>
      </c>
    </row>
    <row r="88" spans="1:2">
      <c r="A88" s="134" t="s">
        <v>123</v>
      </c>
      <c r="B88" s="112" t="s">
        <v>124</v>
      </c>
    </row>
    <row r="90" spans="1:2">
      <c r="A90" s="133" t="s">
        <v>80</v>
      </c>
      <c r="B90" s="92" t="s">
        <v>125</v>
      </c>
    </row>
    <row r="91" spans="1:2">
      <c r="A91" s="133" t="s">
        <v>97</v>
      </c>
      <c r="B91" s="92" t="s">
        <v>126</v>
      </c>
    </row>
    <row r="92" spans="1:2">
      <c r="A92" s="133" t="s">
        <v>110</v>
      </c>
      <c r="B92" s="92" t="s">
        <v>127</v>
      </c>
    </row>
    <row r="93" spans="1:2">
      <c r="A93" s="133" t="s">
        <v>111</v>
      </c>
      <c r="B93" s="92" t="s">
        <v>128</v>
      </c>
    </row>
    <row r="94" spans="1:2">
      <c r="A94" s="133" t="s">
        <v>113</v>
      </c>
      <c r="B94" s="112" t="s">
        <v>129</v>
      </c>
    </row>
    <row r="95" spans="1:2">
      <c r="A95" s="133" t="s">
        <v>130</v>
      </c>
      <c r="B95" s="92" t="s">
        <v>131</v>
      </c>
    </row>
    <row r="96" spans="1:2">
      <c r="A96" s="133" t="s">
        <v>132</v>
      </c>
      <c r="B96" s="112" t="s">
        <v>133</v>
      </c>
    </row>
    <row r="97" spans="1:2">
      <c r="A97" s="133"/>
    </row>
    <row r="98" spans="1:2" ht="15.6" customHeight="1">
      <c r="A98" s="129" t="s">
        <v>70</v>
      </c>
    </row>
    <row r="100" spans="1:2">
      <c r="A100" s="92" t="s">
        <v>134</v>
      </c>
    </row>
    <row r="101" spans="1:2">
      <c r="A101" s="133" t="s">
        <v>135</v>
      </c>
      <c r="B101" s="92" t="s">
        <v>136</v>
      </c>
    </row>
    <row r="102" spans="1:2">
      <c r="A102" s="133" t="s">
        <v>97</v>
      </c>
      <c r="B102" s="112" t="s">
        <v>96</v>
      </c>
    </row>
    <row r="103" spans="1:2">
      <c r="A103" s="133" t="s">
        <v>110</v>
      </c>
      <c r="B103" s="112" t="s">
        <v>98</v>
      </c>
    </row>
    <row r="104" spans="1:2">
      <c r="A104" s="133" t="s">
        <v>111</v>
      </c>
      <c r="B104" s="92" t="s">
        <v>137</v>
      </c>
    </row>
    <row r="105" spans="1:2">
      <c r="A105" s="133" t="s">
        <v>113</v>
      </c>
      <c r="B105" s="92" t="s">
        <v>138</v>
      </c>
    </row>
    <row r="106" spans="1:2">
      <c r="A106" s="133" t="s">
        <v>130</v>
      </c>
      <c r="B106" s="92" t="s">
        <v>139</v>
      </c>
    </row>
    <row r="107" spans="1:2">
      <c r="A107" s="133" t="s">
        <v>132</v>
      </c>
      <c r="B107" s="92" t="s">
        <v>140</v>
      </c>
    </row>
    <row r="108" spans="1:2">
      <c r="A108" s="133" t="s">
        <v>86</v>
      </c>
      <c r="B108" s="92" t="s">
        <v>141</v>
      </c>
    </row>
    <row r="110" spans="1:2" ht="15.6" customHeight="1">
      <c r="A110" s="129" t="s">
        <v>72</v>
      </c>
    </row>
    <row r="112" spans="1:2">
      <c r="A112" s="112" t="s">
        <v>142</v>
      </c>
    </row>
    <row r="113" spans="1:2">
      <c r="A113" s="133" t="s">
        <v>135</v>
      </c>
      <c r="B113" s="92" t="s">
        <v>143</v>
      </c>
    </row>
    <row r="114" spans="1:2">
      <c r="A114" s="133" t="s">
        <v>97</v>
      </c>
      <c r="B114" s="112" t="s">
        <v>96</v>
      </c>
    </row>
    <row r="115" spans="1:2">
      <c r="A115" s="133" t="s">
        <v>110</v>
      </c>
      <c r="B115" s="112" t="s">
        <v>98</v>
      </c>
    </row>
    <row r="116" spans="1:2">
      <c r="A116" s="133" t="s">
        <v>111</v>
      </c>
      <c r="B116" s="92" t="s">
        <v>137</v>
      </c>
    </row>
    <row r="117" spans="1:2">
      <c r="A117" s="133" t="s">
        <v>113</v>
      </c>
      <c r="B117" s="112" t="s">
        <v>144</v>
      </c>
    </row>
    <row r="118" spans="1:2">
      <c r="A118" s="133" t="s">
        <v>130</v>
      </c>
      <c r="B118" s="112" t="s">
        <v>145</v>
      </c>
    </row>
    <row r="119" spans="1:2">
      <c r="A119" s="133" t="s">
        <v>132</v>
      </c>
      <c r="B119" s="112" t="s">
        <v>146</v>
      </c>
    </row>
    <row r="120" spans="1:2">
      <c r="A120" s="133" t="s">
        <v>147</v>
      </c>
      <c r="B120" s="112" t="s">
        <v>148</v>
      </c>
    </row>
    <row r="121" spans="1:2">
      <c r="A121" s="133" t="s">
        <v>149</v>
      </c>
      <c r="B121" s="112" t="s">
        <v>150</v>
      </c>
    </row>
    <row r="122" spans="1:2">
      <c r="A122" s="133" t="s">
        <v>151</v>
      </c>
      <c r="B122" s="112" t="s">
        <v>152</v>
      </c>
    </row>
    <row r="123" spans="1:2">
      <c r="A123" s="133" t="s">
        <v>153</v>
      </c>
      <c r="B123" s="112" t="s">
        <v>154</v>
      </c>
    </row>
    <row r="124" spans="1:2">
      <c r="A124" s="133"/>
    </row>
    <row r="125" spans="1:2">
      <c r="A125" s="135" t="s">
        <v>155</v>
      </c>
    </row>
    <row r="127" spans="1:2">
      <c r="A127" s="112" t="s">
        <v>156</v>
      </c>
    </row>
  </sheetData>
  <hyperlinks>
    <hyperlink ref="A9" location="Méthodologie!A1" display="Méthodologie" xr:uid="{00000000-0004-0000-0200-000000000000}"/>
    <hyperlink ref="A13" location="Produits!A1" display="Produits" xr:uid="{00000000-0004-0000-0200-000001000000}"/>
    <hyperlink ref="A14" location="Secteurs!A1" display="Secteurs" xr:uid="{00000000-0004-0000-0200-000002000000}"/>
    <hyperlink ref="A15" location="'Echanges territoires'!A1" display="Echanges territoires" xr:uid="{00000000-0004-0000-0200-000003000000}"/>
    <hyperlink ref="A17" location="'Table emplois ressources'!A1" display="Table emplois ressources" xr:uid="{00000000-0004-0000-0200-000004000000}"/>
    <hyperlink ref="A21" location="Données!A1" display="Données" xr:uid="{00000000-0004-0000-0200-000005000000}"/>
    <hyperlink ref="A22" location="'Min Max'!A1" display="Min Max" xr:uid="{00000000-0004-0000-0200-000006000000}"/>
    <hyperlink ref="A24" location="Contraintes!A1" display="Contraintes" xr:uid="{00000000-0004-0000-0200-000007000000}"/>
    <hyperlink ref="A27" location="Etiquettes!A1" display="Etiquettes" xr:uid="{00000000-0004-0000-0200-000008000000}"/>
    <hyperlink ref="A38" location="Méthodologie!A1" display="Méthodologie" xr:uid="{00000000-0004-0000-0200-000009000000}"/>
    <hyperlink ref="A42" location="Produits!A1" display="Produits" xr:uid="{00000000-0004-0000-0200-00000A000000}"/>
    <hyperlink ref="B42" location="Secteurs!A1" display="Secteurs" xr:uid="{00000000-0004-0000-0200-00000B000000}"/>
    <hyperlink ref="C42" location="'Echanges territoires'!A1" display="Echanges territoires" xr:uid="{00000000-0004-0000-0200-00000C000000}"/>
    <hyperlink ref="A51" location="'Structure des flux'!A1" display="Structure des flux" xr:uid="{00000000-0004-0000-0200-00000D000000}"/>
    <hyperlink ref="A60" location="Données!A1" display="Données" xr:uid="{00000000-0004-0000-0200-00000E000000}"/>
    <hyperlink ref="B60" location="'Min Max'!A1" display="Min Max" xr:uid="{00000000-0004-0000-0200-00000F000000}"/>
    <hyperlink ref="A71" location="Contraintes!A1" display="Contraintes" xr:uid="{00000000-0004-0000-0200-000010000000}"/>
    <hyperlink ref="A82" location="Etiquettes!A1" display="Etiquettes" xr:uid="{00000000-0004-0000-0200-000011000000}"/>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8064A2"/>
  </sheetPr>
  <dimension ref="A1:Y718"/>
  <sheetViews>
    <sheetView workbookViewId="0">
      <selection activeCell="X1" sqref="X1"/>
    </sheetView>
  </sheetViews>
  <sheetFormatPr baseColWidth="10" defaultColWidth="8.88671875" defaultRowHeight="14.4"/>
  <cols>
    <col min="1" max="25" width="10.77734375" customWidth="1"/>
  </cols>
  <sheetData>
    <row r="1" spans="1:25" ht="15" customHeight="1">
      <c r="A1" s="156" t="s">
        <v>734</v>
      </c>
      <c r="B1" s="156" t="s">
        <v>735</v>
      </c>
      <c r="C1" s="156" t="s">
        <v>174</v>
      </c>
      <c r="D1" s="156" t="s">
        <v>176</v>
      </c>
      <c r="E1" s="156" t="s">
        <v>178</v>
      </c>
      <c r="F1" s="156" t="s">
        <v>181</v>
      </c>
      <c r="G1" s="156" t="s">
        <v>182</v>
      </c>
      <c r="H1" s="156" t="s">
        <v>185</v>
      </c>
      <c r="I1" s="156" t="s">
        <v>187</v>
      </c>
      <c r="J1" s="156" t="s">
        <v>189</v>
      </c>
      <c r="K1" s="156" t="s">
        <v>192</v>
      </c>
      <c r="L1" s="156" t="s">
        <v>194</v>
      </c>
      <c r="M1" s="156" t="s">
        <v>199</v>
      </c>
      <c r="N1" s="156" t="s">
        <v>203</v>
      </c>
      <c r="O1" s="156" t="s">
        <v>72</v>
      </c>
      <c r="P1" s="156" t="s">
        <v>736</v>
      </c>
      <c r="Q1" s="156" t="s">
        <v>737</v>
      </c>
      <c r="R1" s="156" t="s">
        <v>738</v>
      </c>
      <c r="S1" s="156" t="s">
        <v>739</v>
      </c>
      <c r="T1" s="156" t="s">
        <v>740</v>
      </c>
      <c r="U1" s="156" t="s">
        <v>741</v>
      </c>
      <c r="V1" s="156" t="s">
        <v>742</v>
      </c>
      <c r="W1" s="156" t="s">
        <v>743</v>
      </c>
      <c r="X1" s="156" t="s">
        <v>744</v>
      </c>
      <c r="Y1" s="156" t="s">
        <v>745</v>
      </c>
    </row>
    <row r="2" spans="1:25" ht="15" customHeight="1">
      <c r="A2" s="137" t="s">
        <v>211</v>
      </c>
      <c r="B2" s="137" t="s">
        <v>247</v>
      </c>
      <c r="C2" s="137" t="s">
        <v>7</v>
      </c>
      <c r="D2" s="137" t="s">
        <v>11</v>
      </c>
      <c r="E2" s="137" t="s">
        <v>281</v>
      </c>
      <c r="F2" s="137" t="s">
        <v>13</v>
      </c>
      <c r="G2" s="137" t="s">
        <v>282</v>
      </c>
      <c r="H2" s="137" t="s">
        <v>283</v>
      </c>
      <c r="I2" s="137"/>
      <c r="J2" s="137" t="s">
        <v>284</v>
      </c>
      <c r="K2" s="137" t="s">
        <v>285</v>
      </c>
      <c r="L2" s="137" t="s">
        <v>36</v>
      </c>
      <c r="M2" s="137" t="s">
        <v>286</v>
      </c>
      <c r="N2" s="137" t="s">
        <v>287</v>
      </c>
      <c r="O2" s="137" t="s">
        <v>288</v>
      </c>
      <c r="P2" s="137">
        <v>7.57</v>
      </c>
      <c r="Q2" s="137"/>
      <c r="R2" s="137"/>
      <c r="S2" s="137">
        <v>7.57</v>
      </c>
      <c r="T2" s="137">
        <v>0.38</v>
      </c>
      <c r="U2" s="137">
        <v>0.1</v>
      </c>
      <c r="V2" s="137">
        <v>0</v>
      </c>
      <c r="W2" s="137">
        <v>500000000</v>
      </c>
      <c r="X2" s="137">
        <v>0</v>
      </c>
      <c r="Y2" s="137" t="s">
        <v>746</v>
      </c>
    </row>
    <row r="3" spans="1:25" ht="15" customHeight="1">
      <c r="A3" s="137" t="s">
        <v>211</v>
      </c>
      <c r="B3" s="137" t="s">
        <v>275</v>
      </c>
      <c r="C3" s="137" t="s">
        <v>7</v>
      </c>
      <c r="D3" s="137" t="s">
        <v>11</v>
      </c>
      <c r="E3" s="137" t="s">
        <v>281</v>
      </c>
      <c r="F3" s="137" t="s">
        <v>13</v>
      </c>
      <c r="G3" s="137" t="s">
        <v>289</v>
      </c>
      <c r="H3" s="137" t="s">
        <v>290</v>
      </c>
      <c r="I3" s="137"/>
      <c r="J3" s="137" t="s">
        <v>284</v>
      </c>
      <c r="K3" s="137" t="s">
        <v>291</v>
      </c>
      <c r="L3" s="137" t="s">
        <v>38</v>
      </c>
      <c r="M3" s="137" t="s">
        <v>292</v>
      </c>
      <c r="N3" s="137" t="s">
        <v>287</v>
      </c>
      <c r="O3" s="137" t="s">
        <v>288</v>
      </c>
      <c r="P3" s="137">
        <v>4.95</v>
      </c>
      <c r="Q3" s="137"/>
      <c r="R3" s="137"/>
      <c r="S3" s="137">
        <v>4.95</v>
      </c>
      <c r="T3" s="137">
        <v>0.25</v>
      </c>
      <c r="U3" s="137">
        <v>0.1</v>
      </c>
      <c r="V3" s="137">
        <v>0</v>
      </c>
      <c r="W3" s="137">
        <v>500000000</v>
      </c>
      <c r="X3" s="137">
        <v>0</v>
      </c>
      <c r="Y3" s="137" t="s">
        <v>747</v>
      </c>
    </row>
    <row r="4" spans="1:25" ht="15" customHeight="1">
      <c r="A4" s="137" t="s">
        <v>211</v>
      </c>
      <c r="B4" s="137" t="s">
        <v>246</v>
      </c>
      <c r="C4" s="137" t="s">
        <v>7</v>
      </c>
      <c r="D4" s="137" t="s">
        <v>11</v>
      </c>
      <c r="E4" s="137" t="s">
        <v>281</v>
      </c>
      <c r="F4" s="137" t="s">
        <v>13</v>
      </c>
      <c r="G4" s="137"/>
      <c r="H4" s="137"/>
      <c r="I4" s="137"/>
      <c r="J4" s="137"/>
      <c r="K4" s="137"/>
      <c r="L4" s="137"/>
      <c r="M4" s="137"/>
      <c r="N4" s="137"/>
      <c r="O4" s="137"/>
      <c r="P4" s="137">
        <v>7.57</v>
      </c>
      <c r="Q4" s="137"/>
      <c r="R4" s="137"/>
      <c r="S4" s="137"/>
      <c r="T4" s="137"/>
      <c r="U4" s="137"/>
      <c r="V4" s="137">
        <v>0</v>
      </c>
      <c r="W4" s="137">
        <v>500000000</v>
      </c>
      <c r="X4" s="137"/>
      <c r="Y4" s="137" t="s">
        <v>748</v>
      </c>
    </row>
    <row r="5" spans="1:25" ht="15" customHeight="1">
      <c r="A5" s="137" t="s">
        <v>214</v>
      </c>
      <c r="B5" s="137" t="s">
        <v>254</v>
      </c>
      <c r="C5" s="137" t="s">
        <v>7</v>
      </c>
      <c r="D5" s="137" t="s">
        <v>11</v>
      </c>
      <c r="E5" s="137" t="s">
        <v>281</v>
      </c>
      <c r="F5" s="137" t="s">
        <v>13</v>
      </c>
      <c r="G5" s="137"/>
      <c r="H5" s="137"/>
      <c r="I5" s="137"/>
      <c r="J5" s="137"/>
      <c r="K5" s="137"/>
      <c r="L5" s="137"/>
      <c r="M5" s="137"/>
      <c r="N5" s="137"/>
      <c r="O5" s="137"/>
      <c r="P5" s="137">
        <v>0</v>
      </c>
      <c r="Q5" s="137">
        <v>0</v>
      </c>
      <c r="R5" s="137">
        <v>0</v>
      </c>
      <c r="S5" s="137"/>
      <c r="T5" s="137"/>
      <c r="U5" s="137"/>
      <c r="V5" s="137">
        <v>0</v>
      </c>
      <c r="W5" s="137">
        <v>500000000</v>
      </c>
      <c r="X5" s="137"/>
      <c r="Y5" s="137" t="s">
        <v>749</v>
      </c>
    </row>
    <row r="6" spans="1:25" ht="15" customHeight="1">
      <c r="A6" s="137" t="s">
        <v>214</v>
      </c>
      <c r="B6" s="137" t="s">
        <v>259</v>
      </c>
      <c r="C6" s="137" t="s">
        <v>7</v>
      </c>
      <c r="D6" s="137" t="s">
        <v>11</v>
      </c>
      <c r="E6" s="137" t="s">
        <v>281</v>
      </c>
      <c r="F6" s="137" t="s">
        <v>13</v>
      </c>
      <c r="G6" s="137"/>
      <c r="H6" s="137"/>
      <c r="I6" s="137"/>
      <c r="J6" s="137"/>
      <c r="K6" s="137"/>
      <c r="L6" s="137"/>
      <c r="M6" s="137"/>
      <c r="N6" s="137"/>
      <c r="O6" s="137"/>
      <c r="P6" s="137">
        <v>5.63</v>
      </c>
      <c r="Q6" s="137">
        <v>5.63</v>
      </c>
      <c r="R6" s="137">
        <v>5.64</v>
      </c>
      <c r="S6" s="137"/>
      <c r="T6" s="137"/>
      <c r="U6" s="137"/>
      <c r="V6" s="137">
        <v>0</v>
      </c>
      <c r="W6" s="137">
        <v>500000000</v>
      </c>
      <c r="X6" s="137"/>
      <c r="Y6" s="137" t="s">
        <v>749</v>
      </c>
    </row>
    <row r="7" spans="1:25" ht="15" customHeight="1">
      <c r="A7" s="137" t="s">
        <v>214</v>
      </c>
      <c r="B7" s="137" t="s">
        <v>257</v>
      </c>
      <c r="C7" s="137" t="s">
        <v>7</v>
      </c>
      <c r="D7" s="137" t="s">
        <v>11</v>
      </c>
      <c r="E7" s="137" t="s">
        <v>281</v>
      </c>
      <c r="F7" s="137" t="s">
        <v>13</v>
      </c>
      <c r="G7" s="137"/>
      <c r="H7" s="137"/>
      <c r="I7" s="137"/>
      <c r="J7" s="137"/>
      <c r="K7" s="137"/>
      <c r="L7" s="137"/>
      <c r="M7" s="137"/>
      <c r="N7" s="137"/>
      <c r="O7" s="137"/>
      <c r="P7" s="137">
        <v>5.63</v>
      </c>
      <c r="Q7" s="137">
        <v>5.63</v>
      </c>
      <c r="R7" s="137">
        <v>5.63</v>
      </c>
      <c r="S7" s="137"/>
      <c r="T7" s="137"/>
      <c r="U7" s="137"/>
      <c r="V7" s="137">
        <v>0</v>
      </c>
      <c r="W7" s="137">
        <v>500000000</v>
      </c>
      <c r="X7" s="137"/>
      <c r="Y7" s="137" t="s">
        <v>749</v>
      </c>
    </row>
    <row r="8" spans="1:25" ht="15" customHeight="1">
      <c r="A8" s="137" t="s">
        <v>214</v>
      </c>
      <c r="B8" s="137" t="s">
        <v>260</v>
      </c>
      <c r="C8" s="137" t="s">
        <v>7</v>
      </c>
      <c r="D8" s="137" t="s">
        <v>11</v>
      </c>
      <c r="E8" s="137" t="s">
        <v>281</v>
      </c>
      <c r="F8" s="137" t="s">
        <v>13</v>
      </c>
      <c r="G8" s="137"/>
      <c r="H8" s="137"/>
      <c r="I8" s="137"/>
      <c r="J8" s="137"/>
      <c r="K8" s="137"/>
      <c r="L8" s="137"/>
      <c r="M8" s="137"/>
      <c r="N8" s="137"/>
      <c r="O8" s="137"/>
      <c r="P8" s="137">
        <v>0</v>
      </c>
      <c r="Q8" s="137">
        <v>0</v>
      </c>
      <c r="R8" s="137">
        <v>0</v>
      </c>
      <c r="S8" s="137"/>
      <c r="T8" s="137"/>
      <c r="U8" s="137"/>
      <c r="V8" s="137">
        <v>0</v>
      </c>
      <c r="W8" s="137">
        <v>500000000</v>
      </c>
      <c r="X8" s="137"/>
      <c r="Y8" s="137" t="s">
        <v>749</v>
      </c>
    </row>
    <row r="9" spans="1:25" ht="15" customHeight="1">
      <c r="A9" s="137" t="s">
        <v>214</v>
      </c>
      <c r="B9" s="137" t="s">
        <v>262</v>
      </c>
      <c r="C9" s="137" t="s">
        <v>7</v>
      </c>
      <c r="D9" s="137" t="s">
        <v>11</v>
      </c>
      <c r="E9" s="137" t="s">
        <v>281</v>
      </c>
      <c r="F9" s="137" t="s">
        <v>13</v>
      </c>
      <c r="G9" s="137"/>
      <c r="H9" s="137"/>
      <c r="I9" s="137"/>
      <c r="J9" s="137"/>
      <c r="K9" s="137"/>
      <c r="L9" s="137"/>
      <c r="M9" s="137"/>
      <c r="N9" s="137"/>
      <c r="O9" s="137"/>
      <c r="P9" s="137">
        <v>0.01</v>
      </c>
      <c r="Q9" s="137">
        <v>0</v>
      </c>
      <c r="R9" s="137">
        <v>0.01</v>
      </c>
      <c r="S9" s="137"/>
      <c r="T9" s="137"/>
      <c r="U9" s="137"/>
      <c r="V9" s="137">
        <v>0</v>
      </c>
      <c r="W9" s="137">
        <v>500000000</v>
      </c>
      <c r="X9" s="137"/>
      <c r="Y9" s="137" t="s">
        <v>749</v>
      </c>
    </row>
    <row r="10" spans="1:25" ht="15" customHeight="1">
      <c r="A10" s="137" t="s">
        <v>214</v>
      </c>
      <c r="B10" s="137" t="s">
        <v>263</v>
      </c>
      <c r="C10" s="137" t="s">
        <v>7</v>
      </c>
      <c r="D10" s="137" t="s">
        <v>11</v>
      </c>
      <c r="E10" s="137" t="s">
        <v>281</v>
      </c>
      <c r="F10" s="137" t="s">
        <v>13</v>
      </c>
      <c r="G10" s="137"/>
      <c r="H10" s="137"/>
      <c r="I10" s="137"/>
      <c r="J10" s="137"/>
      <c r="K10" s="137"/>
      <c r="L10" s="137"/>
      <c r="M10" s="137"/>
      <c r="N10" s="137"/>
      <c r="O10" s="137"/>
      <c r="P10" s="137">
        <v>0</v>
      </c>
      <c r="Q10" s="137">
        <v>0</v>
      </c>
      <c r="R10" s="137">
        <v>0.01</v>
      </c>
      <c r="S10" s="137"/>
      <c r="T10" s="137"/>
      <c r="U10" s="137"/>
      <c r="V10" s="137">
        <v>0</v>
      </c>
      <c r="W10" s="137">
        <v>500000000</v>
      </c>
      <c r="X10" s="137"/>
      <c r="Y10" s="137" t="s">
        <v>749</v>
      </c>
    </row>
    <row r="11" spans="1:25" ht="15" customHeight="1">
      <c r="A11" s="137" t="s">
        <v>214</v>
      </c>
      <c r="B11" s="137" t="s">
        <v>275</v>
      </c>
      <c r="C11" s="137" t="s">
        <v>7</v>
      </c>
      <c r="D11" s="137" t="s">
        <v>11</v>
      </c>
      <c r="E11" s="137" t="s">
        <v>281</v>
      </c>
      <c r="F11" s="137" t="s">
        <v>13</v>
      </c>
      <c r="G11" s="137"/>
      <c r="H11" s="137"/>
      <c r="I11" s="137"/>
      <c r="J11" s="137"/>
      <c r="K11" s="137"/>
      <c r="L11" s="137"/>
      <c r="M11" s="137"/>
      <c r="N11" s="137"/>
      <c r="O11" s="137"/>
      <c r="P11" s="137">
        <v>4.5199999999999996</v>
      </c>
      <c r="Q11" s="137"/>
      <c r="R11" s="137"/>
      <c r="S11" s="137"/>
      <c r="T11" s="137"/>
      <c r="U11" s="137"/>
      <c r="V11" s="137">
        <v>0</v>
      </c>
      <c r="W11" s="137">
        <v>500000000</v>
      </c>
      <c r="X11" s="137"/>
      <c r="Y11" s="137" t="s">
        <v>748</v>
      </c>
    </row>
    <row r="12" spans="1:25" ht="15" customHeight="1">
      <c r="A12" s="137" t="s">
        <v>214</v>
      </c>
      <c r="B12" s="137" t="s">
        <v>269</v>
      </c>
      <c r="C12" s="137" t="s">
        <v>7</v>
      </c>
      <c r="D12" s="137" t="s">
        <v>11</v>
      </c>
      <c r="E12" s="137" t="s">
        <v>281</v>
      </c>
      <c r="F12" s="137" t="s">
        <v>13</v>
      </c>
      <c r="G12" s="137"/>
      <c r="H12" s="137"/>
      <c r="I12" s="137"/>
      <c r="J12" s="137"/>
      <c r="K12" s="137"/>
      <c r="L12" s="137"/>
      <c r="M12" s="137"/>
      <c r="N12" s="137"/>
      <c r="O12" s="137"/>
      <c r="P12" s="137">
        <v>0.53</v>
      </c>
      <c r="Q12" s="137"/>
      <c r="R12" s="137"/>
      <c r="S12" s="137"/>
      <c r="T12" s="137"/>
      <c r="U12" s="137"/>
      <c r="V12" s="137">
        <v>0</v>
      </c>
      <c r="W12" s="137">
        <v>500000000</v>
      </c>
      <c r="X12" s="137"/>
      <c r="Y12" s="137" t="s">
        <v>748</v>
      </c>
    </row>
    <row r="13" spans="1:25" ht="15" customHeight="1">
      <c r="A13" s="137" t="s">
        <v>214</v>
      </c>
      <c r="B13" s="137" t="s">
        <v>249</v>
      </c>
      <c r="C13" s="137" t="s">
        <v>7</v>
      </c>
      <c r="D13" s="137" t="s">
        <v>11</v>
      </c>
      <c r="E13" s="137" t="s">
        <v>281</v>
      </c>
      <c r="F13" s="137" t="s">
        <v>13</v>
      </c>
      <c r="G13" s="137"/>
      <c r="H13" s="137"/>
      <c r="I13" s="137"/>
      <c r="J13" s="137"/>
      <c r="K13" s="137"/>
      <c r="L13" s="137"/>
      <c r="M13" s="137"/>
      <c r="N13" s="137"/>
      <c r="O13" s="137"/>
      <c r="P13" s="137">
        <v>0.46</v>
      </c>
      <c r="Q13" s="137"/>
      <c r="R13" s="137"/>
      <c r="S13" s="137"/>
      <c r="T13" s="137"/>
      <c r="U13" s="137"/>
      <c r="V13" s="137">
        <v>0</v>
      </c>
      <c r="W13" s="137">
        <v>500000000</v>
      </c>
      <c r="X13" s="137"/>
      <c r="Y13" s="137" t="s">
        <v>748</v>
      </c>
    </row>
    <row r="14" spans="1:25" ht="15" customHeight="1">
      <c r="A14" s="137" t="s">
        <v>214</v>
      </c>
      <c r="B14" s="137" t="s">
        <v>250</v>
      </c>
      <c r="C14" s="137" t="s">
        <v>7</v>
      </c>
      <c r="D14" s="137" t="s">
        <v>11</v>
      </c>
      <c r="E14" s="137" t="s">
        <v>281</v>
      </c>
      <c r="F14" s="137" t="s">
        <v>13</v>
      </c>
      <c r="G14" s="137"/>
      <c r="H14" s="137"/>
      <c r="I14" s="137"/>
      <c r="J14" s="137"/>
      <c r="K14" s="137"/>
      <c r="L14" s="137"/>
      <c r="M14" s="137"/>
      <c r="N14" s="137"/>
      <c r="O14" s="137"/>
      <c r="P14" s="137">
        <v>2.99</v>
      </c>
      <c r="Q14" s="137"/>
      <c r="R14" s="137"/>
      <c r="S14" s="137"/>
      <c r="T14" s="137"/>
      <c r="U14" s="137"/>
      <c r="V14" s="137">
        <v>0</v>
      </c>
      <c r="W14" s="137">
        <v>500000000</v>
      </c>
      <c r="X14" s="137"/>
      <c r="Y14" s="137" t="s">
        <v>748</v>
      </c>
    </row>
    <row r="15" spans="1:25" ht="15" customHeight="1">
      <c r="A15" s="137" t="s">
        <v>214</v>
      </c>
      <c r="B15" s="137" t="s">
        <v>248</v>
      </c>
      <c r="C15" s="137" t="s">
        <v>7</v>
      </c>
      <c r="D15" s="137" t="s">
        <v>11</v>
      </c>
      <c r="E15" s="137" t="s">
        <v>281</v>
      </c>
      <c r="F15" s="137" t="s">
        <v>13</v>
      </c>
      <c r="G15" s="137"/>
      <c r="H15" s="137"/>
      <c r="I15" s="137"/>
      <c r="J15" s="137"/>
      <c r="K15" s="137"/>
      <c r="L15" s="137"/>
      <c r="M15" s="137"/>
      <c r="N15" s="137"/>
      <c r="O15" s="137"/>
      <c r="P15" s="137">
        <v>3.44</v>
      </c>
      <c r="Q15" s="137"/>
      <c r="R15" s="137"/>
      <c r="S15" s="137"/>
      <c r="T15" s="137"/>
      <c r="U15" s="137"/>
      <c r="V15" s="137">
        <v>0</v>
      </c>
      <c r="W15" s="137">
        <v>500000000</v>
      </c>
      <c r="X15" s="137"/>
      <c r="Y15" s="137" t="s">
        <v>748</v>
      </c>
    </row>
    <row r="16" spans="1:25" ht="15" customHeight="1">
      <c r="A16" s="137" t="s">
        <v>214</v>
      </c>
      <c r="B16" s="137" t="s">
        <v>253</v>
      </c>
      <c r="C16" s="137" t="s">
        <v>7</v>
      </c>
      <c r="D16" s="137" t="s">
        <v>11</v>
      </c>
      <c r="E16" s="137" t="s">
        <v>281</v>
      </c>
      <c r="F16" s="137" t="s">
        <v>13</v>
      </c>
      <c r="G16" s="137"/>
      <c r="H16" s="137"/>
      <c r="I16" s="137"/>
      <c r="J16" s="137"/>
      <c r="K16" s="137"/>
      <c r="L16" s="137"/>
      <c r="M16" s="137"/>
      <c r="N16" s="137"/>
      <c r="O16" s="137"/>
      <c r="P16" s="137">
        <v>11.3</v>
      </c>
      <c r="Q16" s="137"/>
      <c r="R16" s="137"/>
      <c r="S16" s="137"/>
      <c r="T16" s="137"/>
      <c r="U16" s="137"/>
      <c r="V16" s="137">
        <v>0</v>
      </c>
      <c r="W16" s="137">
        <v>500000000</v>
      </c>
      <c r="X16" s="137"/>
      <c r="Y16" s="137" t="s">
        <v>748</v>
      </c>
    </row>
    <row r="17" spans="1:25" ht="15" customHeight="1">
      <c r="A17" s="137" t="s">
        <v>214</v>
      </c>
      <c r="B17" s="137" t="s">
        <v>256</v>
      </c>
      <c r="C17" s="137" t="s">
        <v>7</v>
      </c>
      <c r="D17" s="137" t="s">
        <v>11</v>
      </c>
      <c r="E17" s="137" t="s">
        <v>281</v>
      </c>
      <c r="F17" s="137" t="s">
        <v>13</v>
      </c>
      <c r="G17" s="137"/>
      <c r="H17" s="137"/>
      <c r="I17" s="137"/>
      <c r="J17" s="137"/>
      <c r="K17" s="137"/>
      <c r="L17" s="137"/>
      <c r="M17" s="137"/>
      <c r="N17" s="137"/>
      <c r="O17" s="137"/>
      <c r="P17" s="137">
        <v>5.63</v>
      </c>
      <c r="Q17" s="137">
        <v>5.63</v>
      </c>
      <c r="R17" s="137">
        <v>5.63</v>
      </c>
      <c r="S17" s="137"/>
      <c r="T17" s="137"/>
      <c r="U17" s="137"/>
      <c r="V17" s="137">
        <v>0</v>
      </c>
      <c r="W17" s="137">
        <v>500000000</v>
      </c>
      <c r="X17" s="137"/>
      <c r="Y17" s="137" t="s">
        <v>749</v>
      </c>
    </row>
    <row r="18" spans="1:25" ht="15" customHeight="1">
      <c r="A18" s="137" t="s">
        <v>214</v>
      </c>
      <c r="B18" s="137" t="s">
        <v>255</v>
      </c>
      <c r="C18" s="137" t="s">
        <v>7</v>
      </c>
      <c r="D18" s="137" t="s">
        <v>11</v>
      </c>
      <c r="E18" s="137" t="s">
        <v>281</v>
      </c>
      <c r="F18" s="137" t="s">
        <v>13</v>
      </c>
      <c r="G18" s="137"/>
      <c r="H18" s="137"/>
      <c r="I18" s="137"/>
      <c r="J18" s="137"/>
      <c r="K18" s="137"/>
      <c r="L18" s="137"/>
      <c r="M18" s="137"/>
      <c r="N18" s="137"/>
      <c r="O18" s="137"/>
      <c r="P18" s="137">
        <v>11.3</v>
      </c>
      <c r="Q18" s="137">
        <v>11.3</v>
      </c>
      <c r="R18" s="137">
        <v>11.3</v>
      </c>
      <c r="S18" s="137"/>
      <c r="T18" s="137"/>
      <c r="U18" s="137"/>
      <c r="V18" s="137">
        <v>0</v>
      </c>
      <c r="W18" s="137">
        <v>500000000</v>
      </c>
      <c r="X18" s="137"/>
      <c r="Y18" s="137" t="s">
        <v>749</v>
      </c>
    </row>
    <row r="19" spans="1:25" ht="15" customHeight="1">
      <c r="A19" s="137" t="s">
        <v>214</v>
      </c>
      <c r="B19" s="137" t="s">
        <v>258</v>
      </c>
      <c r="C19" s="137" t="s">
        <v>7</v>
      </c>
      <c r="D19" s="137" t="s">
        <v>11</v>
      </c>
      <c r="E19" s="137" t="s">
        <v>281</v>
      </c>
      <c r="F19" s="137" t="s">
        <v>13</v>
      </c>
      <c r="G19" s="137"/>
      <c r="H19" s="137"/>
      <c r="I19" s="137"/>
      <c r="J19" s="137"/>
      <c r="K19" s="137"/>
      <c r="L19" s="137"/>
      <c r="M19" s="137"/>
      <c r="N19" s="137"/>
      <c r="O19" s="137"/>
      <c r="P19" s="137">
        <v>5.63</v>
      </c>
      <c r="Q19" s="137">
        <v>5.63</v>
      </c>
      <c r="R19" s="137">
        <v>5.64</v>
      </c>
      <c r="S19" s="137"/>
      <c r="T19" s="137"/>
      <c r="U19" s="137"/>
      <c r="V19" s="137">
        <v>0</v>
      </c>
      <c r="W19" s="137">
        <v>500000000</v>
      </c>
      <c r="X19" s="137"/>
      <c r="Y19" s="137" t="s">
        <v>749</v>
      </c>
    </row>
    <row r="20" spans="1:25" ht="15" customHeight="1">
      <c r="A20" s="137" t="s">
        <v>214</v>
      </c>
      <c r="B20" s="137" t="s">
        <v>261</v>
      </c>
      <c r="C20" s="137" t="s">
        <v>7</v>
      </c>
      <c r="D20" s="137" t="s">
        <v>11</v>
      </c>
      <c r="E20" s="137" t="s">
        <v>281</v>
      </c>
      <c r="F20" s="137" t="s">
        <v>13</v>
      </c>
      <c r="G20" s="137"/>
      <c r="H20" s="137"/>
      <c r="I20" s="137"/>
      <c r="J20" s="137"/>
      <c r="K20" s="137"/>
      <c r="L20" s="137"/>
      <c r="M20" s="137"/>
      <c r="N20" s="137"/>
      <c r="O20" s="137"/>
      <c r="P20" s="137">
        <v>0.01</v>
      </c>
      <c r="Q20" s="137">
        <v>0</v>
      </c>
      <c r="R20" s="137">
        <v>0.01</v>
      </c>
      <c r="S20" s="137"/>
      <c r="T20" s="137"/>
      <c r="U20" s="137"/>
      <c r="V20" s="137">
        <v>0</v>
      </c>
      <c r="W20" s="137">
        <v>500000000</v>
      </c>
      <c r="X20" s="137"/>
      <c r="Y20" s="137" t="s">
        <v>749</v>
      </c>
    </row>
    <row r="21" spans="1:25" ht="15" customHeight="1">
      <c r="A21" s="137" t="s">
        <v>214</v>
      </c>
      <c r="B21" s="137" t="s">
        <v>252</v>
      </c>
      <c r="C21" s="137" t="s">
        <v>7</v>
      </c>
      <c r="D21" s="137" t="s">
        <v>11</v>
      </c>
      <c r="E21" s="137" t="s">
        <v>281</v>
      </c>
      <c r="F21" s="137" t="s">
        <v>13</v>
      </c>
      <c r="G21" s="137"/>
      <c r="H21" s="137"/>
      <c r="I21" s="137"/>
      <c r="J21" s="137"/>
      <c r="K21" s="137"/>
      <c r="L21" s="137"/>
      <c r="M21" s="137"/>
      <c r="N21" s="137"/>
      <c r="O21" s="137"/>
      <c r="P21" s="137">
        <v>12.3</v>
      </c>
      <c r="Q21" s="137"/>
      <c r="R21" s="137"/>
      <c r="S21" s="137"/>
      <c r="T21" s="137"/>
      <c r="U21" s="137"/>
      <c r="V21" s="137">
        <v>0</v>
      </c>
      <c r="W21" s="137">
        <v>500000000</v>
      </c>
      <c r="X21" s="137"/>
      <c r="Y21" s="137" t="s">
        <v>748</v>
      </c>
    </row>
    <row r="22" spans="1:25" ht="15" customHeight="1">
      <c r="A22" s="137" t="s">
        <v>214</v>
      </c>
      <c r="B22" s="137" t="s">
        <v>251</v>
      </c>
      <c r="C22" s="137" t="s">
        <v>7</v>
      </c>
      <c r="D22" s="137" t="s">
        <v>11</v>
      </c>
      <c r="E22" s="137" t="s">
        <v>281</v>
      </c>
      <c r="F22" s="137" t="s">
        <v>13</v>
      </c>
      <c r="G22" s="137"/>
      <c r="H22" s="137"/>
      <c r="I22" s="137"/>
      <c r="J22" s="137"/>
      <c r="K22" s="137"/>
      <c r="L22" s="137"/>
      <c r="M22" s="137"/>
      <c r="N22" s="137"/>
      <c r="O22" s="137"/>
      <c r="P22" s="137">
        <v>12.9</v>
      </c>
      <c r="Q22" s="137"/>
      <c r="R22" s="137"/>
      <c r="S22" s="137"/>
      <c r="T22" s="137"/>
      <c r="U22" s="137"/>
      <c r="V22" s="137">
        <v>0</v>
      </c>
      <c r="W22" s="137">
        <v>500000000</v>
      </c>
      <c r="X22" s="137"/>
      <c r="Y22" s="137" t="s">
        <v>748</v>
      </c>
    </row>
    <row r="23" spans="1:25" ht="15" customHeight="1">
      <c r="A23" s="137" t="s">
        <v>214</v>
      </c>
      <c r="B23" s="137" t="s">
        <v>268</v>
      </c>
      <c r="C23" s="137" t="s">
        <v>7</v>
      </c>
      <c r="D23" s="137" t="s">
        <v>11</v>
      </c>
      <c r="E23" s="137" t="s">
        <v>281</v>
      </c>
      <c r="F23" s="137" t="s">
        <v>13</v>
      </c>
      <c r="G23" s="137"/>
      <c r="H23" s="137"/>
      <c r="I23" s="137"/>
      <c r="J23" s="137"/>
      <c r="K23" s="137"/>
      <c r="L23" s="137"/>
      <c r="M23" s="137"/>
      <c r="N23" s="137"/>
      <c r="O23" s="137"/>
      <c r="P23" s="137">
        <v>0.53</v>
      </c>
      <c r="Q23" s="137"/>
      <c r="R23" s="137"/>
      <c r="S23" s="137"/>
      <c r="T23" s="137"/>
      <c r="U23" s="137"/>
      <c r="V23" s="137">
        <v>0</v>
      </c>
      <c r="W23" s="137">
        <v>500000000</v>
      </c>
      <c r="X23" s="137"/>
      <c r="Y23" s="137" t="s">
        <v>748</v>
      </c>
    </row>
    <row r="24" spans="1:25" ht="15" customHeight="1">
      <c r="A24" s="137" t="s">
        <v>214</v>
      </c>
      <c r="B24" s="137" t="s">
        <v>266</v>
      </c>
      <c r="C24" s="137" t="s">
        <v>7</v>
      </c>
      <c r="D24" s="137" t="s">
        <v>11</v>
      </c>
      <c r="E24" s="137" t="s">
        <v>281</v>
      </c>
      <c r="F24" s="137" t="s">
        <v>13</v>
      </c>
      <c r="G24" s="137"/>
      <c r="H24" s="137"/>
      <c r="I24" s="137"/>
      <c r="J24" s="137"/>
      <c r="K24" s="137"/>
      <c r="L24" s="137"/>
      <c r="M24" s="137"/>
      <c r="N24" s="137"/>
      <c r="O24" s="137"/>
      <c r="P24" s="137">
        <v>1.06</v>
      </c>
      <c r="Q24" s="137"/>
      <c r="R24" s="137"/>
      <c r="S24" s="137"/>
      <c r="T24" s="137"/>
      <c r="U24" s="137"/>
      <c r="V24" s="137">
        <v>0</v>
      </c>
      <c r="W24" s="137">
        <v>500000000</v>
      </c>
      <c r="X24" s="137"/>
      <c r="Y24" s="137" t="s">
        <v>748</v>
      </c>
    </row>
    <row r="25" spans="1:25" ht="15" customHeight="1">
      <c r="A25" s="137" t="s">
        <v>214</v>
      </c>
      <c r="B25" s="137" t="s">
        <v>264</v>
      </c>
      <c r="C25" s="137" t="s">
        <v>7</v>
      </c>
      <c r="D25" s="137" t="s">
        <v>11</v>
      </c>
      <c r="E25" s="137" t="s">
        <v>281</v>
      </c>
      <c r="F25" s="137" t="s">
        <v>13</v>
      </c>
      <c r="G25" s="137"/>
      <c r="H25" s="137"/>
      <c r="I25" s="137"/>
      <c r="J25" s="137"/>
      <c r="K25" s="137"/>
      <c r="L25" s="137"/>
      <c r="M25" s="137"/>
      <c r="N25" s="137"/>
      <c r="O25" s="137"/>
      <c r="P25" s="137">
        <v>1.06</v>
      </c>
      <c r="Q25" s="137"/>
      <c r="R25" s="137"/>
      <c r="S25" s="137"/>
      <c r="T25" s="137"/>
      <c r="U25" s="137"/>
      <c r="V25" s="137">
        <v>0</v>
      </c>
      <c r="W25" s="137">
        <v>500000000</v>
      </c>
      <c r="X25" s="137"/>
      <c r="Y25" s="137" t="s">
        <v>748</v>
      </c>
    </row>
    <row r="26" spans="1:25" ht="15" customHeight="1">
      <c r="A26" s="137" t="s">
        <v>217</v>
      </c>
      <c r="B26" s="137" t="s">
        <v>254</v>
      </c>
      <c r="C26" s="137" t="s">
        <v>7</v>
      </c>
      <c r="D26" s="137" t="s">
        <v>11</v>
      </c>
      <c r="E26" s="137" t="s">
        <v>281</v>
      </c>
      <c r="F26" s="137" t="s">
        <v>13</v>
      </c>
      <c r="G26" s="137"/>
      <c r="H26" s="137"/>
      <c r="I26" s="137"/>
      <c r="J26" s="137"/>
      <c r="K26" s="137"/>
      <c r="L26" s="137"/>
      <c r="M26" s="137"/>
      <c r="N26" s="137"/>
      <c r="O26" s="137"/>
      <c r="P26" s="137">
        <v>0</v>
      </c>
      <c r="Q26" s="137">
        <v>0</v>
      </c>
      <c r="R26" s="137">
        <v>0</v>
      </c>
      <c r="S26" s="137"/>
      <c r="T26" s="137"/>
      <c r="U26" s="137"/>
      <c r="V26" s="137">
        <v>0</v>
      </c>
      <c r="W26" s="137">
        <v>500000000</v>
      </c>
      <c r="X26" s="137"/>
      <c r="Y26" s="137" t="s">
        <v>749</v>
      </c>
    </row>
    <row r="27" spans="1:25" ht="15" customHeight="1">
      <c r="A27" s="137" t="s">
        <v>217</v>
      </c>
      <c r="B27" s="137" t="s">
        <v>259</v>
      </c>
      <c r="C27" s="137" t="s">
        <v>7</v>
      </c>
      <c r="D27" s="137" t="s">
        <v>11</v>
      </c>
      <c r="E27" s="137" t="s">
        <v>281</v>
      </c>
      <c r="F27" s="137" t="s">
        <v>13</v>
      </c>
      <c r="G27" s="137"/>
      <c r="H27" s="137"/>
      <c r="I27" s="137"/>
      <c r="J27" s="137"/>
      <c r="K27" s="137"/>
      <c r="L27" s="137"/>
      <c r="M27" s="137"/>
      <c r="N27" s="137"/>
      <c r="O27" s="137"/>
      <c r="P27" s="137">
        <v>5.63</v>
      </c>
      <c r="Q27" s="137">
        <v>5.63</v>
      </c>
      <c r="R27" s="137">
        <v>5.63</v>
      </c>
      <c r="S27" s="137"/>
      <c r="T27" s="137"/>
      <c r="U27" s="137"/>
      <c r="V27" s="137">
        <v>0</v>
      </c>
      <c r="W27" s="137">
        <v>500000000</v>
      </c>
      <c r="X27" s="137"/>
      <c r="Y27" s="137" t="s">
        <v>749</v>
      </c>
    </row>
    <row r="28" spans="1:25" ht="15" customHeight="1">
      <c r="A28" s="137" t="s">
        <v>217</v>
      </c>
      <c r="B28" s="137" t="s">
        <v>257</v>
      </c>
      <c r="C28" s="137" t="s">
        <v>7</v>
      </c>
      <c r="D28" s="137" t="s">
        <v>11</v>
      </c>
      <c r="E28" s="137" t="s">
        <v>281</v>
      </c>
      <c r="F28" s="137" t="s">
        <v>13</v>
      </c>
      <c r="G28" s="137"/>
      <c r="H28" s="137"/>
      <c r="I28" s="137"/>
      <c r="J28" s="137"/>
      <c r="K28" s="137"/>
      <c r="L28" s="137"/>
      <c r="M28" s="137"/>
      <c r="N28" s="137"/>
      <c r="O28" s="137"/>
      <c r="P28" s="137">
        <v>5.63</v>
      </c>
      <c r="Q28" s="137">
        <v>5.63</v>
      </c>
      <c r="R28" s="137">
        <v>5.64</v>
      </c>
      <c r="S28" s="137"/>
      <c r="T28" s="137"/>
      <c r="U28" s="137"/>
      <c r="V28" s="137">
        <v>0</v>
      </c>
      <c r="W28" s="137">
        <v>500000000</v>
      </c>
      <c r="X28" s="137"/>
      <c r="Y28" s="137" t="s">
        <v>749</v>
      </c>
    </row>
    <row r="29" spans="1:25" ht="15" customHeight="1">
      <c r="A29" s="137" t="s">
        <v>217</v>
      </c>
      <c r="B29" s="137" t="s">
        <v>260</v>
      </c>
      <c r="C29" s="137" t="s">
        <v>7</v>
      </c>
      <c r="D29" s="137" t="s">
        <v>11</v>
      </c>
      <c r="E29" s="137" t="s">
        <v>281</v>
      </c>
      <c r="F29" s="137" t="s">
        <v>13</v>
      </c>
      <c r="G29" s="137"/>
      <c r="H29" s="137"/>
      <c r="I29" s="137"/>
      <c r="J29" s="137"/>
      <c r="K29" s="137"/>
      <c r="L29" s="137"/>
      <c r="M29" s="137"/>
      <c r="N29" s="137"/>
      <c r="O29" s="137"/>
      <c r="P29" s="137">
        <v>0</v>
      </c>
      <c r="Q29" s="137">
        <v>0</v>
      </c>
      <c r="R29" s="137">
        <v>0</v>
      </c>
      <c r="S29" s="137"/>
      <c r="T29" s="137"/>
      <c r="U29" s="137"/>
      <c r="V29" s="137">
        <v>0</v>
      </c>
      <c r="W29" s="137">
        <v>500000000</v>
      </c>
      <c r="X29" s="137"/>
      <c r="Y29" s="137" t="s">
        <v>749</v>
      </c>
    </row>
    <row r="30" spans="1:25" ht="15" customHeight="1">
      <c r="A30" s="137" t="s">
        <v>217</v>
      </c>
      <c r="B30" s="137" t="s">
        <v>262</v>
      </c>
      <c r="C30" s="137" t="s">
        <v>7</v>
      </c>
      <c r="D30" s="137" t="s">
        <v>11</v>
      </c>
      <c r="E30" s="137" t="s">
        <v>281</v>
      </c>
      <c r="F30" s="137" t="s">
        <v>13</v>
      </c>
      <c r="G30" s="137"/>
      <c r="H30" s="137"/>
      <c r="I30" s="137"/>
      <c r="J30" s="137"/>
      <c r="K30" s="137"/>
      <c r="L30" s="137"/>
      <c r="M30" s="137"/>
      <c r="N30" s="137"/>
      <c r="O30" s="137"/>
      <c r="P30" s="137">
        <v>0.01</v>
      </c>
      <c r="Q30" s="137">
        <v>0</v>
      </c>
      <c r="R30" s="137">
        <v>0.01</v>
      </c>
      <c r="S30" s="137"/>
      <c r="T30" s="137"/>
      <c r="U30" s="137"/>
      <c r="V30" s="137">
        <v>0</v>
      </c>
      <c r="W30" s="137">
        <v>500000000</v>
      </c>
      <c r="X30" s="137"/>
      <c r="Y30" s="137" t="s">
        <v>749</v>
      </c>
    </row>
    <row r="31" spans="1:25" ht="15" customHeight="1">
      <c r="A31" s="137" t="s">
        <v>217</v>
      </c>
      <c r="B31" s="137" t="s">
        <v>263</v>
      </c>
      <c r="C31" s="137" t="s">
        <v>7</v>
      </c>
      <c r="D31" s="137" t="s">
        <v>11</v>
      </c>
      <c r="E31" s="137" t="s">
        <v>281</v>
      </c>
      <c r="F31" s="137" t="s">
        <v>13</v>
      </c>
      <c r="G31" s="137"/>
      <c r="H31" s="137"/>
      <c r="I31" s="137"/>
      <c r="J31" s="137"/>
      <c r="K31" s="137"/>
      <c r="L31" s="137"/>
      <c r="M31" s="137"/>
      <c r="N31" s="137"/>
      <c r="O31" s="137"/>
      <c r="P31" s="137">
        <v>0</v>
      </c>
      <c r="Q31" s="137">
        <v>0</v>
      </c>
      <c r="R31" s="137">
        <v>0.01</v>
      </c>
      <c r="S31" s="137"/>
      <c r="T31" s="137"/>
      <c r="U31" s="137"/>
      <c r="V31" s="137">
        <v>0</v>
      </c>
      <c r="W31" s="137">
        <v>500000000</v>
      </c>
      <c r="X31" s="137"/>
      <c r="Y31" s="137" t="s">
        <v>749</v>
      </c>
    </row>
    <row r="32" spans="1:25" ht="15" customHeight="1">
      <c r="A32" s="137" t="s">
        <v>217</v>
      </c>
      <c r="B32" s="137" t="s">
        <v>275</v>
      </c>
      <c r="C32" s="137" t="s">
        <v>7</v>
      </c>
      <c r="D32" s="137" t="s">
        <v>11</v>
      </c>
      <c r="E32" s="137" t="s">
        <v>281</v>
      </c>
      <c r="F32" s="137" t="s">
        <v>13</v>
      </c>
      <c r="G32" s="137"/>
      <c r="H32" s="137"/>
      <c r="I32" s="137"/>
      <c r="J32" s="137"/>
      <c r="K32" s="137"/>
      <c r="L32" s="137"/>
      <c r="M32" s="137"/>
      <c r="N32" s="137"/>
      <c r="O32" s="137"/>
      <c r="P32" s="137">
        <v>4.3600000000000003</v>
      </c>
      <c r="Q32" s="137"/>
      <c r="R32" s="137"/>
      <c r="S32" s="137"/>
      <c r="T32" s="137"/>
      <c r="U32" s="137"/>
      <c r="V32" s="137">
        <v>0</v>
      </c>
      <c r="W32" s="137">
        <v>500000000</v>
      </c>
      <c r="X32" s="137"/>
      <c r="Y32" s="137" t="s">
        <v>748</v>
      </c>
    </row>
    <row r="33" spans="1:25" ht="15" customHeight="1">
      <c r="A33" s="137" t="s">
        <v>217</v>
      </c>
      <c r="B33" s="137" t="s">
        <v>253</v>
      </c>
      <c r="C33" s="137" t="s">
        <v>7</v>
      </c>
      <c r="D33" s="137" t="s">
        <v>11</v>
      </c>
      <c r="E33" s="137" t="s">
        <v>281</v>
      </c>
      <c r="F33" s="137" t="s">
        <v>13</v>
      </c>
      <c r="G33" s="137"/>
      <c r="H33" s="137"/>
      <c r="I33" s="137"/>
      <c r="J33" s="137"/>
      <c r="K33" s="137"/>
      <c r="L33" s="137"/>
      <c r="M33" s="137"/>
      <c r="N33" s="137"/>
      <c r="O33" s="137"/>
      <c r="P33" s="137">
        <v>11.3</v>
      </c>
      <c r="Q33" s="137"/>
      <c r="R33" s="137"/>
      <c r="S33" s="137"/>
      <c r="T33" s="137"/>
      <c r="U33" s="137"/>
      <c r="V33" s="137">
        <v>0</v>
      </c>
      <c r="W33" s="137">
        <v>500000000</v>
      </c>
      <c r="X33" s="137"/>
      <c r="Y33" s="137" t="s">
        <v>748</v>
      </c>
    </row>
    <row r="34" spans="1:25" ht="15" customHeight="1">
      <c r="A34" s="137" t="s">
        <v>217</v>
      </c>
      <c r="B34" s="137" t="s">
        <v>256</v>
      </c>
      <c r="C34" s="137" t="s">
        <v>7</v>
      </c>
      <c r="D34" s="137" t="s">
        <v>11</v>
      </c>
      <c r="E34" s="137" t="s">
        <v>281</v>
      </c>
      <c r="F34" s="137" t="s">
        <v>13</v>
      </c>
      <c r="G34" s="137"/>
      <c r="H34" s="137"/>
      <c r="I34" s="137"/>
      <c r="J34" s="137"/>
      <c r="K34" s="137"/>
      <c r="L34" s="137"/>
      <c r="M34" s="137"/>
      <c r="N34" s="137"/>
      <c r="O34" s="137"/>
      <c r="P34" s="137">
        <v>5.63</v>
      </c>
      <c r="Q34" s="137">
        <v>5.63</v>
      </c>
      <c r="R34" s="137">
        <v>5.63</v>
      </c>
      <c r="S34" s="137"/>
      <c r="T34" s="137"/>
      <c r="U34" s="137"/>
      <c r="V34" s="137">
        <v>0</v>
      </c>
      <c r="W34" s="137">
        <v>500000000</v>
      </c>
      <c r="X34" s="137"/>
      <c r="Y34" s="137" t="s">
        <v>749</v>
      </c>
    </row>
    <row r="35" spans="1:25" ht="15" customHeight="1">
      <c r="A35" s="137" t="s">
        <v>217</v>
      </c>
      <c r="B35" s="137" t="s">
        <v>255</v>
      </c>
      <c r="C35" s="137" t="s">
        <v>7</v>
      </c>
      <c r="D35" s="137" t="s">
        <v>11</v>
      </c>
      <c r="E35" s="137" t="s">
        <v>281</v>
      </c>
      <c r="F35" s="137" t="s">
        <v>13</v>
      </c>
      <c r="G35" s="137"/>
      <c r="H35" s="137"/>
      <c r="I35" s="137"/>
      <c r="J35" s="137"/>
      <c r="K35" s="137"/>
      <c r="L35" s="137"/>
      <c r="M35" s="137"/>
      <c r="N35" s="137"/>
      <c r="O35" s="137"/>
      <c r="P35" s="137">
        <v>11.3</v>
      </c>
      <c r="Q35" s="137">
        <v>11.3</v>
      </c>
      <c r="R35" s="137">
        <v>11.3</v>
      </c>
      <c r="S35" s="137"/>
      <c r="T35" s="137"/>
      <c r="U35" s="137"/>
      <c r="V35" s="137">
        <v>0</v>
      </c>
      <c r="W35" s="137">
        <v>500000000</v>
      </c>
      <c r="X35" s="137"/>
      <c r="Y35" s="137" t="s">
        <v>749</v>
      </c>
    </row>
    <row r="36" spans="1:25" ht="15" customHeight="1">
      <c r="A36" s="137" t="s">
        <v>217</v>
      </c>
      <c r="B36" s="137" t="s">
        <v>258</v>
      </c>
      <c r="C36" s="137" t="s">
        <v>7</v>
      </c>
      <c r="D36" s="137" t="s">
        <v>11</v>
      </c>
      <c r="E36" s="137" t="s">
        <v>281</v>
      </c>
      <c r="F36" s="137" t="s">
        <v>13</v>
      </c>
      <c r="G36" s="137"/>
      <c r="H36" s="137"/>
      <c r="I36" s="137"/>
      <c r="J36" s="137"/>
      <c r="K36" s="137"/>
      <c r="L36" s="137"/>
      <c r="M36" s="137"/>
      <c r="N36" s="137"/>
      <c r="O36" s="137"/>
      <c r="P36" s="137">
        <v>5.63</v>
      </c>
      <c r="Q36" s="137">
        <v>5.63</v>
      </c>
      <c r="R36" s="137">
        <v>5.63</v>
      </c>
      <c r="S36" s="137"/>
      <c r="T36" s="137"/>
      <c r="U36" s="137"/>
      <c r="V36" s="137">
        <v>0</v>
      </c>
      <c r="W36" s="137">
        <v>500000000</v>
      </c>
      <c r="X36" s="137"/>
      <c r="Y36" s="137" t="s">
        <v>749</v>
      </c>
    </row>
    <row r="37" spans="1:25" ht="15" customHeight="1">
      <c r="A37" s="137" t="s">
        <v>217</v>
      </c>
      <c r="B37" s="137" t="s">
        <v>261</v>
      </c>
      <c r="C37" s="137" t="s">
        <v>7</v>
      </c>
      <c r="D37" s="137" t="s">
        <v>11</v>
      </c>
      <c r="E37" s="137" t="s">
        <v>281</v>
      </c>
      <c r="F37" s="137" t="s">
        <v>13</v>
      </c>
      <c r="G37" s="137"/>
      <c r="H37" s="137"/>
      <c r="I37" s="137"/>
      <c r="J37" s="137"/>
      <c r="K37" s="137"/>
      <c r="L37" s="137"/>
      <c r="M37" s="137"/>
      <c r="N37" s="137"/>
      <c r="O37" s="137"/>
      <c r="P37" s="137">
        <v>0.01</v>
      </c>
      <c r="Q37" s="137">
        <v>0</v>
      </c>
      <c r="R37" s="137">
        <v>0.01</v>
      </c>
      <c r="S37" s="137"/>
      <c r="T37" s="137"/>
      <c r="U37" s="137"/>
      <c r="V37" s="137">
        <v>0</v>
      </c>
      <c r="W37" s="137">
        <v>500000000</v>
      </c>
      <c r="X37" s="137"/>
      <c r="Y37" s="137" t="s">
        <v>749</v>
      </c>
    </row>
    <row r="38" spans="1:25" ht="15" customHeight="1">
      <c r="A38" s="137" t="s">
        <v>217</v>
      </c>
      <c r="B38" s="137" t="s">
        <v>252</v>
      </c>
      <c r="C38" s="137" t="s">
        <v>7</v>
      </c>
      <c r="D38" s="137" t="s">
        <v>11</v>
      </c>
      <c r="E38" s="137" t="s">
        <v>281</v>
      </c>
      <c r="F38" s="137" t="s">
        <v>13</v>
      </c>
      <c r="G38" s="137"/>
      <c r="H38" s="137"/>
      <c r="I38" s="137"/>
      <c r="J38" s="137"/>
      <c r="K38" s="137"/>
      <c r="L38" s="137"/>
      <c r="M38" s="137"/>
      <c r="N38" s="137"/>
      <c r="O38" s="137"/>
      <c r="P38" s="137">
        <v>11.3</v>
      </c>
      <c r="Q38" s="137"/>
      <c r="R38" s="137"/>
      <c r="S38" s="137"/>
      <c r="T38" s="137"/>
      <c r="U38" s="137"/>
      <c r="V38" s="137">
        <v>0</v>
      </c>
      <c r="W38" s="137">
        <v>500000000</v>
      </c>
      <c r="X38" s="137"/>
      <c r="Y38" s="137" t="s">
        <v>748</v>
      </c>
    </row>
    <row r="39" spans="1:25" ht="15" customHeight="1">
      <c r="A39" s="137" t="s">
        <v>217</v>
      </c>
      <c r="B39" s="137" t="s">
        <v>251</v>
      </c>
      <c r="C39" s="137" t="s">
        <v>7</v>
      </c>
      <c r="D39" s="137" t="s">
        <v>11</v>
      </c>
      <c r="E39" s="137" t="s">
        <v>281</v>
      </c>
      <c r="F39" s="137" t="s">
        <v>13</v>
      </c>
      <c r="G39" s="137"/>
      <c r="H39" s="137"/>
      <c r="I39" s="137"/>
      <c r="J39" s="137"/>
      <c r="K39" s="137"/>
      <c r="L39" s="137"/>
      <c r="M39" s="137"/>
      <c r="N39" s="137"/>
      <c r="O39" s="137"/>
      <c r="P39" s="137">
        <v>11.3</v>
      </c>
      <c r="Q39" s="137"/>
      <c r="R39" s="137"/>
      <c r="S39" s="137"/>
      <c r="T39" s="137"/>
      <c r="U39" s="137"/>
      <c r="V39" s="137">
        <v>0</v>
      </c>
      <c r="W39" s="137">
        <v>500000000</v>
      </c>
      <c r="X39" s="137"/>
      <c r="Y39" s="137" t="s">
        <v>748</v>
      </c>
    </row>
    <row r="40" spans="1:25" ht="15" customHeight="1">
      <c r="A40" s="137" t="s">
        <v>220</v>
      </c>
      <c r="B40" s="137" t="s">
        <v>254</v>
      </c>
      <c r="C40" s="137" t="s">
        <v>7</v>
      </c>
      <c r="D40" s="137" t="s">
        <v>11</v>
      </c>
      <c r="E40" s="137" t="s">
        <v>281</v>
      </c>
      <c r="F40" s="137" t="s">
        <v>13</v>
      </c>
      <c r="G40" s="137"/>
      <c r="H40" s="137"/>
      <c r="I40" s="137"/>
      <c r="J40" s="137"/>
      <c r="K40" s="137"/>
      <c r="L40" s="137"/>
      <c r="M40" s="137"/>
      <c r="N40" s="137"/>
      <c r="O40" s="137"/>
      <c r="P40" s="137">
        <v>0</v>
      </c>
      <c r="Q40" s="137">
        <v>0</v>
      </c>
      <c r="R40" s="137">
        <v>0</v>
      </c>
      <c r="S40" s="137"/>
      <c r="T40" s="137"/>
      <c r="U40" s="137"/>
      <c r="V40" s="137">
        <v>0</v>
      </c>
      <c r="W40" s="137">
        <v>500000000</v>
      </c>
      <c r="X40" s="137"/>
      <c r="Y40" s="137" t="s">
        <v>749</v>
      </c>
    </row>
    <row r="41" spans="1:25" ht="15" customHeight="1">
      <c r="A41" s="137" t="s">
        <v>220</v>
      </c>
      <c r="B41" s="137" t="s">
        <v>259</v>
      </c>
      <c r="C41" s="137" t="s">
        <v>7</v>
      </c>
      <c r="D41" s="137" t="s">
        <v>11</v>
      </c>
      <c r="E41" s="137" t="s">
        <v>281</v>
      </c>
      <c r="F41" s="137" t="s">
        <v>13</v>
      </c>
      <c r="G41" s="137" t="s">
        <v>662</v>
      </c>
      <c r="H41" s="137" t="s">
        <v>659</v>
      </c>
      <c r="I41" s="137" t="s">
        <v>660</v>
      </c>
      <c r="J41" s="137" t="s">
        <v>301</v>
      </c>
      <c r="K41" s="137" t="s">
        <v>663</v>
      </c>
      <c r="L41" s="137" t="s">
        <v>44</v>
      </c>
      <c r="M41" s="137" t="s">
        <v>336</v>
      </c>
      <c r="N41" s="137" t="s">
        <v>635</v>
      </c>
      <c r="O41" s="137" t="s">
        <v>288</v>
      </c>
      <c r="P41" s="137">
        <v>5.63</v>
      </c>
      <c r="Q41" s="137"/>
      <c r="R41" s="137"/>
      <c r="S41" s="137"/>
      <c r="T41" s="137"/>
      <c r="U41" s="137"/>
      <c r="V41" s="137">
        <v>0</v>
      </c>
      <c r="W41" s="137">
        <v>500000000</v>
      </c>
      <c r="X41" s="137"/>
      <c r="Y41" s="137" t="s">
        <v>748</v>
      </c>
    </row>
    <row r="42" spans="1:25" ht="15" customHeight="1">
      <c r="A42" s="137" t="s">
        <v>220</v>
      </c>
      <c r="B42" s="137" t="s">
        <v>257</v>
      </c>
      <c r="C42" s="137" t="s">
        <v>7</v>
      </c>
      <c r="D42" s="137" t="s">
        <v>11</v>
      </c>
      <c r="E42" s="137" t="s">
        <v>281</v>
      </c>
      <c r="F42" s="137" t="s">
        <v>13</v>
      </c>
      <c r="G42" s="137" t="s">
        <v>658</v>
      </c>
      <c r="H42" s="137" t="s">
        <v>659</v>
      </c>
      <c r="I42" s="137" t="s">
        <v>660</v>
      </c>
      <c r="J42" s="137" t="s">
        <v>301</v>
      </c>
      <c r="K42" s="137" t="s">
        <v>661</v>
      </c>
      <c r="L42" s="137" t="s">
        <v>44</v>
      </c>
      <c r="M42" s="137" t="s">
        <v>336</v>
      </c>
      <c r="N42" s="137" t="s">
        <v>635</v>
      </c>
      <c r="O42" s="137" t="s">
        <v>288</v>
      </c>
      <c r="P42" s="137">
        <v>5.63</v>
      </c>
      <c r="Q42" s="137"/>
      <c r="R42" s="137"/>
      <c r="S42" s="137"/>
      <c r="T42" s="137"/>
      <c r="U42" s="137"/>
      <c r="V42" s="137">
        <v>0</v>
      </c>
      <c r="W42" s="137">
        <v>500000000</v>
      </c>
      <c r="X42" s="137"/>
      <c r="Y42" s="137" t="s">
        <v>748</v>
      </c>
    </row>
    <row r="43" spans="1:25" ht="15" customHeight="1">
      <c r="A43" s="137" t="s">
        <v>220</v>
      </c>
      <c r="B43" s="137" t="s">
        <v>260</v>
      </c>
      <c r="C43" s="137" t="s">
        <v>7</v>
      </c>
      <c r="D43" s="137" t="s">
        <v>11</v>
      </c>
      <c r="E43" s="137" t="s">
        <v>281</v>
      </c>
      <c r="F43" s="137" t="s">
        <v>13</v>
      </c>
      <c r="G43" s="137"/>
      <c r="H43" s="137"/>
      <c r="I43" s="137"/>
      <c r="J43" s="137"/>
      <c r="K43" s="137"/>
      <c r="L43" s="137"/>
      <c r="M43" s="137"/>
      <c r="N43" s="137"/>
      <c r="O43" s="137"/>
      <c r="P43" s="137">
        <v>0</v>
      </c>
      <c r="Q43" s="137">
        <v>0</v>
      </c>
      <c r="R43" s="137">
        <v>0</v>
      </c>
      <c r="S43" s="137"/>
      <c r="T43" s="137"/>
      <c r="U43" s="137"/>
      <c r="V43" s="137">
        <v>0</v>
      </c>
      <c r="W43" s="137">
        <v>500000000</v>
      </c>
      <c r="X43" s="137"/>
      <c r="Y43" s="137" t="s">
        <v>749</v>
      </c>
    </row>
    <row r="44" spans="1:25" ht="15" customHeight="1">
      <c r="A44" s="137" t="s">
        <v>220</v>
      </c>
      <c r="B44" s="137" t="s">
        <v>262</v>
      </c>
      <c r="C44" s="137" t="s">
        <v>7</v>
      </c>
      <c r="D44" s="137" t="s">
        <v>11</v>
      </c>
      <c r="E44" s="137" t="s">
        <v>281</v>
      </c>
      <c r="F44" s="137" t="s">
        <v>13</v>
      </c>
      <c r="G44" s="137"/>
      <c r="H44" s="137"/>
      <c r="I44" s="137"/>
      <c r="J44" s="137"/>
      <c r="K44" s="137"/>
      <c r="L44" s="137"/>
      <c r="M44" s="137"/>
      <c r="N44" s="137"/>
      <c r="O44" s="137"/>
      <c r="P44" s="137">
        <v>0</v>
      </c>
      <c r="Q44" s="137">
        <v>0</v>
      </c>
      <c r="R44" s="137">
        <v>0</v>
      </c>
      <c r="S44" s="137"/>
      <c r="T44" s="137"/>
      <c r="U44" s="137"/>
      <c r="V44" s="137">
        <v>0</v>
      </c>
      <c r="W44" s="137">
        <v>500000000</v>
      </c>
      <c r="X44" s="137"/>
      <c r="Y44" s="137" t="s">
        <v>749</v>
      </c>
    </row>
    <row r="45" spans="1:25" ht="15" customHeight="1">
      <c r="A45" s="137" t="s">
        <v>220</v>
      </c>
      <c r="B45" s="137" t="s">
        <v>263</v>
      </c>
      <c r="C45" s="137" t="s">
        <v>7</v>
      </c>
      <c r="D45" s="137" t="s">
        <v>11</v>
      </c>
      <c r="E45" s="137" t="s">
        <v>281</v>
      </c>
      <c r="F45" s="137" t="s">
        <v>13</v>
      </c>
      <c r="G45" s="137"/>
      <c r="H45" s="137"/>
      <c r="I45" s="137"/>
      <c r="J45" s="137"/>
      <c r="K45" s="137"/>
      <c r="L45" s="137"/>
      <c r="M45" s="137"/>
      <c r="N45" s="137"/>
      <c r="O45" s="137"/>
      <c r="P45" s="137">
        <v>0</v>
      </c>
      <c r="Q45" s="137">
        <v>0</v>
      </c>
      <c r="R45" s="137">
        <v>0</v>
      </c>
      <c r="S45" s="137"/>
      <c r="T45" s="137"/>
      <c r="U45" s="137"/>
      <c r="V45" s="137">
        <v>0</v>
      </c>
      <c r="W45" s="137">
        <v>500000000</v>
      </c>
      <c r="X45" s="137"/>
      <c r="Y45" s="137" t="s">
        <v>749</v>
      </c>
    </row>
    <row r="46" spans="1:25" ht="15" customHeight="1">
      <c r="A46" s="137" t="s">
        <v>220</v>
      </c>
      <c r="B46" s="137" t="s">
        <v>275</v>
      </c>
      <c r="C46" s="137" t="s">
        <v>7</v>
      </c>
      <c r="D46" s="137" t="s">
        <v>11</v>
      </c>
      <c r="E46" s="137" t="s">
        <v>281</v>
      </c>
      <c r="F46" s="137" t="s">
        <v>13</v>
      </c>
      <c r="G46" s="137" t="s">
        <v>293</v>
      </c>
      <c r="H46" s="137" t="s">
        <v>294</v>
      </c>
      <c r="I46" s="137"/>
      <c r="J46" s="137" t="s">
        <v>284</v>
      </c>
      <c r="K46" s="137" t="s">
        <v>295</v>
      </c>
      <c r="L46" s="137" t="s">
        <v>40</v>
      </c>
      <c r="M46" s="137" t="s">
        <v>286</v>
      </c>
      <c r="N46" s="137" t="s">
        <v>287</v>
      </c>
      <c r="O46" s="137" t="s">
        <v>288</v>
      </c>
      <c r="P46" s="137">
        <v>3.19</v>
      </c>
      <c r="Q46" s="137"/>
      <c r="R46" s="137"/>
      <c r="S46" s="137">
        <v>3.19</v>
      </c>
      <c r="T46" s="137">
        <v>0.16</v>
      </c>
      <c r="U46" s="137">
        <v>0.1</v>
      </c>
      <c r="V46" s="137">
        <v>0</v>
      </c>
      <c r="W46" s="137">
        <v>500000000</v>
      </c>
      <c r="X46" s="137">
        <v>0</v>
      </c>
      <c r="Y46" s="137" t="s">
        <v>747</v>
      </c>
    </row>
    <row r="47" spans="1:25" ht="15" customHeight="1">
      <c r="A47" s="137" t="s">
        <v>220</v>
      </c>
      <c r="B47" s="137" t="s">
        <v>253</v>
      </c>
      <c r="C47" s="137" t="s">
        <v>7</v>
      </c>
      <c r="D47" s="137" t="s">
        <v>11</v>
      </c>
      <c r="E47" s="137" t="s">
        <v>281</v>
      </c>
      <c r="F47" s="137" t="s">
        <v>13</v>
      </c>
      <c r="G47" s="137"/>
      <c r="H47" s="137"/>
      <c r="I47" s="137"/>
      <c r="J47" s="137"/>
      <c r="K47" s="137"/>
      <c r="L47" s="137"/>
      <c r="M47" s="137"/>
      <c r="N47" s="137"/>
      <c r="O47" s="137"/>
      <c r="P47" s="137">
        <v>11.3</v>
      </c>
      <c r="Q47" s="137"/>
      <c r="R47" s="137"/>
      <c r="S47" s="137"/>
      <c r="T47" s="137"/>
      <c r="U47" s="137"/>
      <c r="V47" s="137">
        <v>0</v>
      </c>
      <c r="W47" s="137">
        <v>500000000</v>
      </c>
      <c r="X47" s="137"/>
      <c r="Y47" s="137" t="s">
        <v>748</v>
      </c>
    </row>
    <row r="48" spans="1:25" ht="15" customHeight="1">
      <c r="A48" s="137" t="s">
        <v>220</v>
      </c>
      <c r="B48" s="137" t="s">
        <v>256</v>
      </c>
      <c r="C48" s="137" t="s">
        <v>7</v>
      </c>
      <c r="D48" s="137" t="s">
        <v>11</v>
      </c>
      <c r="E48" s="137" t="s">
        <v>281</v>
      </c>
      <c r="F48" s="137" t="s">
        <v>13</v>
      </c>
      <c r="G48" s="137"/>
      <c r="H48" s="137"/>
      <c r="I48" s="137"/>
      <c r="J48" s="137"/>
      <c r="K48" s="137"/>
      <c r="L48" s="137"/>
      <c r="M48" s="137"/>
      <c r="N48" s="137"/>
      <c r="O48" s="137"/>
      <c r="P48" s="137">
        <v>5.63</v>
      </c>
      <c r="Q48" s="137"/>
      <c r="R48" s="137"/>
      <c r="S48" s="137"/>
      <c r="T48" s="137"/>
      <c r="U48" s="137"/>
      <c r="V48" s="137">
        <v>0</v>
      </c>
      <c r="W48" s="137">
        <v>500000000</v>
      </c>
      <c r="X48" s="137"/>
      <c r="Y48" s="137" t="s">
        <v>748</v>
      </c>
    </row>
    <row r="49" spans="1:25" ht="15" customHeight="1">
      <c r="A49" s="137" t="s">
        <v>220</v>
      </c>
      <c r="B49" s="137" t="s">
        <v>255</v>
      </c>
      <c r="C49" s="137" t="s">
        <v>7</v>
      </c>
      <c r="D49" s="137" t="s">
        <v>11</v>
      </c>
      <c r="E49" s="137" t="s">
        <v>281</v>
      </c>
      <c r="F49" s="137" t="s">
        <v>13</v>
      </c>
      <c r="G49" s="137"/>
      <c r="H49" s="137"/>
      <c r="I49" s="137"/>
      <c r="J49" s="137"/>
      <c r="K49" s="137"/>
      <c r="L49" s="137"/>
      <c r="M49" s="137"/>
      <c r="N49" s="137"/>
      <c r="O49" s="137"/>
      <c r="P49" s="137">
        <v>11.3</v>
      </c>
      <c r="Q49" s="137"/>
      <c r="R49" s="137"/>
      <c r="S49" s="137"/>
      <c r="T49" s="137"/>
      <c r="U49" s="137"/>
      <c r="V49" s="137">
        <v>0</v>
      </c>
      <c r="W49" s="137">
        <v>500000000</v>
      </c>
      <c r="X49" s="137"/>
      <c r="Y49" s="137" t="s">
        <v>748</v>
      </c>
    </row>
    <row r="50" spans="1:25" ht="15" customHeight="1">
      <c r="A50" s="137" t="s">
        <v>220</v>
      </c>
      <c r="B50" s="137" t="s">
        <v>258</v>
      </c>
      <c r="C50" s="137" t="s">
        <v>7</v>
      </c>
      <c r="D50" s="137" t="s">
        <v>11</v>
      </c>
      <c r="E50" s="137" t="s">
        <v>281</v>
      </c>
      <c r="F50" s="137" t="s">
        <v>13</v>
      </c>
      <c r="G50" s="137"/>
      <c r="H50" s="137"/>
      <c r="I50" s="137"/>
      <c r="J50" s="137"/>
      <c r="K50" s="137"/>
      <c r="L50" s="137"/>
      <c r="M50" s="137"/>
      <c r="N50" s="137"/>
      <c r="O50" s="137"/>
      <c r="P50" s="137">
        <v>5.63</v>
      </c>
      <c r="Q50" s="137"/>
      <c r="R50" s="137"/>
      <c r="S50" s="137"/>
      <c r="T50" s="137"/>
      <c r="U50" s="137"/>
      <c r="V50" s="137">
        <v>0</v>
      </c>
      <c r="W50" s="137">
        <v>500000000</v>
      </c>
      <c r="X50" s="137"/>
      <c r="Y50" s="137" t="s">
        <v>748</v>
      </c>
    </row>
    <row r="51" spans="1:25" ht="15" customHeight="1">
      <c r="A51" s="137" t="s">
        <v>220</v>
      </c>
      <c r="B51" s="137" t="s">
        <v>261</v>
      </c>
      <c r="C51" s="137" t="s">
        <v>7</v>
      </c>
      <c r="D51" s="137" t="s">
        <v>11</v>
      </c>
      <c r="E51" s="137" t="s">
        <v>281</v>
      </c>
      <c r="F51" s="137" t="s">
        <v>13</v>
      </c>
      <c r="G51" s="137"/>
      <c r="H51" s="137"/>
      <c r="I51" s="137"/>
      <c r="J51" s="137"/>
      <c r="K51" s="137"/>
      <c r="L51" s="137"/>
      <c r="M51" s="137"/>
      <c r="N51" s="137"/>
      <c r="O51" s="137"/>
      <c r="P51" s="137">
        <v>0</v>
      </c>
      <c r="Q51" s="137">
        <v>0</v>
      </c>
      <c r="R51" s="137">
        <v>0</v>
      </c>
      <c r="S51" s="137"/>
      <c r="T51" s="137"/>
      <c r="U51" s="137"/>
      <c r="V51" s="137">
        <v>0</v>
      </c>
      <c r="W51" s="137">
        <v>500000000</v>
      </c>
      <c r="X51" s="137"/>
      <c r="Y51" s="137" t="s">
        <v>749</v>
      </c>
    </row>
    <row r="52" spans="1:25" ht="15" customHeight="1">
      <c r="A52" s="137" t="s">
        <v>220</v>
      </c>
      <c r="B52" s="137" t="s">
        <v>252</v>
      </c>
      <c r="C52" s="137" t="s">
        <v>7</v>
      </c>
      <c r="D52" s="137" t="s">
        <v>11</v>
      </c>
      <c r="E52" s="137" t="s">
        <v>281</v>
      </c>
      <c r="F52" s="137" t="s">
        <v>13</v>
      </c>
      <c r="G52" s="137"/>
      <c r="H52" s="137"/>
      <c r="I52" s="137"/>
      <c r="J52" s="137"/>
      <c r="K52" s="137"/>
      <c r="L52" s="137"/>
      <c r="M52" s="137"/>
      <c r="N52" s="137"/>
      <c r="O52" s="137"/>
      <c r="P52" s="137">
        <v>11.3</v>
      </c>
      <c r="Q52" s="137"/>
      <c r="R52" s="137"/>
      <c r="S52" s="137"/>
      <c r="T52" s="137"/>
      <c r="U52" s="137"/>
      <c r="V52" s="137">
        <v>0</v>
      </c>
      <c r="W52" s="137">
        <v>500000000</v>
      </c>
      <c r="X52" s="137"/>
      <c r="Y52" s="137" t="s">
        <v>748</v>
      </c>
    </row>
    <row r="53" spans="1:25" ht="15" customHeight="1">
      <c r="A53" s="137" t="s">
        <v>220</v>
      </c>
      <c r="B53" s="137" t="s">
        <v>251</v>
      </c>
      <c r="C53" s="137" t="s">
        <v>7</v>
      </c>
      <c r="D53" s="137" t="s">
        <v>11</v>
      </c>
      <c r="E53" s="137" t="s">
        <v>281</v>
      </c>
      <c r="F53" s="137" t="s">
        <v>13</v>
      </c>
      <c r="G53" s="137"/>
      <c r="H53" s="137"/>
      <c r="I53" s="137"/>
      <c r="J53" s="137"/>
      <c r="K53" s="137"/>
      <c r="L53" s="137"/>
      <c r="M53" s="137"/>
      <c r="N53" s="137"/>
      <c r="O53" s="137"/>
      <c r="P53" s="137">
        <v>11.3</v>
      </c>
      <c r="Q53" s="137"/>
      <c r="R53" s="137"/>
      <c r="S53" s="137"/>
      <c r="T53" s="137"/>
      <c r="U53" s="137"/>
      <c r="V53" s="137">
        <v>0</v>
      </c>
      <c r="W53" s="137">
        <v>500000000</v>
      </c>
      <c r="X53" s="137"/>
      <c r="Y53" s="137" t="s">
        <v>748</v>
      </c>
    </row>
    <row r="54" spans="1:25" ht="15" customHeight="1">
      <c r="A54" s="137" t="s">
        <v>221</v>
      </c>
      <c r="B54" s="137" t="s">
        <v>254</v>
      </c>
      <c r="C54" s="137" t="s">
        <v>7</v>
      </c>
      <c r="D54" s="137" t="s">
        <v>11</v>
      </c>
      <c r="E54" s="137" t="s">
        <v>281</v>
      </c>
      <c r="F54" s="137" t="s">
        <v>13</v>
      </c>
      <c r="G54" s="137"/>
      <c r="H54" s="137"/>
      <c r="I54" s="137"/>
      <c r="J54" s="137"/>
      <c r="K54" s="137"/>
      <c r="L54" s="137"/>
      <c r="M54" s="137"/>
      <c r="N54" s="137"/>
      <c r="O54" s="137"/>
      <c r="P54" s="137">
        <v>0</v>
      </c>
      <c r="Q54" s="137">
        <v>0</v>
      </c>
      <c r="R54" s="137">
        <v>0</v>
      </c>
      <c r="S54" s="137"/>
      <c r="T54" s="137"/>
      <c r="U54" s="137"/>
      <c r="V54" s="137">
        <v>0</v>
      </c>
      <c r="W54" s="137">
        <v>500000000</v>
      </c>
      <c r="X54" s="137"/>
      <c r="Y54" s="137" t="s">
        <v>749</v>
      </c>
    </row>
    <row r="55" spans="1:25" ht="15" customHeight="1">
      <c r="A55" s="137" t="s">
        <v>221</v>
      </c>
      <c r="B55" s="137" t="s">
        <v>259</v>
      </c>
      <c r="C55" s="137" t="s">
        <v>7</v>
      </c>
      <c r="D55" s="137" t="s">
        <v>11</v>
      </c>
      <c r="E55" s="137" t="s">
        <v>281</v>
      </c>
      <c r="F55" s="137" t="s">
        <v>13</v>
      </c>
      <c r="G55" s="137"/>
      <c r="H55" s="137"/>
      <c r="I55" s="137"/>
      <c r="J55" s="137"/>
      <c r="K55" s="137"/>
      <c r="L55" s="137"/>
      <c r="M55" s="137"/>
      <c r="N55" s="137"/>
      <c r="O55" s="137"/>
      <c r="P55" s="137">
        <v>0</v>
      </c>
      <c r="Q55" s="137">
        <v>0</v>
      </c>
      <c r="R55" s="137">
        <v>0</v>
      </c>
      <c r="S55" s="137"/>
      <c r="T55" s="137"/>
      <c r="U55" s="137"/>
      <c r="V55" s="137">
        <v>0</v>
      </c>
      <c r="W55" s="137">
        <v>500000000</v>
      </c>
      <c r="X55" s="137"/>
      <c r="Y55" s="137" t="s">
        <v>749</v>
      </c>
    </row>
    <row r="56" spans="1:25" ht="15" customHeight="1">
      <c r="A56" s="137" t="s">
        <v>221</v>
      </c>
      <c r="B56" s="137" t="s">
        <v>257</v>
      </c>
      <c r="C56" s="137" t="s">
        <v>7</v>
      </c>
      <c r="D56" s="137" t="s">
        <v>11</v>
      </c>
      <c r="E56" s="137" t="s">
        <v>281</v>
      </c>
      <c r="F56" s="137" t="s">
        <v>13</v>
      </c>
      <c r="G56" s="137"/>
      <c r="H56" s="137"/>
      <c r="I56" s="137"/>
      <c r="J56" s="137"/>
      <c r="K56" s="137"/>
      <c r="L56" s="137"/>
      <c r="M56" s="137"/>
      <c r="N56" s="137"/>
      <c r="O56" s="137"/>
      <c r="P56" s="137">
        <v>0</v>
      </c>
      <c r="Q56" s="137">
        <v>0</v>
      </c>
      <c r="R56" s="137">
        <v>0.01</v>
      </c>
      <c r="S56" s="137"/>
      <c r="T56" s="137"/>
      <c r="U56" s="137"/>
      <c r="V56" s="137">
        <v>0</v>
      </c>
      <c r="W56" s="137">
        <v>500000000</v>
      </c>
      <c r="X56" s="137"/>
      <c r="Y56" s="137" t="s">
        <v>749</v>
      </c>
    </row>
    <row r="57" spans="1:25" ht="15" customHeight="1">
      <c r="A57" s="137" t="s">
        <v>221</v>
      </c>
      <c r="B57" s="137" t="s">
        <v>260</v>
      </c>
      <c r="C57" s="137" t="s">
        <v>7</v>
      </c>
      <c r="D57" s="137" t="s">
        <v>11</v>
      </c>
      <c r="E57" s="137" t="s">
        <v>281</v>
      </c>
      <c r="F57" s="137" t="s">
        <v>13</v>
      </c>
      <c r="G57" s="137"/>
      <c r="H57" s="137"/>
      <c r="I57" s="137"/>
      <c r="J57" s="137"/>
      <c r="K57" s="137"/>
      <c r="L57" s="137"/>
      <c r="M57" s="137"/>
      <c r="N57" s="137"/>
      <c r="O57" s="137"/>
      <c r="P57" s="137">
        <v>0</v>
      </c>
      <c r="Q57" s="137">
        <v>0</v>
      </c>
      <c r="R57" s="137">
        <v>0</v>
      </c>
      <c r="S57" s="137"/>
      <c r="T57" s="137"/>
      <c r="U57" s="137"/>
      <c r="V57" s="137">
        <v>0</v>
      </c>
      <c r="W57" s="137">
        <v>500000000</v>
      </c>
      <c r="X57" s="137"/>
      <c r="Y57" s="137" t="s">
        <v>749</v>
      </c>
    </row>
    <row r="58" spans="1:25" ht="15" customHeight="1">
      <c r="A58" s="137" t="s">
        <v>221</v>
      </c>
      <c r="B58" s="137" t="s">
        <v>262</v>
      </c>
      <c r="C58" s="137" t="s">
        <v>7</v>
      </c>
      <c r="D58" s="137" t="s">
        <v>11</v>
      </c>
      <c r="E58" s="137" t="s">
        <v>281</v>
      </c>
      <c r="F58" s="137" t="s">
        <v>13</v>
      </c>
      <c r="G58" s="137"/>
      <c r="H58" s="137"/>
      <c r="I58" s="137"/>
      <c r="J58" s="137"/>
      <c r="K58" s="137"/>
      <c r="L58" s="137"/>
      <c r="M58" s="137"/>
      <c r="N58" s="137"/>
      <c r="O58" s="137"/>
      <c r="P58" s="137">
        <v>0.01</v>
      </c>
      <c r="Q58" s="137">
        <v>0</v>
      </c>
      <c r="R58" s="137">
        <v>0.01</v>
      </c>
      <c r="S58" s="137"/>
      <c r="T58" s="137"/>
      <c r="U58" s="137"/>
      <c r="V58" s="137">
        <v>0</v>
      </c>
      <c r="W58" s="137">
        <v>500000000</v>
      </c>
      <c r="X58" s="137"/>
      <c r="Y58" s="137" t="s">
        <v>749</v>
      </c>
    </row>
    <row r="59" spans="1:25" ht="15" customHeight="1">
      <c r="A59" s="137" t="s">
        <v>221</v>
      </c>
      <c r="B59" s="137" t="s">
        <v>263</v>
      </c>
      <c r="C59" s="137" t="s">
        <v>7</v>
      </c>
      <c r="D59" s="137" t="s">
        <v>11</v>
      </c>
      <c r="E59" s="137" t="s">
        <v>281</v>
      </c>
      <c r="F59" s="137" t="s">
        <v>13</v>
      </c>
      <c r="G59" s="137"/>
      <c r="H59" s="137"/>
      <c r="I59" s="137"/>
      <c r="J59" s="137"/>
      <c r="K59" s="137"/>
      <c r="L59" s="137"/>
      <c r="M59" s="137"/>
      <c r="N59" s="137"/>
      <c r="O59" s="137"/>
      <c r="P59" s="137">
        <v>0</v>
      </c>
      <c r="Q59" s="137">
        <v>0</v>
      </c>
      <c r="R59" s="137">
        <v>0.01</v>
      </c>
      <c r="S59" s="137"/>
      <c r="T59" s="137"/>
      <c r="U59" s="137"/>
      <c r="V59" s="137">
        <v>0</v>
      </c>
      <c r="W59" s="137">
        <v>500000000</v>
      </c>
      <c r="X59" s="137"/>
      <c r="Y59" s="137" t="s">
        <v>749</v>
      </c>
    </row>
    <row r="60" spans="1:25" ht="15" customHeight="1">
      <c r="A60" s="137" t="s">
        <v>221</v>
      </c>
      <c r="B60" s="137" t="s">
        <v>275</v>
      </c>
      <c r="C60" s="137" t="s">
        <v>7</v>
      </c>
      <c r="D60" s="137" t="s">
        <v>11</v>
      </c>
      <c r="E60" s="137" t="s">
        <v>281</v>
      </c>
      <c r="F60" s="137" t="s">
        <v>13</v>
      </c>
      <c r="G60" s="137" t="s">
        <v>296</v>
      </c>
      <c r="H60" s="137" t="s">
        <v>294</v>
      </c>
      <c r="I60" s="137"/>
      <c r="J60" s="137" t="s">
        <v>284</v>
      </c>
      <c r="K60" s="137" t="s">
        <v>297</v>
      </c>
      <c r="L60" s="137" t="s">
        <v>40</v>
      </c>
      <c r="M60" s="137" t="s">
        <v>286</v>
      </c>
      <c r="N60" s="137" t="s">
        <v>287</v>
      </c>
      <c r="O60" s="137" t="s">
        <v>288</v>
      </c>
      <c r="P60" s="137">
        <v>1.17</v>
      </c>
      <c r="Q60" s="137"/>
      <c r="R60" s="137"/>
      <c r="S60" s="137">
        <v>1.17</v>
      </c>
      <c r="T60" s="137">
        <v>0.06</v>
      </c>
      <c r="U60" s="137">
        <v>0.1</v>
      </c>
      <c r="V60" s="137">
        <v>0</v>
      </c>
      <c r="W60" s="137">
        <v>500000000</v>
      </c>
      <c r="X60" s="137">
        <v>0</v>
      </c>
      <c r="Y60" s="137" t="s">
        <v>746</v>
      </c>
    </row>
    <row r="61" spans="1:25" ht="15" customHeight="1">
      <c r="A61" s="137" t="s">
        <v>221</v>
      </c>
      <c r="B61" s="137" t="s">
        <v>253</v>
      </c>
      <c r="C61" s="137" t="s">
        <v>7</v>
      </c>
      <c r="D61" s="137" t="s">
        <v>11</v>
      </c>
      <c r="E61" s="137" t="s">
        <v>281</v>
      </c>
      <c r="F61" s="137" t="s">
        <v>13</v>
      </c>
      <c r="G61" s="137"/>
      <c r="H61" s="137"/>
      <c r="I61" s="137"/>
      <c r="J61" s="137"/>
      <c r="K61" s="137"/>
      <c r="L61" s="137"/>
      <c r="M61" s="137"/>
      <c r="N61" s="137"/>
      <c r="O61" s="137"/>
      <c r="P61" s="137">
        <v>0.01</v>
      </c>
      <c r="Q61" s="137"/>
      <c r="R61" s="137"/>
      <c r="S61" s="137"/>
      <c r="T61" s="137"/>
      <c r="U61" s="137"/>
      <c r="V61" s="137">
        <v>0</v>
      </c>
      <c r="W61" s="137">
        <v>500000000</v>
      </c>
      <c r="X61" s="137"/>
      <c r="Y61" s="137" t="s">
        <v>748</v>
      </c>
    </row>
    <row r="62" spans="1:25" ht="15" customHeight="1">
      <c r="A62" s="137" t="s">
        <v>221</v>
      </c>
      <c r="B62" s="137" t="s">
        <v>256</v>
      </c>
      <c r="C62" s="137" t="s">
        <v>7</v>
      </c>
      <c r="D62" s="137" t="s">
        <v>11</v>
      </c>
      <c r="E62" s="137" t="s">
        <v>281</v>
      </c>
      <c r="F62" s="137" t="s">
        <v>13</v>
      </c>
      <c r="G62" s="137"/>
      <c r="H62" s="137"/>
      <c r="I62" s="137"/>
      <c r="J62" s="137"/>
      <c r="K62" s="137"/>
      <c r="L62" s="137"/>
      <c r="M62" s="137"/>
      <c r="N62" s="137"/>
      <c r="O62" s="137"/>
      <c r="P62" s="137">
        <v>0</v>
      </c>
      <c r="Q62" s="137">
        <v>0</v>
      </c>
      <c r="R62" s="137">
        <v>0</v>
      </c>
      <c r="S62" s="137"/>
      <c r="T62" s="137"/>
      <c r="U62" s="137"/>
      <c r="V62" s="137">
        <v>0</v>
      </c>
      <c r="W62" s="137">
        <v>500000000</v>
      </c>
      <c r="X62" s="137"/>
      <c r="Y62" s="137" t="s">
        <v>749</v>
      </c>
    </row>
    <row r="63" spans="1:25" ht="15" customHeight="1">
      <c r="A63" s="137" t="s">
        <v>221</v>
      </c>
      <c r="B63" s="137" t="s">
        <v>255</v>
      </c>
      <c r="C63" s="137" t="s">
        <v>7</v>
      </c>
      <c r="D63" s="137" t="s">
        <v>11</v>
      </c>
      <c r="E63" s="137" t="s">
        <v>281</v>
      </c>
      <c r="F63" s="137" t="s">
        <v>13</v>
      </c>
      <c r="G63" s="137"/>
      <c r="H63" s="137"/>
      <c r="I63" s="137"/>
      <c r="J63" s="137"/>
      <c r="K63" s="137"/>
      <c r="L63" s="137"/>
      <c r="M63" s="137"/>
      <c r="N63" s="137"/>
      <c r="O63" s="137"/>
      <c r="P63" s="137">
        <v>0</v>
      </c>
      <c r="Q63" s="137">
        <v>0</v>
      </c>
      <c r="R63" s="137">
        <v>0</v>
      </c>
      <c r="S63" s="137"/>
      <c r="T63" s="137"/>
      <c r="U63" s="137"/>
      <c r="V63" s="137">
        <v>0</v>
      </c>
      <c r="W63" s="137">
        <v>500000000</v>
      </c>
      <c r="X63" s="137"/>
      <c r="Y63" s="137" t="s">
        <v>749</v>
      </c>
    </row>
    <row r="64" spans="1:25" ht="15" customHeight="1">
      <c r="A64" s="137" t="s">
        <v>221</v>
      </c>
      <c r="B64" s="137" t="s">
        <v>258</v>
      </c>
      <c r="C64" s="137" t="s">
        <v>7</v>
      </c>
      <c r="D64" s="137" t="s">
        <v>11</v>
      </c>
      <c r="E64" s="137" t="s">
        <v>281</v>
      </c>
      <c r="F64" s="137" t="s">
        <v>13</v>
      </c>
      <c r="G64" s="137"/>
      <c r="H64" s="137"/>
      <c r="I64" s="137"/>
      <c r="J64" s="137"/>
      <c r="K64" s="137"/>
      <c r="L64" s="137"/>
      <c r="M64" s="137"/>
      <c r="N64" s="137"/>
      <c r="O64" s="137"/>
      <c r="P64" s="137">
        <v>0</v>
      </c>
      <c r="Q64" s="137">
        <v>0</v>
      </c>
      <c r="R64" s="137">
        <v>0</v>
      </c>
      <c r="S64" s="137"/>
      <c r="T64" s="137"/>
      <c r="U64" s="137"/>
      <c r="V64" s="137">
        <v>0</v>
      </c>
      <c r="W64" s="137">
        <v>500000000</v>
      </c>
      <c r="X64" s="137"/>
      <c r="Y64" s="137" t="s">
        <v>749</v>
      </c>
    </row>
    <row r="65" spans="1:25" ht="15" customHeight="1">
      <c r="A65" s="137" t="s">
        <v>221</v>
      </c>
      <c r="B65" s="137" t="s">
        <v>261</v>
      </c>
      <c r="C65" s="137" t="s">
        <v>7</v>
      </c>
      <c r="D65" s="137" t="s">
        <v>11</v>
      </c>
      <c r="E65" s="137" t="s">
        <v>281</v>
      </c>
      <c r="F65" s="137" t="s">
        <v>13</v>
      </c>
      <c r="G65" s="137" t="s">
        <v>298</v>
      </c>
      <c r="H65" s="137" t="s">
        <v>299</v>
      </c>
      <c r="I65" s="137" t="s">
        <v>300</v>
      </c>
      <c r="J65" s="137" t="s">
        <v>301</v>
      </c>
      <c r="K65" s="137" t="s">
        <v>302</v>
      </c>
      <c r="L65" s="137" t="s">
        <v>44</v>
      </c>
      <c r="M65" s="137" t="s">
        <v>303</v>
      </c>
      <c r="N65" s="137" t="s">
        <v>304</v>
      </c>
      <c r="O65" s="137" t="s">
        <v>305</v>
      </c>
      <c r="P65" s="137">
        <v>0.01</v>
      </c>
      <c r="Q65" s="137"/>
      <c r="R65" s="137"/>
      <c r="S65" s="137">
        <v>0.01</v>
      </c>
      <c r="T65" s="137">
        <v>0</v>
      </c>
      <c r="U65" s="137">
        <v>0.1</v>
      </c>
      <c r="V65" s="137">
        <v>0</v>
      </c>
      <c r="W65" s="137">
        <v>500000000</v>
      </c>
      <c r="X65" s="137">
        <v>0</v>
      </c>
      <c r="Y65" s="137" t="s">
        <v>746</v>
      </c>
    </row>
    <row r="66" spans="1:25" ht="15" customHeight="1">
      <c r="A66" s="137" t="s">
        <v>221</v>
      </c>
      <c r="B66" s="137" t="s">
        <v>252</v>
      </c>
      <c r="C66" s="137" t="s">
        <v>7</v>
      </c>
      <c r="D66" s="137" t="s">
        <v>11</v>
      </c>
      <c r="E66" s="137" t="s">
        <v>281</v>
      </c>
      <c r="F66" s="137" t="s">
        <v>13</v>
      </c>
      <c r="G66" s="137"/>
      <c r="H66" s="137"/>
      <c r="I66" s="137"/>
      <c r="J66" s="137"/>
      <c r="K66" s="137"/>
      <c r="L66" s="137"/>
      <c r="M66" s="137"/>
      <c r="N66" s="137"/>
      <c r="O66" s="137"/>
      <c r="P66" s="137">
        <v>0.01</v>
      </c>
      <c r="Q66" s="137"/>
      <c r="R66" s="137"/>
      <c r="S66" s="137"/>
      <c r="T66" s="137"/>
      <c r="U66" s="137"/>
      <c r="V66" s="137">
        <v>0</v>
      </c>
      <c r="W66" s="137">
        <v>500000000</v>
      </c>
      <c r="X66" s="137"/>
      <c r="Y66" s="137" t="s">
        <v>748</v>
      </c>
    </row>
    <row r="67" spans="1:25" ht="15" customHeight="1">
      <c r="A67" s="137" t="s">
        <v>221</v>
      </c>
      <c r="B67" s="137" t="s">
        <v>251</v>
      </c>
      <c r="C67" s="137" t="s">
        <v>7</v>
      </c>
      <c r="D67" s="137" t="s">
        <v>11</v>
      </c>
      <c r="E67" s="137" t="s">
        <v>281</v>
      </c>
      <c r="F67" s="137" t="s">
        <v>13</v>
      </c>
      <c r="G67" s="137"/>
      <c r="H67" s="137"/>
      <c r="I67" s="137"/>
      <c r="J67" s="137"/>
      <c r="K67" s="137"/>
      <c r="L67" s="137"/>
      <c r="M67" s="137"/>
      <c r="N67" s="137"/>
      <c r="O67" s="137"/>
      <c r="P67" s="137">
        <v>0.01</v>
      </c>
      <c r="Q67" s="137"/>
      <c r="R67" s="137"/>
      <c r="S67" s="137"/>
      <c r="T67" s="137"/>
      <c r="U67" s="137"/>
      <c r="V67" s="137">
        <v>0</v>
      </c>
      <c r="W67" s="137">
        <v>500000000</v>
      </c>
      <c r="X67" s="137"/>
      <c r="Y67" s="137" t="s">
        <v>748</v>
      </c>
    </row>
    <row r="68" spans="1:25" ht="15" customHeight="1">
      <c r="A68" s="137" t="s">
        <v>222</v>
      </c>
      <c r="B68" s="137" t="s">
        <v>254</v>
      </c>
      <c r="C68" s="137" t="s">
        <v>7</v>
      </c>
      <c r="D68" s="137" t="s">
        <v>11</v>
      </c>
      <c r="E68" s="137" t="s">
        <v>281</v>
      </c>
      <c r="F68" s="137" t="s">
        <v>13</v>
      </c>
      <c r="G68" s="137"/>
      <c r="H68" s="137"/>
      <c r="I68" s="137"/>
      <c r="J68" s="137"/>
      <c r="K68" s="137"/>
      <c r="L68" s="137"/>
      <c r="M68" s="137"/>
      <c r="N68" s="137"/>
      <c r="O68" s="137"/>
      <c r="P68" s="137">
        <v>0</v>
      </c>
      <c r="Q68" s="137">
        <v>0</v>
      </c>
      <c r="R68" s="137">
        <v>0</v>
      </c>
      <c r="S68" s="137"/>
      <c r="T68" s="137"/>
      <c r="U68" s="137"/>
      <c r="V68" s="137">
        <v>0</v>
      </c>
      <c r="W68" s="137">
        <v>500000000</v>
      </c>
      <c r="X68" s="137"/>
      <c r="Y68" s="137" t="s">
        <v>749</v>
      </c>
    </row>
    <row r="69" spans="1:25" ht="15" customHeight="1">
      <c r="A69" s="137" t="s">
        <v>222</v>
      </c>
      <c r="B69" s="137" t="s">
        <v>259</v>
      </c>
      <c r="C69" s="137" t="s">
        <v>7</v>
      </c>
      <c r="D69" s="137" t="s">
        <v>11</v>
      </c>
      <c r="E69" s="137" t="s">
        <v>281</v>
      </c>
      <c r="F69" s="137" t="s">
        <v>13</v>
      </c>
      <c r="G69" s="137"/>
      <c r="H69" s="137"/>
      <c r="I69" s="137"/>
      <c r="J69" s="137"/>
      <c r="K69" s="137"/>
      <c r="L69" s="137"/>
      <c r="M69" s="137"/>
      <c r="N69" s="137"/>
      <c r="O69" s="137"/>
      <c r="P69" s="137">
        <v>0</v>
      </c>
      <c r="Q69" s="137">
        <v>0</v>
      </c>
      <c r="R69" s="137">
        <v>0</v>
      </c>
      <c r="S69" s="137"/>
      <c r="T69" s="137"/>
      <c r="U69" s="137"/>
      <c r="V69" s="137">
        <v>0</v>
      </c>
      <c r="W69" s="137">
        <v>500000000</v>
      </c>
      <c r="X69" s="137"/>
      <c r="Y69" s="137" t="s">
        <v>749</v>
      </c>
    </row>
    <row r="70" spans="1:25" ht="15" customHeight="1">
      <c r="A70" s="137" t="s">
        <v>222</v>
      </c>
      <c r="B70" s="137" t="s">
        <v>257</v>
      </c>
      <c r="C70" s="137" t="s">
        <v>7</v>
      </c>
      <c r="D70" s="137" t="s">
        <v>11</v>
      </c>
      <c r="E70" s="137" t="s">
        <v>281</v>
      </c>
      <c r="F70" s="137" t="s">
        <v>13</v>
      </c>
      <c r="G70" s="137"/>
      <c r="H70" s="137"/>
      <c r="I70" s="137"/>
      <c r="J70" s="137"/>
      <c r="K70" s="137"/>
      <c r="L70" s="137"/>
      <c r="M70" s="137"/>
      <c r="N70" s="137"/>
      <c r="O70" s="137"/>
      <c r="P70" s="137">
        <v>0</v>
      </c>
      <c r="Q70" s="137">
        <v>0</v>
      </c>
      <c r="R70" s="137">
        <v>0</v>
      </c>
      <c r="S70" s="137"/>
      <c r="T70" s="137"/>
      <c r="U70" s="137"/>
      <c r="V70" s="137">
        <v>0</v>
      </c>
      <c r="W70" s="137">
        <v>500000000</v>
      </c>
      <c r="X70" s="137"/>
      <c r="Y70" s="137" t="s">
        <v>749</v>
      </c>
    </row>
    <row r="71" spans="1:25" ht="15" customHeight="1">
      <c r="A71" s="137" t="s">
        <v>222</v>
      </c>
      <c r="B71" s="137" t="s">
        <v>260</v>
      </c>
      <c r="C71" s="137" t="s">
        <v>7</v>
      </c>
      <c r="D71" s="137" t="s">
        <v>11</v>
      </c>
      <c r="E71" s="137" t="s">
        <v>281</v>
      </c>
      <c r="F71" s="137" t="s">
        <v>13</v>
      </c>
      <c r="G71" s="137"/>
      <c r="H71" s="137"/>
      <c r="I71" s="137"/>
      <c r="J71" s="137"/>
      <c r="K71" s="137"/>
      <c r="L71" s="137"/>
      <c r="M71" s="137"/>
      <c r="N71" s="137"/>
      <c r="O71" s="137"/>
      <c r="P71" s="137">
        <v>0</v>
      </c>
      <c r="Q71" s="137">
        <v>0</v>
      </c>
      <c r="R71" s="137">
        <v>0</v>
      </c>
      <c r="S71" s="137"/>
      <c r="T71" s="137"/>
      <c r="U71" s="137"/>
      <c r="V71" s="137">
        <v>0</v>
      </c>
      <c r="W71" s="137">
        <v>500000000</v>
      </c>
      <c r="X71" s="137"/>
      <c r="Y71" s="137" t="s">
        <v>749</v>
      </c>
    </row>
    <row r="72" spans="1:25" ht="15" customHeight="1">
      <c r="A72" s="137" t="s">
        <v>222</v>
      </c>
      <c r="B72" s="137" t="s">
        <v>262</v>
      </c>
      <c r="C72" s="137" t="s">
        <v>7</v>
      </c>
      <c r="D72" s="137" t="s">
        <v>11</v>
      </c>
      <c r="E72" s="137" t="s">
        <v>281</v>
      </c>
      <c r="F72" s="137" t="s">
        <v>13</v>
      </c>
      <c r="G72" s="137"/>
      <c r="H72" s="137"/>
      <c r="I72" s="137"/>
      <c r="J72" s="137"/>
      <c r="K72" s="137"/>
      <c r="L72" s="137"/>
      <c r="M72" s="137"/>
      <c r="N72" s="137"/>
      <c r="O72" s="137"/>
      <c r="P72" s="137">
        <v>0</v>
      </c>
      <c r="Q72" s="137">
        <v>0</v>
      </c>
      <c r="R72" s="137">
        <v>0</v>
      </c>
      <c r="S72" s="137"/>
      <c r="T72" s="137"/>
      <c r="U72" s="137"/>
      <c r="V72" s="137">
        <v>0</v>
      </c>
      <c r="W72" s="137">
        <v>500000000</v>
      </c>
      <c r="X72" s="137"/>
      <c r="Y72" s="137" t="s">
        <v>749</v>
      </c>
    </row>
    <row r="73" spans="1:25" ht="15" customHeight="1">
      <c r="A73" s="137" t="s">
        <v>222</v>
      </c>
      <c r="B73" s="137" t="s">
        <v>263</v>
      </c>
      <c r="C73" s="137" t="s">
        <v>7</v>
      </c>
      <c r="D73" s="137" t="s">
        <v>11</v>
      </c>
      <c r="E73" s="137" t="s">
        <v>281</v>
      </c>
      <c r="F73" s="137" t="s">
        <v>13</v>
      </c>
      <c r="G73" s="137"/>
      <c r="H73" s="137"/>
      <c r="I73" s="137"/>
      <c r="J73" s="137"/>
      <c r="K73" s="137"/>
      <c r="L73" s="137"/>
      <c r="M73" s="137"/>
      <c r="N73" s="137"/>
      <c r="O73" s="137"/>
      <c r="P73" s="137">
        <v>0</v>
      </c>
      <c r="Q73" s="137">
        <v>0</v>
      </c>
      <c r="R73" s="137">
        <v>0</v>
      </c>
      <c r="S73" s="137"/>
      <c r="T73" s="137"/>
      <c r="U73" s="137"/>
      <c r="V73" s="137">
        <v>0</v>
      </c>
      <c r="W73" s="137">
        <v>500000000</v>
      </c>
      <c r="X73" s="137"/>
      <c r="Y73" s="137" t="s">
        <v>749</v>
      </c>
    </row>
    <row r="74" spans="1:25" ht="15" customHeight="1">
      <c r="A74" s="137" t="s">
        <v>222</v>
      </c>
      <c r="B74" s="137" t="s">
        <v>275</v>
      </c>
      <c r="C74" s="137" t="s">
        <v>7</v>
      </c>
      <c r="D74" s="137" t="s">
        <v>11</v>
      </c>
      <c r="E74" s="137" t="s">
        <v>281</v>
      </c>
      <c r="F74" s="137" t="s">
        <v>13</v>
      </c>
      <c r="G74" s="137" t="s">
        <v>306</v>
      </c>
      <c r="H74" s="137" t="s">
        <v>294</v>
      </c>
      <c r="I74" s="137" t="s">
        <v>307</v>
      </c>
      <c r="J74" s="137" t="s">
        <v>284</v>
      </c>
      <c r="K74" s="137" t="s">
        <v>308</v>
      </c>
      <c r="L74" s="137" t="s">
        <v>40</v>
      </c>
      <c r="M74" s="137" t="s">
        <v>292</v>
      </c>
      <c r="N74" s="137" t="s">
        <v>287</v>
      </c>
      <c r="O74" s="137" t="s">
        <v>288</v>
      </c>
      <c r="P74" s="137">
        <v>0.16</v>
      </c>
      <c r="Q74" s="137"/>
      <c r="R74" s="137"/>
      <c r="S74" s="137">
        <v>0.16</v>
      </c>
      <c r="T74" s="137">
        <v>0.01</v>
      </c>
      <c r="U74" s="137">
        <v>0.1</v>
      </c>
      <c r="V74" s="137">
        <v>0</v>
      </c>
      <c r="W74" s="137">
        <v>500000000</v>
      </c>
      <c r="X74" s="137">
        <v>0</v>
      </c>
      <c r="Y74" s="137" t="s">
        <v>747</v>
      </c>
    </row>
    <row r="75" spans="1:25" ht="15" customHeight="1">
      <c r="A75" s="137" t="s">
        <v>222</v>
      </c>
      <c r="B75" s="137" t="s">
        <v>253</v>
      </c>
      <c r="C75" s="137" t="s">
        <v>7</v>
      </c>
      <c r="D75" s="137" t="s">
        <v>11</v>
      </c>
      <c r="E75" s="137" t="s">
        <v>281</v>
      </c>
      <c r="F75" s="137" t="s">
        <v>13</v>
      </c>
      <c r="G75" s="137"/>
      <c r="H75" s="137"/>
      <c r="I75" s="137"/>
      <c r="J75" s="137"/>
      <c r="K75" s="137"/>
      <c r="L75" s="137"/>
      <c r="M75" s="137"/>
      <c r="N75" s="137"/>
      <c r="O75" s="137"/>
      <c r="P75" s="137">
        <v>0</v>
      </c>
      <c r="Q75" s="137"/>
      <c r="R75" s="137"/>
      <c r="S75" s="137"/>
      <c r="T75" s="137"/>
      <c r="U75" s="137"/>
      <c r="V75" s="137">
        <v>0</v>
      </c>
      <c r="W75" s="137">
        <v>500000000</v>
      </c>
      <c r="X75" s="137"/>
      <c r="Y75" s="137" t="s">
        <v>748</v>
      </c>
    </row>
    <row r="76" spans="1:25" ht="15" customHeight="1">
      <c r="A76" s="137" t="s">
        <v>222</v>
      </c>
      <c r="B76" s="137" t="s">
        <v>256</v>
      </c>
      <c r="C76" s="137" t="s">
        <v>7</v>
      </c>
      <c r="D76" s="137" t="s">
        <v>11</v>
      </c>
      <c r="E76" s="137" t="s">
        <v>281</v>
      </c>
      <c r="F76" s="137" t="s">
        <v>13</v>
      </c>
      <c r="G76" s="137"/>
      <c r="H76" s="137"/>
      <c r="I76" s="137"/>
      <c r="J76" s="137"/>
      <c r="K76" s="137"/>
      <c r="L76" s="137"/>
      <c r="M76" s="137"/>
      <c r="N76" s="137"/>
      <c r="O76" s="137"/>
      <c r="P76" s="137">
        <v>0</v>
      </c>
      <c r="Q76" s="137">
        <v>0</v>
      </c>
      <c r="R76" s="137">
        <v>0</v>
      </c>
      <c r="S76" s="137"/>
      <c r="T76" s="137"/>
      <c r="U76" s="137"/>
      <c r="V76" s="137">
        <v>0</v>
      </c>
      <c r="W76" s="137">
        <v>500000000</v>
      </c>
      <c r="X76" s="137"/>
      <c r="Y76" s="137" t="s">
        <v>749</v>
      </c>
    </row>
    <row r="77" spans="1:25" ht="15" customHeight="1">
      <c r="A77" s="137" t="s">
        <v>222</v>
      </c>
      <c r="B77" s="137" t="s">
        <v>255</v>
      </c>
      <c r="C77" s="137" t="s">
        <v>7</v>
      </c>
      <c r="D77" s="137" t="s">
        <v>11</v>
      </c>
      <c r="E77" s="137" t="s">
        <v>281</v>
      </c>
      <c r="F77" s="137" t="s">
        <v>13</v>
      </c>
      <c r="G77" s="137"/>
      <c r="H77" s="137"/>
      <c r="I77" s="137"/>
      <c r="J77" s="137"/>
      <c r="K77" s="137"/>
      <c r="L77" s="137"/>
      <c r="M77" s="137"/>
      <c r="N77" s="137"/>
      <c r="O77" s="137"/>
      <c r="P77" s="137">
        <v>0</v>
      </c>
      <c r="Q77" s="137">
        <v>0</v>
      </c>
      <c r="R77" s="137">
        <v>0</v>
      </c>
      <c r="S77" s="137"/>
      <c r="T77" s="137"/>
      <c r="U77" s="137"/>
      <c r="V77" s="137">
        <v>0</v>
      </c>
      <c r="W77" s="137">
        <v>500000000</v>
      </c>
      <c r="X77" s="137"/>
      <c r="Y77" s="137" t="s">
        <v>749</v>
      </c>
    </row>
    <row r="78" spans="1:25" ht="15" customHeight="1">
      <c r="A78" s="137" t="s">
        <v>222</v>
      </c>
      <c r="B78" s="137" t="s">
        <v>258</v>
      </c>
      <c r="C78" s="137" t="s">
        <v>7</v>
      </c>
      <c r="D78" s="137" t="s">
        <v>11</v>
      </c>
      <c r="E78" s="137" t="s">
        <v>281</v>
      </c>
      <c r="F78" s="137" t="s">
        <v>13</v>
      </c>
      <c r="G78" s="137"/>
      <c r="H78" s="137"/>
      <c r="I78" s="137"/>
      <c r="J78" s="137"/>
      <c r="K78" s="137"/>
      <c r="L78" s="137"/>
      <c r="M78" s="137"/>
      <c r="N78" s="137"/>
      <c r="O78" s="137"/>
      <c r="P78" s="137">
        <v>0</v>
      </c>
      <c r="Q78" s="137">
        <v>0</v>
      </c>
      <c r="R78" s="137">
        <v>0</v>
      </c>
      <c r="S78" s="137"/>
      <c r="T78" s="137"/>
      <c r="U78" s="137"/>
      <c r="V78" s="137">
        <v>0</v>
      </c>
      <c r="W78" s="137">
        <v>500000000</v>
      </c>
      <c r="X78" s="137"/>
      <c r="Y78" s="137" t="s">
        <v>749</v>
      </c>
    </row>
    <row r="79" spans="1:25" ht="15" customHeight="1">
      <c r="A79" s="137" t="s">
        <v>222</v>
      </c>
      <c r="B79" s="137" t="s">
        <v>261</v>
      </c>
      <c r="C79" s="137" t="s">
        <v>7</v>
      </c>
      <c r="D79" s="137" t="s">
        <v>11</v>
      </c>
      <c r="E79" s="137" t="s">
        <v>281</v>
      </c>
      <c r="F79" s="137" t="s">
        <v>13</v>
      </c>
      <c r="G79" s="137"/>
      <c r="H79" s="137"/>
      <c r="I79" s="137"/>
      <c r="J79" s="137"/>
      <c r="K79" s="137"/>
      <c r="L79" s="137"/>
      <c r="M79" s="137"/>
      <c r="N79" s="137"/>
      <c r="O79" s="137"/>
      <c r="P79" s="137">
        <v>0</v>
      </c>
      <c r="Q79" s="137">
        <v>0</v>
      </c>
      <c r="R79" s="137">
        <v>0</v>
      </c>
      <c r="S79" s="137"/>
      <c r="T79" s="137"/>
      <c r="U79" s="137"/>
      <c r="V79" s="137">
        <v>0</v>
      </c>
      <c r="W79" s="137">
        <v>500000000</v>
      </c>
      <c r="X79" s="137"/>
      <c r="Y79" s="137" t="s">
        <v>749</v>
      </c>
    </row>
    <row r="80" spans="1:25" ht="15" customHeight="1">
      <c r="A80" s="137" t="s">
        <v>222</v>
      </c>
      <c r="B80" s="137" t="s">
        <v>252</v>
      </c>
      <c r="C80" s="137" t="s">
        <v>7</v>
      </c>
      <c r="D80" s="137" t="s">
        <v>11</v>
      </c>
      <c r="E80" s="137" t="s">
        <v>281</v>
      </c>
      <c r="F80" s="137" t="s">
        <v>13</v>
      </c>
      <c r="G80" s="137"/>
      <c r="H80" s="137"/>
      <c r="I80" s="137"/>
      <c r="J80" s="137"/>
      <c r="K80" s="137"/>
      <c r="L80" s="137"/>
      <c r="M80" s="137"/>
      <c r="N80" s="137"/>
      <c r="O80" s="137"/>
      <c r="P80" s="137">
        <v>1.06</v>
      </c>
      <c r="Q80" s="137"/>
      <c r="R80" s="137"/>
      <c r="S80" s="137"/>
      <c r="T80" s="137"/>
      <c r="U80" s="137"/>
      <c r="V80" s="137">
        <v>0</v>
      </c>
      <c r="W80" s="137">
        <v>500000000</v>
      </c>
      <c r="X80" s="137"/>
      <c r="Y80" s="137" t="s">
        <v>748</v>
      </c>
    </row>
    <row r="81" spans="1:25" ht="15" customHeight="1">
      <c r="A81" s="137" t="s">
        <v>222</v>
      </c>
      <c r="B81" s="137" t="s">
        <v>251</v>
      </c>
      <c r="C81" s="137" t="s">
        <v>7</v>
      </c>
      <c r="D81" s="137" t="s">
        <v>11</v>
      </c>
      <c r="E81" s="137" t="s">
        <v>281</v>
      </c>
      <c r="F81" s="137" t="s">
        <v>13</v>
      </c>
      <c r="G81" s="137"/>
      <c r="H81" s="137"/>
      <c r="I81" s="137"/>
      <c r="J81" s="137"/>
      <c r="K81" s="137"/>
      <c r="L81" s="137"/>
      <c r="M81" s="137"/>
      <c r="N81" s="137"/>
      <c r="O81" s="137"/>
      <c r="P81" s="137">
        <v>1.06</v>
      </c>
      <c r="Q81" s="137"/>
      <c r="R81" s="137"/>
      <c r="S81" s="137"/>
      <c r="T81" s="137"/>
      <c r="U81" s="137"/>
      <c r="V81" s="137">
        <v>0</v>
      </c>
      <c r="W81" s="137">
        <v>500000000</v>
      </c>
      <c r="X81" s="137"/>
      <c r="Y81" s="137" t="s">
        <v>748</v>
      </c>
    </row>
    <row r="82" spans="1:25" ht="15" customHeight="1">
      <c r="A82" s="137" t="s">
        <v>222</v>
      </c>
      <c r="B82" s="137" t="s">
        <v>266</v>
      </c>
      <c r="C82" s="137" t="s">
        <v>7</v>
      </c>
      <c r="D82" s="137" t="s">
        <v>11</v>
      </c>
      <c r="E82" s="137" t="s">
        <v>281</v>
      </c>
      <c r="F82" s="137" t="s">
        <v>13</v>
      </c>
      <c r="G82" s="137" t="s">
        <v>665</v>
      </c>
      <c r="H82" s="137" t="s">
        <v>639</v>
      </c>
      <c r="I82" s="137" t="s">
        <v>640</v>
      </c>
      <c r="J82" s="137" t="s">
        <v>301</v>
      </c>
      <c r="K82" s="137" t="s">
        <v>666</v>
      </c>
      <c r="L82" s="137" t="s">
        <v>44</v>
      </c>
      <c r="M82" s="137" t="s">
        <v>647</v>
      </c>
      <c r="N82" s="137" t="s">
        <v>635</v>
      </c>
      <c r="O82" s="137" t="s">
        <v>288</v>
      </c>
      <c r="P82" s="137">
        <v>1.06</v>
      </c>
      <c r="Q82" s="137"/>
      <c r="R82" s="137"/>
      <c r="S82" s="137"/>
      <c r="T82" s="137"/>
      <c r="U82" s="137"/>
      <c r="V82" s="137">
        <v>0</v>
      </c>
      <c r="W82" s="137">
        <v>500000000</v>
      </c>
      <c r="X82" s="137"/>
      <c r="Y82" s="137" t="s">
        <v>748</v>
      </c>
    </row>
    <row r="83" spans="1:25" ht="15" customHeight="1">
      <c r="A83" s="137" t="s">
        <v>222</v>
      </c>
      <c r="B83" s="137" t="s">
        <v>264</v>
      </c>
      <c r="C83" s="137" t="s">
        <v>7</v>
      </c>
      <c r="D83" s="137" t="s">
        <v>11</v>
      </c>
      <c r="E83" s="137" t="s">
        <v>281</v>
      </c>
      <c r="F83" s="137" t="s">
        <v>13</v>
      </c>
      <c r="G83" s="137"/>
      <c r="H83" s="137"/>
      <c r="I83" s="137"/>
      <c r="J83" s="137"/>
      <c r="K83" s="137"/>
      <c r="L83" s="137"/>
      <c r="M83" s="137"/>
      <c r="N83" s="137"/>
      <c r="O83" s="137"/>
      <c r="P83" s="137">
        <v>1.06</v>
      </c>
      <c r="Q83" s="137"/>
      <c r="R83" s="137"/>
      <c r="S83" s="137"/>
      <c r="T83" s="137"/>
      <c r="U83" s="137"/>
      <c r="V83" s="137">
        <v>0</v>
      </c>
      <c r="W83" s="137">
        <v>500000000</v>
      </c>
      <c r="X83" s="137"/>
      <c r="Y83" s="137" t="s">
        <v>748</v>
      </c>
    </row>
    <row r="84" spans="1:25" ht="15" customHeight="1">
      <c r="A84" s="137" t="s">
        <v>224</v>
      </c>
      <c r="B84" s="137" t="s">
        <v>269</v>
      </c>
      <c r="C84" s="137" t="s">
        <v>7</v>
      </c>
      <c r="D84" s="137" t="s">
        <v>11</v>
      </c>
      <c r="E84" s="137" t="s">
        <v>281</v>
      </c>
      <c r="F84" s="137" t="s">
        <v>13</v>
      </c>
      <c r="G84" s="137"/>
      <c r="H84" s="137"/>
      <c r="I84" s="137"/>
      <c r="J84" s="137"/>
      <c r="K84" s="137"/>
      <c r="L84" s="137"/>
      <c r="M84" s="137" t="s">
        <v>647</v>
      </c>
      <c r="N84" s="137" t="s">
        <v>630</v>
      </c>
      <c r="O84" s="137" t="s">
        <v>631</v>
      </c>
      <c r="P84" s="137">
        <v>0.53</v>
      </c>
      <c r="Q84" s="137"/>
      <c r="R84" s="137"/>
      <c r="S84" s="137"/>
      <c r="T84" s="137"/>
      <c r="U84" s="137"/>
      <c r="V84" s="137">
        <v>0</v>
      </c>
      <c r="W84" s="137">
        <v>500000000</v>
      </c>
      <c r="X84" s="137"/>
      <c r="Y84" s="137" t="s">
        <v>748</v>
      </c>
    </row>
    <row r="85" spans="1:25" ht="15" customHeight="1">
      <c r="A85" s="137" t="s">
        <v>224</v>
      </c>
      <c r="B85" s="137" t="s">
        <v>268</v>
      </c>
      <c r="C85" s="137" t="s">
        <v>7</v>
      </c>
      <c r="D85" s="137" t="s">
        <v>11</v>
      </c>
      <c r="E85" s="137" t="s">
        <v>281</v>
      </c>
      <c r="F85" s="137" t="s">
        <v>13</v>
      </c>
      <c r="G85" s="137"/>
      <c r="H85" s="137"/>
      <c r="I85" s="137"/>
      <c r="J85" s="137"/>
      <c r="K85" s="137"/>
      <c r="L85" s="137"/>
      <c r="M85" s="137"/>
      <c r="N85" s="137"/>
      <c r="O85" s="137"/>
      <c r="P85" s="137">
        <v>0.53</v>
      </c>
      <c r="Q85" s="137"/>
      <c r="R85" s="137"/>
      <c r="S85" s="137"/>
      <c r="T85" s="137"/>
      <c r="U85" s="137"/>
      <c r="V85" s="137">
        <v>0</v>
      </c>
      <c r="W85" s="137">
        <v>500000000</v>
      </c>
      <c r="X85" s="137"/>
      <c r="Y85" s="137" t="s">
        <v>748</v>
      </c>
    </row>
    <row r="86" spans="1:25" ht="15" customHeight="1">
      <c r="A86" s="137" t="s">
        <v>224</v>
      </c>
      <c r="B86" s="137" t="s">
        <v>251</v>
      </c>
      <c r="C86" s="137" t="s">
        <v>7</v>
      </c>
      <c r="D86" s="137" t="s">
        <v>11</v>
      </c>
      <c r="E86" s="137" t="s">
        <v>281</v>
      </c>
      <c r="F86" s="137" t="s">
        <v>13</v>
      </c>
      <c r="G86" s="137"/>
      <c r="H86" s="137"/>
      <c r="I86" s="137"/>
      <c r="J86" s="137"/>
      <c r="K86" s="137"/>
      <c r="L86" s="137"/>
      <c r="M86" s="137"/>
      <c r="N86" s="137"/>
      <c r="O86" s="137"/>
      <c r="P86" s="137">
        <v>0.53</v>
      </c>
      <c r="Q86" s="137"/>
      <c r="R86" s="137"/>
      <c r="S86" s="137"/>
      <c r="T86" s="137"/>
      <c r="U86" s="137"/>
      <c r="V86" s="137">
        <v>0</v>
      </c>
      <c r="W86" s="137">
        <v>500000000</v>
      </c>
      <c r="X86" s="137"/>
      <c r="Y86" s="137" t="s">
        <v>748</v>
      </c>
    </row>
    <row r="87" spans="1:25" ht="15" customHeight="1">
      <c r="A87" s="137" t="s">
        <v>225</v>
      </c>
      <c r="B87" s="137" t="s">
        <v>249</v>
      </c>
      <c r="C87" s="137" t="s">
        <v>7</v>
      </c>
      <c r="D87" s="137" t="s">
        <v>11</v>
      </c>
      <c r="E87" s="137" t="s">
        <v>281</v>
      </c>
      <c r="F87" s="137" t="s">
        <v>13</v>
      </c>
      <c r="G87" s="137"/>
      <c r="H87" s="137"/>
      <c r="I87" s="137"/>
      <c r="J87" s="137"/>
      <c r="K87" s="137"/>
      <c r="L87" s="137"/>
      <c r="M87" s="137"/>
      <c r="N87" s="137"/>
      <c r="O87" s="137"/>
      <c r="P87" s="137">
        <v>0.46</v>
      </c>
      <c r="Q87" s="137"/>
      <c r="R87" s="137"/>
      <c r="S87" s="137"/>
      <c r="T87" s="137"/>
      <c r="U87" s="137"/>
      <c r="V87" s="137">
        <v>0</v>
      </c>
      <c r="W87" s="137">
        <v>500000000</v>
      </c>
      <c r="X87" s="137"/>
      <c r="Y87" s="137" t="s">
        <v>748</v>
      </c>
    </row>
    <row r="88" spans="1:25" ht="15" customHeight="1">
      <c r="A88" s="137" t="s">
        <v>225</v>
      </c>
      <c r="B88" s="137" t="s">
        <v>250</v>
      </c>
      <c r="C88" s="137" t="s">
        <v>7</v>
      </c>
      <c r="D88" s="137" t="s">
        <v>11</v>
      </c>
      <c r="E88" s="137" t="s">
        <v>281</v>
      </c>
      <c r="F88" s="137" t="s">
        <v>13</v>
      </c>
      <c r="G88" s="137"/>
      <c r="H88" s="137"/>
      <c r="I88" s="137"/>
      <c r="J88" s="137"/>
      <c r="K88" s="137"/>
      <c r="L88" s="137"/>
      <c r="M88" s="137"/>
      <c r="N88" s="137"/>
      <c r="O88" s="137"/>
      <c r="P88" s="137">
        <v>2.99</v>
      </c>
      <c r="Q88" s="137"/>
      <c r="R88" s="137"/>
      <c r="S88" s="137"/>
      <c r="T88" s="137"/>
      <c r="U88" s="137"/>
      <c r="V88" s="137">
        <v>0</v>
      </c>
      <c r="W88" s="137">
        <v>500000000</v>
      </c>
      <c r="X88" s="137"/>
      <c r="Y88" s="137" t="s">
        <v>748</v>
      </c>
    </row>
    <row r="89" spans="1:25" ht="15" customHeight="1">
      <c r="A89" s="137" t="s">
        <v>225</v>
      </c>
      <c r="B89" s="137" t="s">
        <v>248</v>
      </c>
      <c r="C89" s="137" t="s">
        <v>7</v>
      </c>
      <c r="D89" s="137" t="s">
        <v>11</v>
      </c>
      <c r="E89" s="137" t="s">
        <v>281</v>
      </c>
      <c r="F89" s="137" t="s">
        <v>13</v>
      </c>
      <c r="G89" s="137"/>
      <c r="H89" s="137"/>
      <c r="I89" s="137"/>
      <c r="J89" s="137"/>
      <c r="K89" s="137"/>
      <c r="L89" s="137"/>
      <c r="M89" s="137"/>
      <c r="N89" s="137"/>
      <c r="O89" s="137"/>
      <c r="P89" s="137">
        <v>3.44</v>
      </c>
      <c r="Q89" s="137"/>
      <c r="R89" s="137"/>
      <c r="S89" s="137"/>
      <c r="T89" s="137"/>
      <c r="U89" s="137"/>
      <c r="V89" s="137">
        <v>0</v>
      </c>
      <c r="W89" s="137">
        <v>500000000</v>
      </c>
      <c r="X89" s="137"/>
      <c r="Y89" s="137" t="s">
        <v>748</v>
      </c>
    </row>
    <row r="90" spans="1:25" ht="15" customHeight="1">
      <c r="A90" s="137" t="s">
        <v>227</v>
      </c>
      <c r="B90" s="137" t="s">
        <v>249</v>
      </c>
      <c r="C90" s="137" t="s">
        <v>7</v>
      </c>
      <c r="D90" s="137" t="s">
        <v>11</v>
      </c>
      <c r="E90" s="137" t="s">
        <v>281</v>
      </c>
      <c r="F90" s="137" t="s">
        <v>13</v>
      </c>
      <c r="G90" s="137"/>
      <c r="H90" s="137"/>
      <c r="I90" s="137"/>
      <c r="J90" s="137"/>
      <c r="K90" s="137"/>
      <c r="L90" s="137"/>
      <c r="M90" s="137" t="s">
        <v>647</v>
      </c>
      <c r="N90" s="137" t="s">
        <v>630</v>
      </c>
      <c r="O90" s="137" t="s">
        <v>631</v>
      </c>
      <c r="P90" s="137">
        <v>0.46</v>
      </c>
      <c r="Q90" s="137"/>
      <c r="R90" s="137"/>
      <c r="S90" s="137"/>
      <c r="T90" s="137"/>
      <c r="U90" s="137"/>
      <c r="V90" s="137">
        <v>0</v>
      </c>
      <c r="W90" s="137">
        <v>500000000</v>
      </c>
      <c r="X90" s="137"/>
      <c r="Y90" s="137" t="s">
        <v>748</v>
      </c>
    </row>
    <row r="91" spans="1:25" ht="15" customHeight="1">
      <c r="A91" s="137" t="s">
        <v>227</v>
      </c>
      <c r="B91" s="137" t="s">
        <v>248</v>
      </c>
      <c r="C91" s="137" t="s">
        <v>7</v>
      </c>
      <c r="D91" s="137" t="s">
        <v>11</v>
      </c>
      <c r="E91" s="137" t="s">
        <v>281</v>
      </c>
      <c r="F91" s="137" t="s">
        <v>13</v>
      </c>
      <c r="G91" s="137"/>
      <c r="H91" s="137"/>
      <c r="I91" s="137"/>
      <c r="J91" s="137"/>
      <c r="K91" s="137"/>
      <c r="L91" s="137"/>
      <c r="M91" s="137"/>
      <c r="N91" s="137"/>
      <c r="O91" s="137"/>
      <c r="P91" s="137">
        <v>0.46</v>
      </c>
      <c r="Q91" s="137"/>
      <c r="R91" s="137"/>
      <c r="S91" s="137"/>
      <c r="T91" s="137"/>
      <c r="U91" s="137"/>
      <c r="V91" s="137">
        <v>0</v>
      </c>
      <c r="W91" s="137">
        <v>500000000</v>
      </c>
      <c r="X91" s="137"/>
      <c r="Y91" s="137" t="s">
        <v>748</v>
      </c>
    </row>
    <row r="92" spans="1:25" ht="15" customHeight="1">
      <c r="A92" s="137" t="s">
        <v>229</v>
      </c>
      <c r="B92" s="137" t="s">
        <v>249</v>
      </c>
      <c r="C92" s="137" t="s">
        <v>7</v>
      </c>
      <c r="D92" s="137" t="s">
        <v>11</v>
      </c>
      <c r="E92" s="137" t="s">
        <v>281</v>
      </c>
      <c r="F92" s="137" t="s">
        <v>13</v>
      </c>
      <c r="G92" s="137"/>
      <c r="H92" s="137"/>
      <c r="I92" s="137"/>
      <c r="J92" s="137"/>
      <c r="K92" s="137"/>
      <c r="L92" s="137"/>
      <c r="M92" s="137"/>
      <c r="N92" s="137"/>
      <c r="O92" s="137"/>
      <c r="P92" s="137">
        <v>0</v>
      </c>
      <c r="Q92" s="137"/>
      <c r="R92" s="137"/>
      <c r="S92" s="137"/>
      <c r="T92" s="137"/>
      <c r="U92" s="137"/>
      <c r="V92" s="137">
        <v>0</v>
      </c>
      <c r="W92" s="137">
        <v>500000000</v>
      </c>
      <c r="X92" s="137"/>
      <c r="Y92" s="137" t="s">
        <v>748</v>
      </c>
    </row>
    <row r="93" spans="1:25" ht="15" customHeight="1">
      <c r="A93" s="137" t="s">
        <v>229</v>
      </c>
      <c r="B93" s="137" t="s">
        <v>248</v>
      </c>
      <c r="C93" s="137" t="s">
        <v>7</v>
      </c>
      <c r="D93" s="137" t="s">
        <v>11</v>
      </c>
      <c r="E93" s="137" t="s">
        <v>281</v>
      </c>
      <c r="F93" s="137" t="s">
        <v>13</v>
      </c>
      <c r="G93" s="137"/>
      <c r="H93" s="137"/>
      <c r="I93" s="137"/>
      <c r="J93" s="137"/>
      <c r="K93" s="137"/>
      <c r="L93" s="137"/>
      <c r="M93" s="137"/>
      <c r="N93" s="137"/>
      <c r="O93" s="137"/>
      <c r="P93" s="137">
        <v>0</v>
      </c>
      <c r="Q93" s="137"/>
      <c r="R93" s="137"/>
      <c r="S93" s="137"/>
      <c r="T93" s="137"/>
      <c r="U93" s="137"/>
      <c r="V93" s="137">
        <v>0</v>
      </c>
      <c r="W93" s="137">
        <v>500000000</v>
      </c>
      <c r="X93" s="137"/>
      <c r="Y93" s="137" t="s">
        <v>748</v>
      </c>
    </row>
    <row r="94" spans="1:25" ht="15" customHeight="1">
      <c r="A94" s="137" t="s">
        <v>230</v>
      </c>
      <c r="B94" s="137" t="s">
        <v>250</v>
      </c>
      <c r="C94" s="137" t="s">
        <v>7</v>
      </c>
      <c r="D94" s="137" t="s">
        <v>11</v>
      </c>
      <c r="E94" s="137" t="s">
        <v>281</v>
      </c>
      <c r="F94" s="137" t="s">
        <v>13</v>
      </c>
      <c r="G94" s="137"/>
      <c r="H94" s="137"/>
      <c r="I94" s="137"/>
      <c r="J94" s="137"/>
      <c r="K94" s="137"/>
      <c r="L94" s="137"/>
      <c r="M94" s="137" t="s">
        <v>647</v>
      </c>
      <c r="N94" s="137" t="s">
        <v>630</v>
      </c>
      <c r="O94" s="137" t="s">
        <v>631</v>
      </c>
      <c r="P94" s="137">
        <v>2.99</v>
      </c>
      <c r="Q94" s="137"/>
      <c r="R94" s="137"/>
      <c r="S94" s="137"/>
      <c r="T94" s="137"/>
      <c r="U94" s="137"/>
      <c r="V94" s="137">
        <v>0</v>
      </c>
      <c r="W94" s="137">
        <v>500000000</v>
      </c>
      <c r="X94" s="137"/>
      <c r="Y94" s="137" t="s">
        <v>748</v>
      </c>
    </row>
    <row r="95" spans="1:25" ht="15" customHeight="1">
      <c r="A95" s="137" t="s">
        <v>230</v>
      </c>
      <c r="B95" s="137" t="s">
        <v>248</v>
      </c>
      <c r="C95" s="137" t="s">
        <v>7</v>
      </c>
      <c r="D95" s="137" t="s">
        <v>11</v>
      </c>
      <c r="E95" s="137" t="s">
        <v>281</v>
      </c>
      <c r="F95" s="137" t="s">
        <v>13</v>
      </c>
      <c r="G95" s="137"/>
      <c r="H95" s="137"/>
      <c r="I95" s="137"/>
      <c r="J95" s="137"/>
      <c r="K95" s="137"/>
      <c r="L95" s="137"/>
      <c r="M95" s="137"/>
      <c r="N95" s="137"/>
      <c r="O95" s="137"/>
      <c r="P95" s="137">
        <v>2.99</v>
      </c>
      <c r="Q95" s="137"/>
      <c r="R95" s="137"/>
      <c r="S95" s="137"/>
      <c r="T95" s="137"/>
      <c r="U95" s="137"/>
      <c r="V95" s="137">
        <v>0</v>
      </c>
      <c r="W95" s="137">
        <v>500000000</v>
      </c>
      <c r="X95" s="137"/>
      <c r="Y95" s="137" t="s">
        <v>748</v>
      </c>
    </row>
    <row r="96" spans="1:25" ht="15" customHeight="1">
      <c r="A96" s="137" t="s">
        <v>231</v>
      </c>
      <c r="B96" s="137" t="s">
        <v>270</v>
      </c>
      <c r="C96" s="137" t="s">
        <v>7</v>
      </c>
      <c r="D96" s="137" t="s">
        <v>11</v>
      </c>
      <c r="E96" s="137" t="s">
        <v>281</v>
      </c>
      <c r="F96" s="137" t="s">
        <v>13</v>
      </c>
      <c r="G96" s="137"/>
      <c r="H96" s="137"/>
      <c r="I96" s="137"/>
      <c r="J96" s="137"/>
      <c r="K96" s="137"/>
      <c r="L96" s="137"/>
      <c r="M96" s="137"/>
      <c r="N96" s="137"/>
      <c r="O96" s="137"/>
      <c r="P96" s="137">
        <v>0.09</v>
      </c>
      <c r="Q96" s="137"/>
      <c r="R96" s="137"/>
      <c r="S96" s="137"/>
      <c r="T96" s="137"/>
      <c r="U96" s="137"/>
      <c r="V96" s="137">
        <v>0</v>
      </c>
      <c r="W96" s="137">
        <v>500000000</v>
      </c>
      <c r="X96" s="137"/>
      <c r="Y96" s="137" t="s">
        <v>748</v>
      </c>
    </row>
    <row r="97" spans="1:25" ht="15" customHeight="1">
      <c r="A97" s="137" t="s">
        <v>231</v>
      </c>
      <c r="B97" s="137" t="s">
        <v>271</v>
      </c>
      <c r="C97" s="137" t="s">
        <v>7</v>
      </c>
      <c r="D97" s="137" t="s">
        <v>11</v>
      </c>
      <c r="E97" s="137" t="s">
        <v>281</v>
      </c>
      <c r="F97" s="137" t="s">
        <v>13</v>
      </c>
      <c r="G97" s="137"/>
      <c r="H97" s="137"/>
      <c r="I97" s="137"/>
      <c r="J97" s="137"/>
      <c r="K97" s="137"/>
      <c r="L97" s="137"/>
      <c r="M97" s="137"/>
      <c r="N97" s="137"/>
      <c r="O97" s="137"/>
      <c r="P97" s="137">
        <v>0.04</v>
      </c>
      <c r="Q97" s="137"/>
      <c r="R97" s="137"/>
      <c r="S97" s="137"/>
      <c r="T97" s="137"/>
      <c r="U97" s="137"/>
      <c r="V97" s="137">
        <v>0</v>
      </c>
      <c r="W97" s="137">
        <v>500000000</v>
      </c>
      <c r="X97" s="137"/>
      <c r="Y97" s="137" t="s">
        <v>748</v>
      </c>
    </row>
    <row r="98" spans="1:25" ht="15" customHeight="1">
      <c r="A98" s="137" t="s">
        <v>231</v>
      </c>
      <c r="B98" s="137" t="s">
        <v>262</v>
      </c>
      <c r="C98" s="137" t="s">
        <v>7</v>
      </c>
      <c r="D98" s="137" t="s">
        <v>11</v>
      </c>
      <c r="E98" s="137" t="s">
        <v>281</v>
      </c>
      <c r="F98" s="137" t="s">
        <v>13</v>
      </c>
      <c r="G98" s="137"/>
      <c r="H98" s="137"/>
      <c r="I98" s="137"/>
      <c r="J98" s="137"/>
      <c r="K98" s="137"/>
      <c r="L98" s="137"/>
      <c r="M98" s="137"/>
      <c r="N98" s="137"/>
      <c r="O98" s="137"/>
      <c r="P98" s="137">
        <v>0.02</v>
      </c>
      <c r="Q98" s="137">
        <v>0</v>
      </c>
      <c r="R98" s="137">
        <v>0.02</v>
      </c>
      <c r="S98" s="137"/>
      <c r="T98" s="137"/>
      <c r="U98" s="137"/>
      <c r="V98" s="137">
        <v>0</v>
      </c>
      <c r="W98" s="137">
        <v>500000000</v>
      </c>
      <c r="X98" s="137"/>
      <c r="Y98" s="137" t="s">
        <v>749</v>
      </c>
    </row>
    <row r="99" spans="1:25" ht="15" customHeight="1">
      <c r="A99" s="137" t="s">
        <v>231</v>
      </c>
      <c r="B99" s="137" t="s">
        <v>263</v>
      </c>
      <c r="C99" s="137" t="s">
        <v>7</v>
      </c>
      <c r="D99" s="137" t="s">
        <v>11</v>
      </c>
      <c r="E99" s="137" t="s">
        <v>281</v>
      </c>
      <c r="F99" s="137" t="s">
        <v>13</v>
      </c>
      <c r="G99" s="137"/>
      <c r="H99" s="137"/>
      <c r="I99" s="137"/>
      <c r="J99" s="137"/>
      <c r="K99" s="137"/>
      <c r="L99" s="137"/>
      <c r="M99" s="137"/>
      <c r="N99" s="137"/>
      <c r="O99" s="137"/>
      <c r="P99" s="137">
        <v>0.02</v>
      </c>
      <c r="Q99" s="137">
        <v>0</v>
      </c>
      <c r="R99" s="137">
        <v>0.02</v>
      </c>
      <c r="S99" s="137"/>
      <c r="T99" s="137"/>
      <c r="U99" s="137"/>
      <c r="V99" s="137">
        <v>0</v>
      </c>
      <c r="W99" s="137">
        <v>500000000</v>
      </c>
      <c r="X99" s="137"/>
      <c r="Y99" s="137" t="s">
        <v>749</v>
      </c>
    </row>
    <row r="100" spans="1:25" ht="15" customHeight="1">
      <c r="A100" s="137" t="s">
        <v>231</v>
      </c>
      <c r="B100" s="137" t="s">
        <v>265</v>
      </c>
      <c r="C100" s="137" t="s">
        <v>7</v>
      </c>
      <c r="D100" s="137" t="s">
        <v>11</v>
      </c>
      <c r="E100" s="137" t="s">
        <v>281</v>
      </c>
      <c r="F100" s="137" t="s">
        <v>13</v>
      </c>
      <c r="G100" s="137"/>
      <c r="H100" s="137"/>
      <c r="I100" s="137"/>
      <c r="J100" s="137"/>
      <c r="K100" s="137"/>
      <c r="L100" s="137"/>
      <c r="M100" s="137"/>
      <c r="N100" s="137"/>
      <c r="O100" s="137"/>
      <c r="P100" s="137">
        <v>0.06</v>
      </c>
      <c r="Q100" s="137"/>
      <c r="R100" s="137"/>
      <c r="S100" s="137"/>
      <c r="T100" s="137"/>
      <c r="U100" s="137"/>
      <c r="V100" s="137">
        <v>0</v>
      </c>
      <c r="W100" s="137">
        <v>500000000</v>
      </c>
      <c r="X100" s="137"/>
      <c r="Y100" s="137" t="s">
        <v>748</v>
      </c>
    </row>
    <row r="101" spans="1:25" ht="15" customHeight="1">
      <c r="A101" s="137" t="s">
        <v>231</v>
      </c>
      <c r="B101" s="137" t="s">
        <v>266</v>
      </c>
      <c r="C101" s="137" t="s">
        <v>7</v>
      </c>
      <c r="D101" s="137" t="s">
        <v>11</v>
      </c>
      <c r="E101" s="137" t="s">
        <v>281</v>
      </c>
      <c r="F101" s="137" t="s">
        <v>13</v>
      </c>
      <c r="G101" s="137"/>
      <c r="H101" s="137"/>
      <c r="I101" s="137"/>
      <c r="J101" s="137"/>
      <c r="K101" s="137"/>
      <c r="L101" s="137"/>
      <c r="M101" s="137"/>
      <c r="N101" s="137"/>
      <c r="O101" s="137"/>
      <c r="P101" s="137">
        <v>0.42</v>
      </c>
      <c r="Q101" s="137"/>
      <c r="R101" s="137"/>
      <c r="S101" s="137"/>
      <c r="T101" s="137"/>
      <c r="U101" s="137"/>
      <c r="V101" s="137">
        <v>0</v>
      </c>
      <c r="W101" s="137">
        <v>500000000</v>
      </c>
      <c r="X101" s="137"/>
      <c r="Y101" s="137" t="s">
        <v>748</v>
      </c>
    </row>
    <row r="102" spans="1:25" ht="15" customHeight="1">
      <c r="A102" s="137" t="s">
        <v>231</v>
      </c>
      <c r="B102" s="137" t="s">
        <v>267</v>
      </c>
      <c r="C102" s="137" t="s">
        <v>7</v>
      </c>
      <c r="D102" s="137" t="s">
        <v>11</v>
      </c>
      <c r="E102" s="137" t="s">
        <v>281</v>
      </c>
      <c r="F102" s="137" t="s">
        <v>13</v>
      </c>
      <c r="G102" s="137"/>
      <c r="H102" s="137"/>
      <c r="I102" s="137"/>
      <c r="J102" s="137"/>
      <c r="K102" s="137"/>
      <c r="L102" s="137"/>
      <c r="M102" s="137"/>
      <c r="N102" s="137"/>
      <c r="O102" s="137"/>
      <c r="P102" s="137">
        <v>0</v>
      </c>
      <c r="Q102" s="137"/>
      <c r="R102" s="137"/>
      <c r="S102" s="137"/>
      <c r="T102" s="137"/>
      <c r="U102" s="137"/>
      <c r="V102" s="137">
        <v>0</v>
      </c>
      <c r="W102" s="137">
        <v>500000000</v>
      </c>
      <c r="X102" s="137"/>
      <c r="Y102" s="137" t="s">
        <v>748</v>
      </c>
    </row>
    <row r="103" spans="1:25" ht="15" customHeight="1">
      <c r="A103" s="137" t="s">
        <v>231</v>
      </c>
      <c r="B103" s="137" t="s">
        <v>272</v>
      </c>
      <c r="C103" s="137" t="s">
        <v>7</v>
      </c>
      <c r="D103" s="137" t="s">
        <v>11</v>
      </c>
      <c r="E103" s="137" t="s">
        <v>281</v>
      </c>
      <c r="F103" s="137" t="s">
        <v>13</v>
      </c>
      <c r="G103" s="137"/>
      <c r="H103" s="137"/>
      <c r="I103" s="137"/>
      <c r="J103" s="137"/>
      <c r="K103" s="137"/>
      <c r="L103" s="137"/>
      <c r="M103" s="137"/>
      <c r="N103" s="137"/>
      <c r="O103" s="137"/>
      <c r="P103" s="137">
        <v>7.0000000000000007E-2</v>
      </c>
      <c r="Q103" s="137"/>
      <c r="R103" s="137"/>
      <c r="S103" s="137"/>
      <c r="T103" s="137"/>
      <c r="U103" s="137"/>
      <c r="V103" s="137">
        <v>0</v>
      </c>
      <c r="W103" s="137">
        <v>500000000</v>
      </c>
      <c r="X103" s="137"/>
      <c r="Y103" s="137" t="s">
        <v>748</v>
      </c>
    </row>
    <row r="104" spans="1:25" ht="15" customHeight="1">
      <c r="A104" s="137" t="s">
        <v>231</v>
      </c>
      <c r="B104" s="137" t="s">
        <v>273</v>
      </c>
      <c r="C104" s="137" t="s">
        <v>7</v>
      </c>
      <c r="D104" s="137" t="s">
        <v>11</v>
      </c>
      <c r="E104" s="137" t="s">
        <v>281</v>
      </c>
      <c r="F104" s="137" t="s">
        <v>13</v>
      </c>
      <c r="G104" s="137"/>
      <c r="H104" s="137"/>
      <c r="I104" s="137"/>
      <c r="J104" s="137"/>
      <c r="K104" s="137"/>
      <c r="L104" s="137"/>
      <c r="M104" s="137"/>
      <c r="N104" s="137"/>
      <c r="O104" s="137"/>
      <c r="P104" s="137">
        <v>0</v>
      </c>
      <c r="Q104" s="137"/>
      <c r="R104" s="137"/>
      <c r="S104" s="137"/>
      <c r="T104" s="137"/>
      <c r="U104" s="137"/>
      <c r="V104" s="137">
        <v>0</v>
      </c>
      <c r="W104" s="137">
        <v>500000000</v>
      </c>
      <c r="X104" s="137"/>
      <c r="Y104" s="137" t="s">
        <v>748</v>
      </c>
    </row>
    <row r="105" spans="1:25" ht="15" customHeight="1">
      <c r="A105" s="137" t="s">
        <v>231</v>
      </c>
      <c r="B105" s="137" t="s">
        <v>275</v>
      </c>
      <c r="C105" s="137" t="s">
        <v>7</v>
      </c>
      <c r="D105" s="137" t="s">
        <v>11</v>
      </c>
      <c r="E105" s="137" t="s">
        <v>281</v>
      </c>
      <c r="F105" s="137" t="s">
        <v>13</v>
      </c>
      <c r="G105" s="137"/>
      <c r="H105" s="137"/>
      <c r="I105" s="137"/>
      <c r="J105" s="137"/>
      <c r="K105" s="137"/>
      <c r="L105" s="137"/>
      <c r="M105" s="137"/>
      <c r="N105" s="137"/>
      <c r="O105" s="137"/>
      <c r="P105" s="137">
        <v>0.79</v>
      </c>
      <c r="Q105" s="137"/>
      <c r="R105" s="137"/>
      <c r="S105" s="137"/>
      <c r="T105" s="137"/>
      <c r="U105" s="137"/>
      <c r="V105" s="137">
        <v>0</v>
      </c>
      <c r="W105" s="137">
        <v>500000000</v>
      </c>
      <c r="X105" s="137"/>
      <c r="Y105" s="137" t="s">
        <v>748</v>
      </c>
    </row>
    <row r="106" spans="1:25" ht="15" customHeight="1">
      <c r="A106" s="137" t="s">
        <v>231</v>
      </c>
      <c r="B106" s="137" t="s">
        <v>261</v>
      </c>
      <c r="C106" s="137" t="s">
        <v>7</v>
      </c>
      <c r="D106" s="137" t="s">
        <v>11</v>
      </c>
      <c r="E106" s="137" t="s">
        <v>281</v>
      </c>
      <c r="F106" s="137" t="s">
        <v>13</v>
      </c>
      <c r="G106" s="137"/>
      <c r="H106" s="137"/>
      <c r="I106" s="137"/>
      <c r="J106" s="137"/>
      <c r="K106" s="137"/>
      <c r="L106" s="137"/>
      <c r="M106" s="137"/>
      <c r="N106" s="137"/>
      <c r="O106" s="137"/>
      <c r="P106" s="137">
        <v>0.04</v>
      </c>
      <c r="Q106" s="137"/>
      <c r="R106" s="137"/>
      <c r="S106" s="137"/>
      <c r="T106" s="137"/>
      <c r="U106" s="137"/>
      <c r="V106" s="137">
        <v>0</v>
      </c>
      <c r="W106" s="137">
        <v>500000000</v>
      </c>
      <c r="X106" s="137"/>
      <c r="Y106" s="137" t="s">
        <v>748</v>
      </c>
    </row>
    <row r="107" spans="1:25" ht="15" customHeight="1">
      <c r="A107" s="137" t="s">
        <v>231</v>
      </c>
      <c r="B107" s="137" t="s">
        <v>253</v>
      </c>
      <c r="C107" s="137" t="s">
        <v>7</v>
      </c>
      <c r="D107" s="137" t="s">
        <v>11</v>
      </c>
      <c r="E107" s="137" t="s">
        <v>281</v>
      </c>
      <c r="F107" s="137" t="s">
        <v>13</v>
      </c>
      <c r="G107" s="137"/>
      <c r="H107" s="137"/>
      <c r="I107" s="137"/>
      <c r="J107" s="137"/>
      <c r="K107" s="137"/>
      <c r="L107" s="137"/>
      <c r="M107" s="137"/>
      <c r="N107" s="137"/>
      <c r="O107" s="137"/>
      <c r="P107" s="137">
        <v>0.04</v>
      </c>
      <c r="Q107" s="137"/>
      <c r="R107" s="137"/>
      <c r="S107" s="137"/>
      <c r="T107" s="137"/>
      <c r="U107" s="137"/>
      <c r="V107" s="137">
        <v>0</v>
      </c>
      <c r="W107" s="137">
        <v>500000000</v>
      </c>
      <c r="X107" s="137"/>
      <c r="Y107" s="137" t="s">
        <v>748</v>
      </c>
    </row>
    <row r="108" spans="1:25" ht="15" customHeight="1">
      <c r="A108" s="137" t="s">
        <v>231</v>
      </c>
      <c r="B108" s="137" t="s">
        <v>252</v>
      </c>
      <c r="C108" s="137" t="s">
        <v>7</v>
      </c>
      <c r="D108" s="137" t="s">
        <v>11</v>
      </c>
      <c r="E108" s="137" t="s">
        <v>281</v>
      </c>
      <c r="F108" s="137" t="s">
        <v>13</v>
      </c>
      <c r="G108" s="137"/>
      <c r="H108" s="137"/>
      <c r="I108" s="137"/>
      <c r="J108" s="137"/>
      <c r="K108" s="137"/>
      <c r="L108" s="137"/>
      <c r="M108" s="137"/>
      <c r="N108" s="137"/>
      <c r="O108" s="137"/>
      <c r="P108" s="137">
        <v>0.51</v>
      </c>
      <c r="Q108" s="137"/>
      <c r="R108" s="137"/>
      <c r="S108" s="137"/>
      <c r="T108" s="137"/>
      <c r="U108" s="137"/>
      <c r="V108" s="137">
        <v>0</v>
      </c>
      <c r="W108" s="137">
        <v>500000000</v>
      </c>
      <c r="X108" s="137"/>
      <c r="Y108" s="137" t="s">
        <v>748</v>
      </c>
    </row>
    <row r="109" spans="1:25" ht="15" customHeight="1">
      <c r="A109" s="137" t="s">
        <v>231</v>
      </c>
      <c r="B109" s="137" t="s">
        <v>264</v>
      </c>
      <c r="C109" s="137" t="s">
        <v>7</v>
      </c>
      <c r="D109" s="137" t="s">
        <v>11</v>
      </c>
      <c r="E109" s="137" t="s">
        <v>281</v>
      </c>
      <c r="F109" s="137" t="s">
        <v>13</v>
      </c>
      <c r="G109" s="137"/>
      <c r="H109" s="137"/>
      <c r="I109" s="137"/>
      <c r="J109" s="137"/>
      <c r="K109" s="137"/>
      <c r="L109" s="137"/>
      <c r="M109" s="137"/>
      <c r="N109" s="137"/>
      <c r="O109" s="137"/>
      <c r="P109" s="137">
        <v>0.47</v>
      </c>
      <c r="Q109" s="137"/>
      <c r="R109" s="137"/>
      <c r="S109" s="137"/>
      <c r="T109" s="137"/>
      <c r="U109" s="137"/>
      <c r="V109" s="137">
        <v>0</v>
      </c>
      <c r="W109" s="137">
        <v>500000000</v>
      </c>
      <c r="X109" s="137"/>
      <c r="Y109" s="137" t="s">
        <v>748</v>
      </c>
    </row>
    <row r="110" spans="1:25" ht="15" customHeight="1">
      <c r="A110" s="137" t="s">
        <v>231</v>
      </c>
      <c r="B110" s="137" t="s">
        <v>251</v>
      </c>
      <c r="C110" s="137" t="s">
        <v>7</v>
      </c>
      <c r="D110" s="137" t="s">
        <v>11</v>
      </c>
      <c r="E110" s="137" t="s">
        <v>281</v>
      </c>
      <c r="F110" s="137" t="s">
        <v>13</v>
      </c>
      <c r="G110" s="137"/>
      <c r="H110" s="137"/>
      <c r="I110" s="137"/>
      <c r="J110" s="137"/>
      <c r="K110" s="137"/>
      <c r="L110" s="137"/>
      <c r="M110" s="137"/>
      <c r="N110" s="137"/>
      <c r="O110" s="137"/>
      <c r="P110" s="137">
        <v>0.7</v>
      </c>
      <c r="Q110" s="137"/>
      <c r="R110" s="137"/>
      <c r="S110" s="137"/>
      <c r="T110" s="137"/>
      <c r="U110" s="137"/>
      <c r="V110" s="137">
        <v>0</v>
      </c>
      <c r="W110" s="137">
        <v>500000000</v>
      </c>
      <c r="X110" s="137"/>
      <c r="Y110" s="137" t="s">
        <v>748</v>
      </c>
    </row>
    <row r="111" spans="1:25" ht="15" customHeight="1">
      <c r="A111" s="137" t="s">
        <v>231</v>
      </c>
      <c r="B111" s="137" t="s">
        <v>268</v>
      </c>
      <c r="C111" s="137" t="s">
        <v>7</v>
      </c>
      <c r="D111" s="137" t="s">
        <v>11</v>
      </c>
      <c r="E111" s="137" t="s">
        <v>281</v>
      </c>
      <c r="F111" s="137" t="s">
        <v>13</v>
      </c>
      <c r="G111" s="137"/>
      <c r="H111" s="137"/>
      <c r="I111" s="137"/>
      <c r="J111" s="137"/>
      <c r="K111" s="137"/>
      <c r="L111" s="137"/>
      <c r="M111" s="137"/>
      <c r="N111" s="137"/>
      <c r="O111" s="137"/>
      <c r="P111" s="137">
        <v>0.19</v>
      </c>
      <c r="Q111" s="137"/>
      <c r="R111" s="137"/>
      <c r="S111" s="137"/>
      <c r="T111" s="137"/>
      <c r="U111" s="137"/>
      <c r="V111" s="137">
        <v>0</v>
      </c>
      <c r="W111" s="137">
        <v>500000000</v>
      </c>
      <c r="X111" s="137"/>
      <c r="Y111" s="137" t="s">
        <v>748</v>
      </c>
    </row>
    <row r="112" spans="1:25" ht="15" customHeight="1">
      <c r="A112" s="137" t="s">
        <v>233</v>
      </c>
      <c r="B112" s="137" t="s">
        <v>270</v>
      </c>
      <c r="C112" s="137" t="s">
        <v>7</v>
      </c>
      <c r="D112" s="137" t="s">
        <v>11</v>
      </c>
      <c r="E112" s="137" t="s">
        <v>281</v>
      </c>
      <c r="F112" s="137" t="s">
        <v>13</v>
      </c>
      <c r="G112" s="137"/>
      <c r="H112" s="137"/>
      <c r="I112" s="137"/>
      <c r="J112" s="137"/>
      <c r="K112" s="137"/>
      <c r="L112" s="137"/>
      <c r="M112" s="137"/>
      <c r="N112" s="137"/>
      <c r="O112" s="137"/>
      <c r="P112" s="137">
        <v>0.09</v>
      </c>
      <c r="Q112" s="137"/>
      <c r="R112" s="137"/>
      <c r="S112" s="137"/>
      <c r="T112" s="137"/>
      <c r="U112" s="137"/>
      <c r="V112" s="137">
        <v>0</v>
      </c>
      <c r="W112" s="137">
        <v>500000000</v>
      </c>
      <c r="X112" s="137"/>
      <c r="Y112" s="137" t="s">
        <v>748</v>
      </c>
    </row>
    <row r="113" spans="1:25" ht="15" customHeight="1">
      <c r="A113" s="137" t="s">
        <v>233</v>
      </c>
      <c r="B113" s="137" t="s">
        <v>271</v>
      </c>
      <c r="C113" s="137" t="s">
        <v>7</v>
      </c>
      <c r="D113" s="137" t="s">
        <v>11</v>
      </c>
      <c r="E113" s="137" t="s">
        <v>281</v>
      </c>
      <c r="F113" s="137" t="s">
        <v>13</v>
      </c>
      <c r="G113" s="137"/>
      <c r="H113" s="137"/>
      <c r="I113" s="137"/>
      <c r="J113" s="137"/>
      <c r="K113" s="137"/>
      <c r="L113" s="137"/>
      <c r="M113" s="137"/>
      <c r="N113" s="137"/>
      <c r="O113" s="137"/>
      <c r="P113" s="137">
        <v>0.04</v>
      </c>
      <c r="Q113" s="137"/>
      <c r="R113" s="137"/>
      <c r="S113" s="137"/>
      <c r="T113" s="137"/>
      <c r="U113" s="137"/>
      <c r="V113" s="137">
        <v>0</v>
      </c>
      <c r="W113" s="137">
        <v>500000000</v>
      </c>
      <c r="X113" s="137"/>
      <c r="Y113" s="137" t="s">
        <v>748</v>
      </c>
    </row>
    <row r="114" spans="1:25" ht="15" customHeight="1">
      <c r="A114" s="137" t="s">
        <v>233</v>
      </c>
      <c r="B114" s="137" t="s">
        <v>262</v>
      </c>
      <c r="C114" s="137" t="s">
        <v>7</v>
      </c>
      <c r="D114" s="137" t="s">
        <v>11</v>
      </c>
      <c r="E114" s="137" t="s">
        <v>281</v>
      </c>
      <c r="F114" s="137" t="s">
        <v>13</v>
      </c>
      <c r="G114" s="137"/>
      <c r="H114" s="137"/>
      <c r="I114" s="137"/>
      <c r="J114" s="137"/>
      <c r="K114" s="137"/>
      <c r="L114" s="137"/>
      <c r="M114" s="137"/>
      <c r="N114" s="137"/>
      <c r="O114" s="137"/>
      <c r="P114" s="137">
        <v>0.02</v>
      </c>
      <c r="Q114" s="137">
        <v>0</v>
      </c>
      <c r="R114" s="137">
        <v>0.02</v>
      </c>
      <c r="S114" s="137"/>
      <c r="T114" s="137"/>
      <c r="U114" s="137"/>
      <c r="V114" s="137">
        <v>0</v>
      </c>
      <c r="W114" s="137">
        <v>500000000</v>
      </c>
      <c r="X114" s="137"/>
      <c r="Y114" s="137" t="s">
        <v>749</v>
      </c>
    </row>
    <row r="115" spans="1:25" ht="15" customHeight="1">
      <c r="A115" s="137" t="s">
        <v>233</v>
      </c>
      <c r="B115" s="137" t="s">
        <v>263</v>
      </c>
      <c r="C115" s="137" t="s">
        <v>7</v>
      </c>
      <c r="D115" s="137" t="s">
        <v>11</v>
      </c>
      <c r="E115" s="137" t="s">
        <v>281</v>
      </c>
      <c r="F115" s="137" t="s">
        <v>13</v>
      </c>
      <c r="G115" s="137"/>
      <c r="H115" s="137"/>
      <c r="I115" s="137"/>
      <c r="J115" s="137"/>
      <c r="K115" s="137"/>
      <c r="L115" s="137"/>
      <c r="M115" s="137"/>
      <c r="N115" s="137"/>
      <c r="O115" s="137"/>
      <c r="P115" s="137">
        <v>0.02</v>
      </c>
      <c r="Q115" s="137">
        <v>0</v>
      </c>
      <c r="R115" s="137">
        <v>0.02</v>
      </c>
      <c r="S115" s="137"/>
      <c r="T115" s="137"/>
      <c r="U115" s="137"/>
      <c r="V115" s="137">
        <v>0</v>
      </c>
      <c r="W115" s="137">
        <v>500000000</v>
      </c>
      <c r="X115" s="137"/>
      <c r="Y115" s="137" t="s">
        <v>749</v>
      </c>
    </row>
    <row r="116" spans="1:25" ht="15" customHeight="1">
      <c r="A116" s="137" t="s">
        <v>233</v>
      </c>
      <c r="B116" s="137" t="s">
        <v>265</v>
      </c>
      <c r="C116" s="137" t="s">
        <v>7</v>
      </c>
      <c r="D116" s="137" t="s">
        <v>11</v>
      </c>
      <c r="E116" s="137" t="s">
        <v>281</v>
      </c>
      <c r="F116" s="137" t="s">
        <v>13</v>
      </c>
      <c r="G116" s="137"/>
      <c r="H116" s="137"/>
      <c r="I116" s="137"/>
      <c r="J116" s="137"/>
      <c r="K116" s="137"/>
      <c r="L116" s="137"/>
      <c r="M116" s="137"/>
      <c r="N116" s="137"/>
      <c r="O116" s="137"/>
      <c r="P116" s="137">
        <v>0.06</v>
      </c>
      <c r="Q116" s="137"/>
      <c r="R116" s="137"/>
      <c r="S116" s="137"/>
      <c r="T116" s="137"/>
      <c r="U116" s="137"/>
      <c r="V116" s="137">
        <v>0</v>
      </c>
      <c r="W116" s="137">
        <v>500000000</v>
      </c>
      <c r="X116" s="137"/>
      <c r="Y116" s="137" t="s">
        <v>748</v>
      </c>
    </row>
    <row r="117" spans="1:25" ht="15" customHeight="1">
      <c r="A117" s="137" t="s">
        <v>233</v>
      </c>
      <c r="B117" s="137" t="s">
        <v>266</v>
      </c>
      <c r="C117" s="137" t="s">
        <v>7</v>
      </c>
      <c r="D117" s="137" t="s">
        <v>11</v>
      </c>
      <c r="E117" s="137" t="s">
        <v>281</v>
      </c>
      <c r="F117" s="137" t="s">
        <v>13</v>
      </c>
      <c r="G117" s="137"/>
      <c r="H117" s="137"/>
      <c r="I117" s="137"/>
      <c r="J117" s="137"/>
      <c r="K117" s="137"/>
      <c r="L117" s="137"/>
      <c r="M117" s="137"/>
      <c r="N117" s="137"/>
      <c r="O117" s="137"/>
      <c r="P117" s="137">
        <v>0.42</v>
      </c>
      <c r="Q117" s="137"/>
      <c r="R117" s="137"/>
      <c r="S117" s="137"/>
      <c r="T117" s="137"/>
      <c r="U117" s="137"/>
      <c r="V117" s="137">
        <v>0</v>
      </c>
      <c r="W117" s="137">
        <v>500000000</v>
      </c>
      <c r="X117" s="137"/>
      <c r="Y117" s="137" t="s">
        <v>748</v>
      </c>
    </row>
    <row r="118" spans="1:25" ht="15" customHeight="1">
      <c r="A118" s="137" t="s">
        <v>233</v>
      </c>
      <c r="B118" s="137" t="s">
        <v>267</v>
      </c>
      <c r="C118" s="137" t="s">
        <v>7</v>
      </c>
      <c r="D118" s="137" t="s">
        <v>11</v>
      </c>
      <c r="E118" s="137" t="s">
        <v>281</v>
      </c>
      <c r="F118" s="137" t="s">
        <v>13</v>
      </c>
      <c r="G118" s="137"/>
      <c r="H118" s="137"/>
      <c r="I118" s="137"/>
      <c r="J118" s="137"/>
      <c r="K118" s="137"/>
      <c r="L118" s="137"/>
      <c r="M118" s="137"/>
      <c r="N118" s="137"/>
      <c r="O118" s="137"/>
      <c r="P118" s="137">
        <v>0</v>
      </c>
      <c r="Q118" s="137"/>
      <c r="R118" s="137"/>
      <c r="S118" s="137"/>
      <c r="T118" s="137"/>
      <c r="U118" s="137"/>
      <c r="V118" s="137">
        <v>0</v>
      </c>
      <c r="W118" s="137">
        <v>500000000</v>
      </c>
      <c r="X118" s="137"/>
      <c r="Y118" s="137" t="s">
        <v>748</v>
      </c>
    </row>
    <row r="119" spans="1:25" ht="15" customHeight="1">
      <c r="A119" s="137" t="s">
        <v>233</v>
      </c>
      <c r="B119" s="137" t="s">
        <v>272</v>
      </c>
      <c r="C119" s="137" t="s">
        <v>7</v>
      </c>
      <c r="D119" s="137" t="s">
        <v>11</v>
      </c>
      <c r="E119" s="137" t="s">
        <v>281</v>
      </c>
      <c r="F119" s="137" t="s">
        <v>13</v>
      </c>
      <c r="G119" s="137"/>
      <c r="H119" s="137"/>
      <c r="I119" s="137"/>
      <c r="J119" s="137"/>
      <c r="K119" s="137"/>
      <c r="L119" s="137"/>
      <c r="M119" s="137"/>
      <c r="N119" s="137"/>
      <c r="O119" s="137"/>
      <c r="P119" s="137">
        <v>7.0000000000000007E-2</v>
      </c>
      <c r="Q119" s="137"/>
      <c r="R119" s="137"/>
      <c r="S119" s="137"/>
      <c r="T119" s="137"/>
      <c r="U119" s="137"/>
      <c r="V119" s="137">
        <v>0</v>
      </c>
      <c r="W119" s="137">
        <v>500000000</v>
      </c>
      <c r="X119" s="137"/>
      <c r="Y119" s="137" t="s">
        <v>748</v>
      </c>
    </row>
    <row r="120" spans="1:25" ht="15" customHeight="1">
      <c r="A120" s="137" t="s">
        <v>233</v>
      </c>
      <c r="B120" s="137" t="s">
        <v>273</v>
      </c>
      <c r="C120" s="137" t="s">
        <v>7</v>
      </c>
      <c r="D120" s="137" t="s">
        <v>11</v>
      </c>
      <c r="E120" s="137" t="s">
        <v>281</v>
      </c>
      <c r="F120" s="137" t="s">
        <v>13</v>
      </c>
      <c r="G120" s="137"/>
      <c r="H120" s="137"/>
      <c r="I120" s="137"/>
      <c r="J120" s="137"/>
      <c r="K120" s="137"/>
      <c r="L120" s="137"/>
      <c r="M120" s="137"/>
      <c r="N120" s="137"/>
      <c r="O120" s="137"/>
      <c r="P120" s="137">
        <v>0</v>
      </c>
      <c r="Q120" s="137"/>
      <c r="R120" s="137"/>
      <c r="S120" s="137"/>
      <c r="T120" s="137"/>
      <c r="U120" s="137"/>
      <c r="V120" s="137">
        <v>0</v>
      </c>
      <c r="W120" s="137">
        <v>500000000</v>
      </c>
      <c r="X120" s="137"/>
      <c r="Y120" s="137" t="s">
        <v>748</v>
      </c>
    </row>
    <row r="121" spans="1:25" ht="15" customHeight="1">
      <c r="A121" s="137" t="s">
        <v>233</v>
      </c>
      <c r="B121" s="137" t="s">
        <v>275</v>
      </c>
      <c r="C121" s="137" t="s">
        <v>7</v>
      </c>
      <c r="D121" s="137" t="s">
        <v>11</v>
      </c>
      <c r="E121" s="137" t="s">
        <v>281</v>
      </c>
      <c r="F121" s="137" t="s">
        <v>13</v>
      </c>
      <c r="G121" s="137"/>
      <c r="H121" s="137"/>
      <c r="I121" s="137"/>
      <c r="J121" s="137"/>
      <c r="K121" s="137"/>
      <c r="L121" s="137"/>
      <c r="M121" s="137"/>
      <c r="N121" s="137"/>
      <c r="O121" s="137"/>
      <c r="P121" s="137">
        <v>0.79</v>
      </c>
      <c r="Q121" s="137"/>
      <c r="R121" s="137"/>
      <c r="S121" s="137"/>
      <c r="T121" s="137"/>
      <c r="U121" s="137"/>
      <c r="V121" s="137">
        <v>0</v>
      </c>
      <c r="W121" s="137">
        <v>500000000</v>
      </c>
      <c r="X121" s="137"/>
      <c r="Y121" s="137" t="s">
        <v>748</v>
      </c>
    </row>
    <row r="122" spans="1:25" ht="15" customHeight="1">
      <c r="A122" s="137" t="s">
        <v>233</v>
      </c>
      <c r="B122" s="137" t="s">
        <v>261</v>
      </c>
      <c r="C122" s="137" t="s">
        <v>7</v>
      </c>
      <c r="D122" s="137" t="s">
        <v>11</v>
      </c>
      <c r="E122" s="137" t="s">
        <v>281</v>
      </c>
      <c r="F122" s="137" t="s">
        <v>13</v>
      </c>
      <c r="G122" s="137"/>
      <c r="H122" s="137"/>
      <c r="I122" s="137"/>
      <c r="J122" s="137"/>
      <c r="K122" s="137"/>
      <c r="L122" s="137"/>
      <c r="M122" s="137"/>
      <c r="N122" s="137"/>
      <c r="O122" s="137"/>
      <c r="P122" s="137">
        <v>0.04</v>
      </c>
      <c r="Q122" s="137"/>
      <c r="R122" s="137"/>
      <c r="S122" s="137"/>
      <c r="T122" s="137"/>
      <c r="U122" s="137"/>
      <c r="V122" s="137">
        <v>0</v>
      </c>
      <c r="W122" s="137">
        <v>500000000</v>
      </c>
      <c r="X122" s="137"/>
      <c r="Y122" s="137" t="s">
        <v>748</v>
      </c>
    </row>
    <row r="123" spans="1:25" ht="15" customHeight="1">
      <c r="A123" s="137" t="s">
        <v>233</v>
      </c>
      <c r="B123" s="137" t="s">
        <v>253</v>
      </c>
      <c r="C123" s="137" t="s">
        <v>7</v>
      </c>
      <c r="D123" s="137" t="s">
        <v>11</v>
      </c>
      <c r="E123" s="137" t="s">
        <v>281</v>
      </c>
      <c r="F123" s="137" t="s">
        <v>13</v>
      </c>
      <c r="G123" s="137"/>
      <c r="H123" s="137"/>
      <c r="I123" s="137"/>
      <c r="J123" s="137"/>
      <c r="K123" s="137"/>
      <c r="L123" s="137"/>
      <c r="M123" s="137"/>
      <c r="N123" s="137"/>
      <c r="O123" s="137"/>
      <c r="P123" s="137">
        <v>0.04</v>
      </c>
      <c r="Q123" s="137"/>
      <c r="R123" s="137"/>
      <c r="S123" s="137"/>
      <c r="T123" s="137"/>
      <c r="U123" s="137"/>
      <c r="V123" s="137">
        <v>0</v>
      </c>
      <c r="W123" s="137">
        <v>500000000</v>
      </c>
      <c r="X123" s="137"/>
      <c r="Y123" s="137" t="s">
        <v>748</v>
      </c>
    </row>
    <row r="124" spans="1:25" ht="15" customHeight="1">
      <c r="A124" s="137" t="s">
        <v>233</v>
      </c>
      <c r="B124" s="137" t="s">
        <v>252</v>
      </c>
      <c r="C124" s="137" t="s">
        <v>7</v>
      </c>
      <c r="D124" s="137" t="s">
        <v>11</v>
      </c>
      <c r="E124" s="137" t="s">
        <v>281</v>
      </c>
      <c r="F124" s="137" t="s">
        <v>13</v>
      </c>
      <c r="G124" s="137"/>
      <c r="H124" s="137"/>
      <c r="I124" s="137"/>
      <c r="J124" s="137"/>
      <c r="K124" s="137"/>
      <c r="L124" s="137"/>
      <c r="M124" s="137"/>
      <c r="N124" s="137"/>
      <c r="O124" s="137"/>
      <c r="P124" s="137">
        <v>0.51</v>
      </c>
      <c r="Q124" s="137"/>
      <c r="R124" s="137"/>
      <c r="S124" s="137"/>
      <c r="T124" s="137"/>
      <c r="U124" s="137"/>
      <c r="V124" s="137">
        <v>0</v>
      </c>
      <c r="W124" s="137">
        <v>500000000</v>
      </c>
      <c r="X124" s="137"/>
      <c r="Y124" s="137" t="s">
        <v>748</v>
      </c>
    </row>
    <row r="125" spans="1:25" ht="15" customHeight="1">
      <c r="A125" s="137" t="s">
        <v>233</v>
      </c>
      <c r="B125" s="137" t="s">
        <v>264</v>
      </c>
      <c r="C125" s="137" t="s">
        <v>7</v>
      </c>
      <c r="D125" s="137" t="s">
        <v>11</v>
      </c>
      <c r="E125" s="137" t="s">
        <v>281</v>
      </c>
      <c r="F125" s="137" t="s">
        <v>13</v>
      </c>
      <c r="G125" s="137"/>
      <c r="H125" s="137"/>
      <c r="I125" s="137"/>
      <c r="J125" s="137"/>
      <c r="K125" s="137"/>
      <c r="L125" s="137"/>
      <c r="M125" s="137"/>
      <c r="N125" s="137"/>
      <c r="O125" s="137"/>
      <c r="P125" s="137">
        <v>0.47</v>
      </c>
      <c r="Q125" s="137"/>
      <c r="R125" s="137"/>
      <c r="S125" s="137"/>
      <c r="T125" s="137"/>
      <c r="U125" s="137"/>
      <c r="V125" s="137">
        <v>0</v>
      </c>
      <c r="W125" s="137">
        <v>500000000</v>
      </c>
      <c r="X125" s="137"/>
      <c r="Y125" s="137" t="s">
        <v>748</v>
      </c>
    </row>
    <row r="126" spans="1:25" ht="15" customHeight="1">
      <c r="A126" s="137" t="s">
        <v>233</v>
      </c>
      <c r="B126" s="137" t="s">
        <v>251</v>
      </c>
      <c r="C126" s="137" t="s">
        <v>7</v>
      </c>
      <c r="D126" s="137" t="s">
        <v>11</v>
      </c>
      <c r="E126" s="137" t="s">
        <v>281</v>
      </c>
      <c r="F126" s="137" t="s">
        <v>13</v>
      </c>
      <c r="G126" s="137"/>
      <c r="H126" s="137"/>
      <c r="I126" s="137"/>
      <c r="J126" s="137"/>
      <c r="K126" s="137"/>
      <c r="L126" s="137"/>
      <c r="M126" s="137"/>
      <c r="N126" s="137"/>
      <c r="O126" s="137"/>
      <c r="P126" s="137">
        <v>0.7</v>
      </c>
      <c r="Q126" s="137"/>
      <c r="R126" s="137"/>
      <c r="S126" s="137"/>
      <c r="T126" s="137"/>
      <c r="U126" s="137"/>
      <c r="V126" s="137">
        <v>0</v>
      </c>
      <c r="W126" s="137">
        <v>500000000</v>
      </c>
      <c r="X126" s="137"/>
      <c r="Y126" s="137" t="s">
        <v>748</v>
      </c>
    </row>
    <row r="127" spans="1:25" ht="15" customHeight="1">
      <c r="A127" s="137" t="s">
        <v>233</v>
      </c>
      <c r="B127" s="137" t="s">
        <v>268</v>
      </c>
      <c r="C127" s="137" t="s">
        <v>7</v>
      </c>
      <c r="D127" s="137" t="s">
        <v>11</v>
      </c>
      <c r="E127" s="137" t="s">
        <v>281</v>
      </c>
      <c r="F127" s="137" t="s">
        <v>13</v>
      </c>
      <c r="G127" s="137"/>
      <c r="H127" s="137"/>
      <c r="I127" s="137"/>
      <c r="J127" s="137"/>
      <c r="K127" s="137"/>
      <c r="L127" s="137"/>
      <c r="M127" s="137"/>
      <c r="N127" s="137"/>
      <c r="O127" s="137"/>
      <c r="P127" s="137">
        <v>0.19</v>
      </c>
      <c r="Q127" s="137"/>
      <c r="R127" s="137"/>
      <c r="S127" s="137"/>
      <c r="T127" s="137"/>
      <c r="U127" s="137"/>
      <c r="V127" s="137">
        <v>0</v>
      </c>
      <c r="W127" s="137">
        <v>500000000</v>
      </c>
      <c r="X127" s="137"/>
      <c r="Y127" s="137" t="s">
        <v>748</v>
      </c>
    </row>
    <row r="128" spans="1:25" ht="15" customHeight="1">
      <c r="A128" s="137" t="s">
        <v>234</v>
      </c>
      <c r="B128" s="137" t="s">
        <v>270</v>
      </c>
      <c r="C128" s="137" t="s">
        <v>7</v>
      </c>
      <c r="D128" s="137" t="s">
        <v>11</v>
      </c>
      <c r="E128" s="137" t="s">
        <v>281</v>
      </c>
      <c r="F128" s="137" t="s">
        <v>13</v>
      </c>
      <c r="G128" s="137"/>
      <c r="H128" s="137"/>
      <c r="I128" s="137"/>
      <c r="J128" s="137"/>
      <c r="K128" s="137"/>
      <c r="L128" s="137"/>
      <c r="M128" s="137"/>
      <c r="N128" s="137"/>
      <c r="O128" s="137"/>
      <c r="P128" s="137">
        <v>7.0000000000000007E-2</v>
      </c>
      <c r="Q128" s="137"/>
      <c r="R128" s="137"/>
      <c r="S128" s="137"/>
      <c r="T128" s="137"/>
      <c r="U128" s="137"/>
      <c r="V128" s="137">
        <v>0</v>
      </c>
      <c r="W128" s="137">
        <v>500000000</v>
      </c>
      <c r="X128" s="137"/>
      <c r="Y128" s="137" t="s">
        <v>748</v>
      </c>
    </row>
    <row r="129" spans="1:25" ht="15" customHeight="1">
      <c r="A129" s="137" t="s">
        <v>234</v>
      </c>
      <c r="B129" s="137" t="s">
        <v>271</v>
      </c>
      <c r="C129" s="137" t="s">
        <v>7</v>
      </c>
      <c r="D129" s="137" t="s">
        <v>11</v>
      </c>
      <c r="E129" s="137" t="s">
        <v>281</v>
      </c>
      <c r="F129" s="137" t="s">
        <v>13</v>
      </c>
      <c r="G129" s="137"/>
      <c r="H129" s="137"/>
      <c r="I129" s="137"/>
      <c r="J129" s="137"/>
      <c r="K129" s="137"/>
      <c r="L129" s="137"/>
      <c r="M129" s="137"/>
      <c r="N129" s="137"/>
      <c r="O129" s="137"/>
      <c r="P129" s="137">
        <v>0.01</v>
      </c>
      <c r="Q129" s="137"/>
      <c r="R129" s="137"/>
      <c r="S129" s="137"/>
      <c r="T129" s="137"/>
      <c r="U129" s="137"/>
      <c r="V129" s="137">
        <v>0</v>
      </c>
      <c r="W129" s="137">
        <v>500000000</v>
      </c>
      <c r="X129" s="137"/>
      <c r="Y129" s="137" t="s">
        <v>748</v>
      </c>
    </row>
    <row r="130" spans="1:25" ht="15" customHeight="1">
      <c r="A130" s="137" t="s">
        <v>234</v>
      </c>
      <c r="B130" s="137" t="s">
        <v>268</v>
      </c>
      <c r="C130" s="137" t="s">
        <v>7</v>
      </c>
      <c r="D130" s="137" t="s">
        <v>11</v>
      </c>
      <c r="E130" s="137" t="s">
        <v>281</v>
      </c>
      <c r="F130" s="137" t="s">
        <v>13</v>
      </c>
      <c r="G130" s="137"/>
      <c r="H130" s="137"/>
      <c r="I130" s="137"/>
      <c r="J130" s="137"/>
      <c r="K130" s="137"/>
      <c r="L130" s="137"/>
      <c r="M130" s="137"/>
      <c r="N130" s="137"/>
      <c r="O130" s="137"/>
      <c r="P130" s="137">
        <v>0.08</v>
      </c>
      <c r="Q130" s="137"/>
      <c r="R130" s="137"/>
      <c r="S130" s="137"/>
      <c r="T130" s="137"/>
      <c r="U130" s="137"/>
      <c r="V130" s="137">
        <v>0</v>
      </c>
      <c r="W130" s="137">
        <v>500000000</v>
      </c>
      <c r="X130" s="137"/>
      <c r="Y130" s="137" t="s">
        <v>748</v>
      </c>
    </row>
    <row r="131" spans="1:25" ht="15" customHeight="1">
      <c r="A131" s="137" t="s">
        <v>234</v>
      </c>
      <c r="B131" s="137" t="s">
        <v>251</v>
      </c>
      <c r="C131" s="137" t="s">
        <v>7</v>
      </c>
      <c r="D131" s="137" t="s">
        <v>11</v>
      </c>
      <c r="E131" s="137" t="s">
        <v>281</v>
      </c>
      <c r="F131" s="137" t="s">
        <v>13</v>
      </c>
      <c r="G131" s="137"/>
      <c r="H131" s="137"/>
      <c r="I131" s="137"/>
      <c r="J131" s="137"/>
      <c r="K131" s="137"/>
      <c r="L131" s="137"/>
      <c r="M131" s="137"/>
      <c r="N131" s="137"/>
      <c r="O131" s="137"/>
      <c r="P131" s="137">
        <v>0.08</v>
      </c>
      <c r="Q131" s="137"/>
      <c r="R131" s="137"/>
      <c r="S131" s="137"/>
      <c r="T131" s="137"/>
      <c r="U131" s="137"/>
      <c r="V131" s="137">
        <v>0</v>
      </c>
      <c r="W131" s="137">
        <v>500000000</v>
      </c>
      <c r="X131" s="137"/>
      <c r="Y131" s="137" t="s">
        <v>748</v>
      </c>
    </row>
    <row r="132" spans="1:25" ht="15" customHeight="1">
      <c r="A132" s="137" t="s">
        <v>235</v>
      </c>
      <c r="B132" s="137" t="s">
        <v>270</v>
      </c>
      <c r="C132" s="137" t="s">
        <v>7</v>
      </c>
      <c r="D132" s="137" t="s">
        <v>11</v>
      </c>
      <c r="E132" s="137" t="s">
        <v>281</v>
      </c>
      <c r="F132" s="137" t="s">
        <v>13</v>
      </c>
      <c r="G132" s="137" t="s">
        <v>309</v>
      </c>
      <c r="H132" s="137" t="s">
        <v>310</v>
      </c>
      <c r="I132" s="137" t="s">
        <v>311</v>
      </c>
      <c r="J132" s="137" t="s">
        <v>284</v>
      </c>
      <c r="K132" s="137" t="s">
        <v>309</v>
      </c>
      <c r="L132" s="137" t="s">
        <v>43</v>
      </c>
      <c r="M132" s="137" t="s">
        <v>312</v>
      </c>
      <c r="N132" s="137" t="s">
        <v>287</v>
      </c>
      <c r="O132" s="137" t="s">
        <v>288</v>
      </c>
      <c r="P132" s="137">
        <v>0.04</v>
      </c>
      <c r="Q132" s="137"/>
      <c r="R132" s="137"/>
      <c r="S132" s="137">
        <v>0.04</v>
      </c>
      <c r="T132" s="137">
        <v>0</v>
      </c>
      <c r="U132" s="137">
        <v>0.1</v>
      </c>
      <c r="V132" s="137">
        <v>0</v>
      </c>
      <c r="W132" s="137">
        <v>500000000</v>
      </c>
      <c r="X132" s="137">
        <v>0</v>
      </c>
      <c r="Y132" s="137" t="s">
        <v>747</v>
      </c>
    </row>
    <row r="133" spans="1:25" ht="15" customHeight="1">
      <c r="A133" s="137" t="s">
        <v>235</v>
      </c>
      <c r="B133" s="137" t="s">
        <v>271</v>
      </c>
      <c r="C133" s="137" t="s">
        <v>7</v>
      </c>
      <c r="D133" s="137" t="s">
        <v>11</v>
      </c>
      <c r="E133" s="137" t="s">
        <v>281</v>
      </c>
      <c r="F133" s="137" t="s">
        <v>13</v>
      </c>
      <c r="G133" s="137" t="s">
        <v>313</v>
      </c>
      <c r="H133" s="137" t="s">
        <v>310</v>
      </c>
      <c r="I133" s="137" t="s">
        <v>311</v>
      </c>
      <c r="J133" s="137" t="s">
        <v>284</v>
      </c>
      <c r="K133" s="137" t="s">
        <v>313</v>
      </c>
      <c r="L133" s="137" t="s">
        <v>43</v>
      </c>
      <c r="M133" s="137" t="s">
        <v>312</v>
      </c>
      <c r="N133" s="137" t="s">
        <v>287</v>
      </c>
      <c r="O133" s="137" t="s">
        <v>288</v>
      </c>
      <c r="P133" s="137">
        <v>0.01</v>
      </c>
      <c r="Q133" s="137"/>
      <c r="R133" s="137"/>
      <c r="S133" s="137">
        <v>0.01</v>
      </c>
      <c r="T133" s="137">
        <v>0</v>
      </c>
      <c r="U133" s="137">
        <v>0.1</v>
      </c>
      <c r="V133" s="137">
        <v>0</v>
      </c>
      <c r="W133" s="137">
        <v>500000000</v>
      </c>
      <c r="X133" s="137">
        <v>0</v>
      </c>
      <c r="Y133" s="137" t="s">
        <v>747</v>
      </c>
    </row>
    <row r="134" spans="1:25" ht="15" customHeight="1">
      <c r="A134" s="137" t="s">
        <v>235</v>
      </c>
      <c r="B134" s="137" t="s">
        <v>268</v>
      </c>
      <c r="C134" s="137" t="s">
        <v>7</v>
      </c>
      <c r="D134" s="137" t="s">
        <v>11</v>
      </c>
      <c r="E134" s="137" t="s">
        <v>281</v>
      </c>
      <c r="F134" s="137" t="s">
        <v>13</v>
      </c>
      <c r="G134" s="137"/>
      <c r="H134" s="137"/>
      <c r="I134" s="137"/>
      <c r="J134" s="137"/>
      <c r="K134" s="137"/>
      <c r="L134" s="137"/>
      <c r="M134" s="137"/>
      <c r="N134" s="137"/>
      <c r="O134" s="137"/>
      <c r="P134" s="137">
        <v>0.05</v>
      </c>
      <c r="Q134" s="137"/>
      <c r="R134" s="137"/>
      <c r="S134" s="137"/>
      <c r="T134" s="137"/>
      <c r="U134" s="137"/>
      <c r="V134" s="137">
        <v>0</v>
      </c>
      <c r="W134" s="137">
        <v>500000000</v>
      </c>
      <c r="X134" s="137"/>
      <c r="Y134" s="137" t="s">
        <v>748</v>
      </c>
    </row>
    <row r="135" spans="1:25" ht="15" customHeight="1">
      <c r="A135" s="137" t="s">
        <v>235</v>
      </c>
      <c r="B135" s="137" t="s">
        <v>251</v>
      </c>
      <c r="C135" s="137" t="s">
        <v>7</v>
      </c>
      <c r="D135" s="137" t="s">
        <v>11</v>
      </c>
      <c r="E135" s="137" t="s">
        <v>281</v>
      </c>
      <c r="F135" s="137" t="s">
        <v>13</v>
      </c>
      <c r="G135" s="137"/>
      <c r="H135" s="137"/>
      <c r="I135" s="137"/>
      <c r="J135" s="137"/>
      <c r="K135" s="137"/>
      <c r="L135" s="137"/>
      <c r="M135" s="137"/>
      <c r="N135" s="137"/>
      <c r="O135" s="137"/>
      <c r="P135" s="137">
        <v>0.05</v>
      </c>
      <c r="Q135" s="137"/>
      <c r="R135" s="137"/>
      <c r="S135" s="137"/>
      <c r="T135" s="137"/>
      <c r="U135" s="137"/>
      <c r="V135" s="137">
        <v>0</v>
      </c>
      <c r="W135" s="137">
        <v>500000000</v>
      </c>
      <c r="X135" s="137"/>
      <c r="Y135" s="137" t="s">
        <v>748</v>
      </c>
    </row>
    <row r="136" spans="1:25" ht="15" customHeight="1">
      <c r="A136" s="137" t="s">
        <v>236</v>
      </c>
      <c r="B136" s="137" t="s">
        <v>270</v>
      </c>
      <c r="C136" s="137" t="s">
        <v>7</v>
      </c>
      <c r="D136" s="137" t="s">
        <v>11</v>
      </c>
      <c r="E136" s="137" t="s">
        <v>281</v>
      </c>
      <c r="F136" s="137" t="s">
        <v>13</v>
      </c>
      <c r="G136" s="137" t="s">
        <v>314</v>
      </c>
      <c r="H136" s="137" t="s">
        <v>310</v>
      </c>
      <c r="I136" s="137" t="s">
        <v>311</v>
      </c>
      <c r="J136" s="137" t="s">
        <v>284</v>
      </c>
      <c r="K136" s="137" t="s">
        <v>314</v>
      </c>
      <c r="L136" s="137" t="s">
        <v>43</v>
      </c>
      <c r="M136" s="137" t="s">
        <v>312</v>
      </c>
      <c r="N136" s="137" t="s">
        <v>287</v>
      </c>
      <c r="O136" s="137" t="s">
        <v>288</v>
      </c>
      <c r="P136" s="137">
        <v>0.03</v>
      </c>
      <c r="Q136" s="137"/>
      <c r="R136" s="137"/>
      <c r="S136" s="137">
        <v>0.03</v>
      </c>
      <c r="T136" s="137">
        <v>0</v>
      </c>
      <c r="U136" s="137">
        <v>0.1</v>
      </c>
      <c r="V136" s="137">
        <v>0</v>
      </c>
      <c r="W136" s="137">
        <v>500000000</v>
      </c>
      <c r="X136" s="137">
        <v>0</v>
      </c>
      <c r="Y136" s="137" t="s">
        <v>747</v>
      </c>
    </row>
    <row r="137" spans="1:25" ht="15" customHeight="1">
      <c r="A137" s="137" t="s">
        <v>236</v>
      </c>
      <c r="B137" s="137" t="s">
        <v>268</v>
      </c>
      <c r="C137" s="137" t="s">
        <v>7</v>
      </c>
      <c r="D137" s="137" t="s">
        <v>11</v>
      </c>
      <c r="E137" s="137" t="s">
        <v>281</v>
      </c>
      <c r="F137" s="137" t="s">
        <v>13</v>
      </c>
      <c r="G137" s="137"/>
      <c r="H137" s="137"/>
      <c r="I137" s="137"/>
      <c r="J137" s="137"/>
      <c r="K137" s="137"/>
      <c r="L137" s="137"/>
      <c r="M137" s="137"/>
      <c r="N137" s="137"/>
      <c r="O137" s="137"/>
      <c r="P137" s="137">
        <v>0.03</v>
      </c>
      <c r="Q137" s="137"/>
      <c r="R137" s="137"/>
      <c r="S137" s="137"/>
      <c r="T137" s="137"/>
      <c r="U137" s="137"/>
      <c r="V137" s="137">
        <v>0</v>
      </c>
      <c r="W137" s="137">
        <v>500000000</v>
      </c>
      <c r="X137" s="137"/>
      <c r="Y137" s="137" t="s">
        <v>748</v>
      </c>
    </row>
    <row r="138" spans="1:25" ht="15" customHeight="1">
      <c r="A138" s="137" t="s">
        <v>236</v>
      </c>
      <c r="B138" s="137" t="s">
        <v>251</v>
      </c>
      <c r="C138" s="137" t="s">
        <v>7</v>
      </c>
      <c r="D138" s="137" t="s">
        <v>11</v>
      </c>
      <c r="E138" s="137" t="s">
        <v>281</v>
      </c>
      <c r="F138" s="137" t="s">
        <v>13</v>
      </c>
      <c r="G138" s="137"/>
      <c r="H138" s="137"/>
      <c r="I138" s="137"/>
      <c r="J138" s="137"/>
      <c r="K138" s="137"/>
      <c r="L138" s="137"/>
      <c r="M138" s="137"/>
      <c r="N138" s="137"/>
      <c r="O138" s="137"/>
      <c r="P138" s="137">
        <v>0.03</v>
      </c>
      <c r="Q138" s="137"/>
      <c r="R138" s="137"/>
      <c r="S138" s="137"/>
      <c r="T138" s="137"/>
      <c r="U138" s="137"/>
      <c r="V138" s="137">
        <v>0</v>
      </c>
      <c r="W138" s="137">
        <v>500000000</v>
      </c>
      <c r="X138" s="137"/>
      <c r="Y138" s="137" t="s">
        <v>748</v>
      </c>
    </row>
    <row r="139" spans="1:25" ht="15" customHeight="1">
      <c r="A139" s="137" t="s">
        <v>237</v>
      </c>
      <c r="B139" s="137" t="s">
        <v>262</v>
      </c>
      <c r="C139" s="137" t="s">
        <v>7</v>
      </c>
      <c r="D139" s="137" t="s">
        <v>11</v>
      </c>
      <c r="E139" s="137" t="s">
        <v>281</v>
      </c>
      <c r="F139" s="137" t="s">
        <v>13</v>
      </c>
      <c r="G139" s="137"/>
      <c r="H139" s="137"/>
      <c r="I139" s="137"/>
      <c r="J139" s="137"/>
      <c r="K139" s="137"/>
      <c r="L139" s="137"/>
      <c r="M139" s="137"/>
      <c r="N139" s="137"/>
      <c r="O139" s="137"/>
      <c r="P139" s="137">
        <v>0.02</v>
      </c>
      <c r="Q139" s="137">
        <v>0</v>
      </c>
      <c r="R139" s="137">
        <v>0.02</v>
      </c>
      <c r="S139" s="137"/>
      <c r="T139" s="137"/>
      <c r="U139" s="137"/>
      <c r="V139" s="137">
        <v>0</v>
      </c>
      <c r="W139" s="137">
        <v>500000000</v>
      </c>
      <c r="X139" s="137"/>
      <c r="Y139" s="137" t="s">
        <v>749</v>
      </c>
    </row>
    <row r="140" spans="1:25" ht="15" customHeight="1">
      <c r="A140" s="137" t="s">
        <v>237</v>
      </c>
      <c r="B140" s="137" t="s">
        <v>263</v>
      </c>
      <c r="C140" s="137" t="s">
        <v>7</v>
      </c>
      <c r="D140" s="137" t="s">
        <v>11</v>
      </c>
      <c r="E140" s="137" t="s">
        <v>281</v>
      </c>
      <c r="F140" s="137" t="s">
        <v>13</v>
      </c>
      <c r="G140" s="137"/>
      <c r="H140" s="137"/>
      <c r="I140" s="137"/>
      <c r="J140" s="137"/>
      <c r="K140" s="137"/>
      <c r="L140" s="137"/>
      <c r="M140" s="137"/>
      <c r="N140" s="137"/>
      <c r="O140" s="137"/>
      <c r="P140" s="137">
        <v>0.02</v>
      </c>
      <c r="Q140" s="137">
        <v>0</v>
      </c>
      <c r="R140" s="137">
        <v>0.02</v>
      </c>
      <c r="S140" s="137"/>
      <c r="T140" s="137"/>
      <c r="U140" s="137"/>
      <c r="V140" s="137">
        <v>0</v>
      </c>
      <c r="W140" s="137">
        <v>500000000</v>
      </c>
      <c r="X140" s="137"/>
      <c r="Y140" s="137" t="s">
        <v>749</v>
      </c>
    </row>
    <row r="141" spans="1:25" ht="15" customHeight="1">
      <c r="A141" s="137" t="s">
        <v>237</v>
      </c>
      <c r="B141" s="137" t="s">
        <v>265</v>
      </c>
      <c r="C141" s="137" t="s">
        <v>7</v>
      </c>
      <c r="D141" s="137" t="s">
        <v>11</v>
      </c>
      <c r="E141" s="137" t="s">
        <v>281</v>
      </c>
      <c r="F141" s="137" t="s">
        <v>13</v>
      </c>
      <c r="G141" s="137"/>
      <c r="H141" s="137"/>
      <c r="I141" s="137"/>
      <c r="J141" s="137"/>
      <c r="K141" s="137"/>
      <c r="L141" s="137"/>
      <c r="M141" s="137"/>
      <c r="N141" s="137"/>
      <c r="O141" s="137"/>
      <c r="P141" s="137">
        <v>0.06</v>
      </c>
      <c r="Q141" s="137"/>
      <c r="R141" s="137"/>
      <c r="S141" s="137"/>
      <c r="T141" s="137"/>
      <c r="U141" s="137"/>
      <c r="V141" s="137">
        <v>0</v>
      </c>
      <c r="W141" s="137">
        <v>500000000</v>
      </c>
      <c r="X141" s="137"/>
      <c r="Y141" s="137" t="s">
        <v>748</v>
      </c>
    </row>
    <row r="142" spans="1:25" ht="15" customHeight="1">
      <c r="A142" s="137" t="s">
        <v>237</v>
      </c>
      <c r="B142" s="137" t="s">
        <v>266</v>
      </c>
      <c r="C142" s="137" t="s">
        <v>7</v>
      </c>
      <c r="D142" s="137" t="s">
        <v>11</v>
      </c>
      <c r="E142" s="137" t="s">
        <v>281</v>
      </c>
      <c r="F142" s="137" t="s">
        <v>13</v>
      </c>
      <c r="G142" s="137"/>
      <c r="H142" s="137"/>
      <c r="I142" s="137"/>
      <c r="J142" s="137"/>
      <c r="K142" s="137"/>
      <c r="L142" s="137"/>
      <c r="M142" s="137"/>
      <c r="N142" s="137"/>
      <c r="O142" s="137"/>
      <c r="P142" s="137">
        <v>0.42</v>
      </c>
      <c r="Q142" s="137"/>
      <c r="R142" s="137"/>
      <c r="S142" s="137"/>
      <c r="T142" s="137"/>
      <c r="U142" s="137"/>
      <c r="V142" s="137">
        <v>0</v>
      </c>
      <c r="W142" s="137">
        <v>500000000</v>
      </c>
      <c r="X142" s="137"/>
      <c r="Y142" s="137" t="s">
        <v>748</v>
      </c>
    </row>
    <row r="143" spans="1:25" ht="15" customHeight="1">
      <c r="A143" s="137" t="s">
        <v>237</v>
      </c>
      <c r="B143" s="137" t="s">
        <v>267</v>
      </c>
      <c r="C143" s="137" t="s">
        <v>7</v>
      </c>
      <c r="D143" s="137" t="s">
        <v>11</v>
      </c>
      <c r="E143" s="137" t="s">
        <v>281</v>
      </c>
      <c r="F143" s="137" t="s">
        <v>13</v>
      </c>
      <c r="G143" s="137"/>
      <c r="H143" s="137"/>
      <c r="I143" s="137"/>
      <c r="J143" s="137"/>
      <c r="K143" s="137"/>
      <c r="L143" s="137"/>
      <c r="M143" s="137"/>
      <c r="N143" s="137"/>
      <c r="O143" s="137"/>
      <c r="P143" s="137">
        <v>0</v>
      </c>
      <c r="Q143" s="137"/>
      <c r="R143" s="137"/>
      <c r="S143" s="137"/>
      <c r="T143" s="137"/>
      <c r="U143" s="137"/>
      <c r="V143" s="137">
        <v>0</v>
      </c>
      <c r="W143" s="137">
        <v>500000000</v>
      </c>
      <c r="X143" s="137"/>
      <c r="Y143" s="137" t="s">
        <v>748</v>
      </c>
    </row>
    <row r="144" spans="1:25" ht="15" customHeight="1">
      <c r="A144" s="137" t="s">
        <v>237</v>
      </c>
      <c r="B144" s="137" t="s">
        <v>270</v>
      </c>
      <c r="C144" s="137" t="s">
        <v>7</v>
      </c>
      <c r="D144" s="137" t="s">
        <v>11</v>
      </c>
      <c r="E144" s="137" t="s">
        <v>281</v>
      </c>
      <c r="F144" s="137" t="s">
        <v>13</v>
      </c>
      <c r="G144" s="137"/>
      <c r="H144" s="137"/>
      <c r="I144" s="137"/>
      <c r="J144" s="137"/>
      <c r="K144" s="137"/>
      <c r="L144" s="137"/>
      <c r="M144" s="137"/>
      <c r="N144" s="137"/>
      <c r="O144" s="137"/>
      <c r="P144" s="137">
        <v>0.02</v>
      </c>
      <c r="Q144" s="137"/>
      <c r="R144" s="137"/>
      <c r="S144" s="137"/>
      <c r="T144" s="137"/>
      <c r="U144" s="137"/>
      <c r="V144" s="137">
        <v>0</v>
      </c>
      <c r="W144" s="137">
        <v>500000000</v>
      </c>
      <c r="X144" s="137"/>
      <c r="Y144" s="137" t="s">
        <v>748</v>
      </c>
    </row>
    <row r="145" spans="1:25" ht="15" customHeight="1">
      <c r="A145" s="137" t="s">
        <v>237</v>
      </c>
      <c r="B145" s="137" t="s">
        <v>271</v>
      </c>
      <c r="C145" s="137" t="s">
        <v>7</v>
      </c>
      <c r="D145" s="137" t="s">
        <v>11</v>
      </c>
      <c r="E145" s="137" t="s">
        <v>281</v>
      </c>
      <c r="F145" s="137" t="s">
        <v>13</v>
      </c>
      <c r="G145" s="137"/>
      <c r="H145" s="137"/>
      <c r="I145" s="137"/>
      <c r="J145" s="137"/>
      <c r="K145" s="137"/>
      <c r="L145" s="137"/>
      <c r="M145" s="137"/>
      <c r="N145" s="137"/>
      <c r="O145" s="137"/>
      <c r="P145" s="137">
        <v>0.02</v>
      </c>
      <c r="Q145" s="137"/>
      <c r="R145" s="137"/>
      <c r="S145" s="137"/>
      <c r="T145" s="137"/>
      <c r="U145" s="137"/>
      <c r="V145" s="137">
        <v>0</v>
      </c>
      <c r="W145" s="137">
        <v>500000000</v>
      </c>
      <c r="X145" s="137"/>
      <c r="Y145" s="137" t="s">
        <v>748</v>
      </c>
    </row>
    <row r="146" spans="1:25" ht="15" customHeight="1">
      <c r="A146" s="137" t="s">
        <v>237</v>
      </c>
      <c r="B146" s="137" t="s">
        <v>272</v>
      </c>
      <c r="C146" s="137" t="s">
        <v>7</v>
      </c>
      <c r="D146" s="137" t="s">
        <v>11</v>
      </c>
      <c r="E146" s="137" t="s">
        <v>281</v>
      </c>
      <c r="F146" s="137" t="s">
        <v>13</v>
      </c>
      <c r="G146" s="137"/>
      <c r="H146" s="137"/>
      <c r="I146" s="137"/>
      <c r="J146" s="137"/>
      <c r="K146" s="137"/>
      <c r="L146" s="137"/>
      <c r="M146" s="137"/>
      <c r="N146" s="137"/>
      <c r="O146" s="137"/>
      <c r="P146" s="137">
        <v>7.0000000000000007E-2</v>
      </c>
      <c r="Q146" s="137"/>
      <c r="R146" s="137"/>
      <c r="S146" s="137"/>
      <c r="T146" s="137"/>
      <c r="U146" s="137"/>
      <c r="V146" s="137">
        <v>0</v>
      </c>
      <c r="W146" s="137">
        <v>500000000</v>
      </c>
      <c r="X146" s="137"/>
      <c r="Y146" s="137" t="s">
        <v>748</v>
      </c>
    </row>
    <row r="147" spans="1:25" ht="15" customHeight="1">
      <c r="A147" s="137" t="s">
        <v>237</v>
      </c>
      <c r="B147" s="137" t="s">
        <v>273</v>
      </c>
      <c r="C147" s="137" t="s">
        <v>7</v>
      </c>
      <c r="D147" s="137" t="s">
        <v>11</v>
      </c>
      <c r="E147" s="137" t="s">
        <v>281</v>
      </c>
      <c r="F147" s="137" t="s">
        <v>13</v>
      </c>
      <c r="G147" s="137"/>
      <c r="H147" s="137"/>
      <c r="I147" s="137"/>
      <c r="J147" s="137"/>
      <c r="K147" s="137"/>
      <c r="L147" s="137"/>
      <c r="M147" s="137"/>
      <c r="N147" s="137"/>
      <c r="O147" s="137"/>
      <c r="P147" s="137">
        <v>0</v>
      </c>
      <c r="Q147" s="137"/>
      <c r="R147" s="137"/>
      <c r="S147" s="137"/>
      <c r="T147" s="137"/>
      <c r="U147" s="137"/>
      <c r="V147" s="137">
        <v>0</v>
      </c>
      <c r="W147" s="137">
        <v>500000000</v>
      </c>
      <c r="X147" s="137"/>
      <c r="Y147" s="137" t="s">
        <v>748</v>
      </c>
    </row>
    <row r="148" spans="1:25" ht="15" customHeight="1">
      <c r="A148" s="137" t="s">
        <v>237</v>
      </c>
      <c r="B148" s="137" t="s">
        <v>275</v>
      </c>
      <c r="C148" s="137" t="s">
        <v>7</v>
      </c>
      <c r="D148" s="137" t="s">
        <v>11</v>
      </c>
      <c r="E148" s="137" t="s">
        <v>281</v>
      </c>
      <c r="F148" s="137" t="s">
        <v>13</v>
      </c>
      <c r="G148" s="137"/>
      <c r="H148" s="137"/>
      <c r="I148" s="137"/>
      <c r="J148" s="137"/>
      <c r="K148" s="137"/>
      <c r="L148" s="137"/>
      <c r="M148" s="137"/>
      <c r="N148" s="137"/>
      <c r="O148" s="137"/>
      <c r="P148" s="137">
        <v>0.79</v>
      </c>
      <c r="Q148" s="137"/>
      <c r="R148" s="137"/>
      <c r="S148" s="137"/>
      <c r="T148" s="137"/>
      <c r="U148" s="137"/>
      <c r="V148" s="137">
        <v>0</v>
      </c>
      <c r="W148" s="137">
        <v>500000000</v>
      </c>
      <c r="X148" s="137"/>
      <c r="Y148" s="137" t="s">
        <v>748</v>
      </c>
    </row>
    <row r="149" spans="1:25" ht="15" customHeight="1">
      <c r="A149" s="137" t="s">
        <v>237</v>
      </c>
      <c r="B149" s="137" t="s">
        <v>261</v>
      </c>
      <c r="C149" s="137" t="s">
        <v>7</v>
      </c>
      <c r="D149" s="137" t="s">
        <v>11</v>
      </c>
      <c r="E149" s="137" t="s">
        <v>281</v>
      </c>
      <c r="F149" s="137" t="s">
        <v>13</v>
      </c>
      <c r="G149" s="137"/>
      <c r="H149" s="137"/>
      <c r="I149" s="137"/>
      <c r="J149" s="137"/>
      <c r="K149" s="137"/>
      <c r="L149" s="137"/>
      <c r="M149" s="137"/>
      <c r="N149" s="137"/>
      <c r="O149" s="137"/>
      <c r="P149" s="137">
        <v>0.04</v>
      </c>
      <c r="Q149" s="137"/>
      <c r="R149" s="137"/>
      <c r="S149" s="137"/>
      <c r="T149" s="137"/>
      <c r="U149" s="137"/>
      <c r="V149" s="137">
        <v>0</v>
      </c>
      <c r="W149" s="137">
        <v>500000000</v>
      </c>
      <c r="X149" s="137"/>
      <c r="Y149" s="137" t="s">
        <v>748</v>
      </c>
    </row>
    <row r="150" spans="1:25" ht="15" customHeight="1">
      <c r="A150" s="137" t="s">
        <v>237</v>
      </c>
      <c r="B150" s="137" t="s">
        <v>253</v>
      </c>
      <c r="C150" s="137" t="s">
        <v>7</v>
      </c>
      <c r="D150" s="137" t="s">
        <v>11</v>
      </c>
      <c r="E150" s="137" t="s">
        <v>281</v>
      </c>
      <c r="F150" s="137" t="s">
        <v>13</v>
      </c>
      <c r="G150" s="137"/>
      <c r="H150" s="137"/>
      <c r="I150" s="137"/>
      <c r="J150" s="137"/>
      <c r="K150" s="137"/>
      <c r="L150" s="137"/>
      <c r="M150" s="137"/>
      <c r="N150" s="137"/>
      <c r="O150" s="137"/>
      <c r="P150" s="137">
        <v>0.04</v>
      </c>
      <c r="Q150" s="137"/>
      <c r="R150" s="137"/>
      <c r="S150" s="137"/>
      <c r="T150" s="137"/>
      <c r="U150" s="137"/>
      <c r="V150" s="137">
        <v>0</v>
      </c>
      <c r="W150" s="137">
        <v>500000000</v>
      </c>
      <c r="X150" s="137"/>
      <c r="Y150" s="137" t="s">
        <v>748</v>
      </c>
    </row>
    <row r="151" spans="1:25" ht="15" customHeight="1">
      <c r="A151" s="137" t="s">
        <v>237</v>
      </c>
      <c r="B151" s="137" t="s">
        <v>252</v>
      </c>
      <c r="C151" s="137" t="s">
        <v>7</v>
      </c>
      <c r="D151" s="137" t="s">
        <v>11</v>
      </c>
      <c r="E151" s="137" t="s">
        <v>281</v>
      </c>
      <c r="F151" s="137" t="s">
        <v>13</v>
      </c>
      <c r="G151" s="137"/>
      <c r="H151" s="137"/>
      <c r="I151" s="137"/>
      <c r="J151" s="137"/>
      <c r="K151" s="137"/>
      <c r="L151" s="137"/>
      <c r="M151" s="137"/>
      <c r="N151" s="137"/>
      <c r="O151" s="137"/>
      <c r="P151" s="137">
        <v>0.51</v>
      </c>
      <c r="Q151" s="137"/>
      <c r="R151" s="137"/>
      <c r="S151" s="137"/>
      <c r="T151" s="137"/>
      <c r="U151" s="137"/>
      <c r="V151" s="137">
        <v>0</v>
      </c>
      <c r="W151" s="137">
        <v>500000000</v>
      </c>
      <c r="X151" s="137"/>
      <c r="Y151" s="137" t="s">
        <v>748</v>
      </c>
    </row>
    <row r="152" spans="1:25" ht="15" customHeight="1">
      <c r="A152" s="137" t="s">
        <v>237</v>
      </c>
      <c r="B152" s="137" t="s">
        <v>264</v>
      </c>
      <c r="C152" s="137" t="s">
        <v>7</v>
      </c>
      <c r="D152" s="137" t="s">
        <v>11</v>
      </c>
      <c r="E152" s="137" t="s">
        <v>281</v>
      </c>
      <c r="F152" s="137" t="s">
        <v>13</v>
      </c>
      <c r="G152" s="137"/>
      <c r="H152" s="137"/>
      <c r="I152" s="137"/>
      <c r="J152" s="137"/>
      <c r="K152" s="137"/>
      <c r="L152" s="137"/>
      <c r="M152" s="137"/>
      <c r="N152" s="137"/>
      <c r="O152" s="137"/>
      <c r="P152" s="137">
        <v>0.47</v>
      </c>
      <c r="Q152" s="137"/>
      <c r="R152" s="137"/>
      <c r="S152" s="137"/>
      <c r="T152" s="137"/>
      <c r="U152" s="137"/>
      <c r="V152" s="137">
        <v>0</v>
      </c>
      <c r="W152" s="137">
        <v>500000000</v>
      </c>
      <c r="X152" s="137"/>
      <c r="Y152" s="137" t="s">
        <v>748</v>
      </c>
    </row>
    <row r="153" spans="1:25" ht="15" customHeight="1">
      <c r="A153" s="137" t="s">
        <v>237</v>
      </c>
      <c r="B153" s="137" t="s">
        <v>251</v>
      </c>
      <c r="C153" s="137" t="s">
        <v>7</v>
      </c>
      <c r="D153" s="137" t="s">
        <v>11</v>
      </c>
      <c r="E153" s="137" t="s">
        <v>281</v>
      </c>
      <c r="F153" s="137" t="s">
        <v>13</v>
      </c>
      <c r="G153" s="137"/>
      <c r="H153" s="137"/>
      <c r="I153" s="137"/>
      <c r="J153" s="137"/>
      <c r="K153" s="137"/>
      <c r="L153" s="137"/>
      <c r="M153" s="137"/>
      <c r="N153" s="137"/>
      <c r="O153" s="137"/>
      <c r="P153" s="137">
        <v>0.62</v>
      </c>
      <c r="Q153" s="137"/>
      <c r="R153" s="137"/>
      <c r="S153" s="137"/>
      <c r="T153" s="137"/>
      <c r="U153" s="137"/>
      <c r="V153" s="137">
        <v>0</v>
      </c>
      <c r="W153" s="137">
        <v>500000000</v>
      </c>
      <c r="X153" s="137"/>
      <c r="Y153" s="137" t="s">
        <v>748</v>
      </c>
    </row>
    <row r="154" spans="1:25" ht="15" customHeight="1">
      <c r="A154" s="137" t="s">
        <v>237</v>
      </c>
      <c r="B154" s="137" t="s">
        <v>268</v>
      </c>
      <c r="C154" s="137" t="s">
        <v>7</v>
      </c>
      <c r="D154" s="137" t="s">
        <v>11</v>
      </c>
      <c r="E154" s="137" t="s">
        <v>281</v>
      </c>
      <c r="F154" s="137" t="s">
        <v>13</v>
      </c>
      <c r="G154" s="137"/>
      <c r="H154" s="137"/>
      <c r="I154" s="137"/>
      <c r="J154" s="137"/>
      <c r="K154" s="137"/>
      <c r="L154" s="137"/>
      <c r="M154" s="137"/>
      <c r="N154" s="137"/>
      <c r="O154" s="137"/>
      <c r="P154" s="137">
        <v>0.11</v>
      </c>
      <c r="Q154" s="137"/>
      <c r="R154" s="137"/>
      <c r="S154" s="137"/>
      <c r="T154" s="137"/>
      <c r="U154" s="137"/>
      <c r="V154" s="137">
        <v>0</v>
      </c>
      <c r="W154" s="137">
        <v>500000000</v>
      </c>
      <c r="X154" s="137"/>
      <c r="Y154" s="137" t="s">
        <v>748</v>
      </c>
    </row>
    <row r="155" spans="1:25" ht="15" customHeight="1">
      <c r="A155" s="137" t="s">
        <v>238</v>
      </c>
      <c r="B155" s="137" t="s">
        <v>262</v>
      </c>
      <c r="C155" s="137" t="s">
        <v>7</v>
      </c>
      <c r="D155" s="137" t="s">
        <v>11</v>
      </c>
      <c r="E155" s="137" t="s">
        <v>281</v>
      </c>
      <c r="F155" s="137" t="s">
        <v>13</v>
      </c>
      <c r="G155" s="137"/>
      <c r="H155" s="137"/>
      <c r="I155" s="137"/>
      <c r="J155" s="137"/>
      <c r="K155" s="137"/>
      <c r="L155" s="137"/>
      <c r="M155" s="137"/>
      <c r="N155" s="137"/>
      <c r="O155" s="137"/>
      <c r="P155" s="137">
        <v>0.01</v>
      </c>
      <c r="Q155" s="137">
        <v>0</v>
      </c>
      <c r="R155" s="137">
        <v>0.02</v>
      </c>
      <c r="S155" s="137"/>
      <c r="T155" s="137"/>
      <c r="U155" s="137"/>
      <c r="V155" s="137">
        <v>0</v>
      </c>
      <c r="W155" s="137">
        <v>500000000</v>
      </c>
      <c r="X155" s="137"/>
      <c r="Y155" s="137" t="s">
        <v>749</v>
      </c>
    </row>
    <row r="156" spans="1:25" ht="15" customHeight="1">
      <c r="A156" s="137" t="s">
        <v>238</v>
      </c>
      <c r="B156" s="137" t="s">
        <v>263</v>
      </c>
      <c r="C156" s="137" t="s">
        <v>7</v>
      </c>
      <c r="D156" s="137" t="s">
        <v>11</v>
      </c>
      <c r="E156" s="137" t="s">
        <v>281</v>
      </c>
      <c r="F156" s="137" t="s">
        <v>13</v>
      </c>
      <c r="G156" s="137"/>
      <c r="H156" s="137"/>
      <c r="I156" s="137"/>
      <c r="J156" s="137"/>
      <c r="K156" s="137"/>
      <c r="L156" s="137"/>
      <c r="M156" s="137"/>
      <c r="N156" s="137"/>
      <c r="O156" s="137"/>
      <c r="P156" s="137">
        <v>0.01</v>
      </c>
      <c r="Q156" s="137">
        <v>0</v>
      </c>
      <c r="R156" s="137">
        <v>0.02</v>
      </c>
      <c r="S156" s="137"/>
      <c r="T156" s="137"/>
      <c r="U156" s="137"/>
      <c r="V156" s="137">
        <v>0</v>
      </c>
      <c r="W156" s="137">
        <v>500000000</v>
      </c>
      <c r="X156" s="137"/>
      <c r="Y156" s="137" t="s">
        <v>749</v>
      </c>
    </row>
    <row r="157" spans="1:25" ht="15" customHeight="1">
      <c r="A157" s="137" t="s">
        <v>238</v>
      </c>
      <c r="B157" s="137" t="s">
        <v>265</v>
      </c>
      <c r="C157" s="137" t="s">
        <v>7</v>
      </c>
      <c r="D157" s="137" t="s">
        <v>11</v>
      </c>
      <c r="E157" s="137" t="s">
        <v>281</v>
      </c>
      <c r="F157" s="137" t="s">
        <v>13</v>
      </c>
      <c r="G157" s="137" t="s">
        <v>315</v>
      </c>
      <c r="H157" s="137" t="s">
        <v>310</v>
      </c>
      <c r="I157" s="137" t="s">
        <v>316</v>
      </c>
      <c r="J157" s="137" t="s">
        <v>284</v>
      </c>
      <c r="K157" s="137" t="s">
        <v>315</v>
      </c>
      <c r="L157" s="137" t="s">
        <v>43</v>
      </c>
      <c r="M157" s="137" t="s">
        <v>312</v>
      </c>
      <c r="N157" s="137" t="s">
        <v>287</v>
      </c>
      <c r="O157" s="137" t="s">
        <v>288</v>
      </c>
      <c r="P157" s="137">
        <v>0.03</v>
      </c>
      <c r="Q157" s="137"/>
      <c r="R157" s="137"/>
      <c r="S157" s="137">
        <v>0.03</v>
      </c>
      <c r="T157" s="137">
        <v>0</v>
      </c>
      <c r="U157" s="137">
        <v>0.1</v>
      </c>
      <c r="V157" s="137">
        <v>0</v>
      </c>
      <c r="W157" s="137">
        <v>500000000</v>
      </c>
      <c r="X157" s="137">
        <v>0</v>
      </c>
      <c r="Y157" s="137" t="s">
        <v>747</v>
      </c>
    </row>
    <row r="158" spans="1:25" ht="15" customHeight="1">
      <c r="A158" s="137" t="s">
        <v>238</v>
      </c>
      <c r="B158" s="137" t="s">
        <v>266</v>
      </c>
      <c r="C158" s="137" t="s">
        <v>7</v>
      </c>
      <c r="D158" s="137" t="s">
        <v>11</v>
      </c>
      <c r="E158" s="137" t="s">
        <v>281</v>
      </c>
      <c r="F158" s="137" t="s">
        <v>13</v>
      </c>
      <c r="G158" s="137" t="s">
        <v>317</v>
      </c>
      <c r="H158" s="137" t="s">
        <v>310</v>
      </c>
      <c r="I158" s="137" t="s">
        <v>316</v>
      </c>
      <c r="J158" s="137" t="s">
        <v>284</v>
      </c>
      <c r="K158" s="137" t="s">
        <v>317</v>
      </c>
      <c r="L158" s="137" t="s">
        <v>43</v>
      </c>
      <c r="M158" s="137" t="s">
        <v>312</v>
      </c>
      <c r="N158" s="137" t="s">
        <v>287</v>
      </c>
      <c r="O158" s="137" t="s">
        <v>288</v>
      </c>
      <c r="P158" s="137">
        <v>0.4</v>
      </c>
      <c r="Q158" s="137"/>
      <c r="R158" s="137"/>
      <c r="S158" s="137">
        <v>0.4</v>
      </c>
      <c r="T158" s="137">
        <v>0.02</v>
      </c>
      <c r="U158" s="137">
        <v>0.1</v>
      </c>
      <c r="V158" s="137">
        <v>0</v>
      </c>
      <c r="W158" s="137">
        <v>500000000</v>
      </c>
      <c r="X158" s="137">
        <v>0</v>
      </c>
      <c r="Y158" s="137" t="s">
        <v>747</v>
      </c>
    </row>
    <row r="159" spans="1:25" ht="15" customHeight="1">
      <c r="A159" s="137" t="s">
        <v>238</v>
      </c>
      <c r="B159" s="137" t="s">
        <v>267</v>
      </c>
      <c r="C159" s="137" t="s">
        <v>7</v>
      </c>
      <c r="D159" s="137" t="s">
        <v>11</v>
      </c>
      <c r="E159" s="137" t="s">
        <v>281</v>
      </c>
      <c r="F159" s="137" t="s">
        <v>13</v>
      </c>
      <c r="G159" s="137" t="s">
        <v>318</v>
      </c>
      <c r="H159" s="137" t="s">
        <v>310</v>
      </c>
      <c r="I159" s="137" t="s">
        <v>316</v>
      </c>
      <c r="J159" s="137" t="s">
        <v>284</v>
      </c>
      <c r="K159" s="137" t="s">
        <v>318</v>
      </c>
      <c r="L159" s="137" t="s">
        <v>43</v>
      </c>
      <c r="M159" s="137" t="s">
        <v>312</v>
      </c>
      <c r="N159" s="137" t="s">
        <v>287</v>
      </c>
      <c r="O159" s="137" t="s">
        <v>288</v>
      </c>
      <c r="P159" s="137">
        <v>0</v>
      </c>
      <c r="Q159" s="137"/>
      <c r="R159" s="137"/>
      <c r="S159" s="137">
        <v>0</v>
      </c>
      <c r="T159" s="137">
        <v>0</v>
      </c>
      <c r="U159" s="137"/>
      <c r="V159" s="137">
        <v>0</v>
      </c>
      <c r="W159" s="137">
        <v>500000000</v>
      </c>
      <c r="X159" s="137">
        <v>0</v>
      </c>
      <c r="Y159" s="137" t="s">
        <v>747</v>
      </c>
    </row>
    <row r="160" spans="1:25" ht="15" customHeight="1">
      <c r="A160" s="137" t="s">
        <v>238</v>
      </c>
      <c r="B160" s="137" t="s">
        <v>270</v>
      </c>
      <c r="C160" s="137" t="s">
        <v>7</v>
      </c>
      <c r="D160" s="137" t="s">
        <v>11</v>
      </c>
      <c r="E160" s="137" t="s">
        <v>281</v>
      </c>
      <c r="F160" s="137" t="s">
        <v>13</v>
      </c>
      <c r="G160" s="137" t="s">
        <v>319</v>
      </c>
      <c r="H160" s="137" t="s">
        <v>310</v>
      </c>
      <c r="I160" s="137" t="s">
        <v>316</v>
      </c>
      <c r="J160" s="137" t="s">
        <v>284</v>
      </c>
      <c r="K160" s="137" t="s">
        <v>319</v>
      </c>
      <c r="L160" s="137" t="s">
        <v>43</v>
      </c>
      <c r="M160" s="137" t="s">
        <v>312</v>
      </c>
      <c r="N160" s="137" t="s">
        <v>287</v>
      </c>
      <c r="O160" s="137" t="s">
        <v>288</v>
      </c>
      <c r="P160" s="137">
        <v>0</v>
      </c>
      <c r="Q160" s="137"/>
      <c r="R160" s="137"/>
      <c r="S160" s="137">
        <v>0</v>
      </c>
      <c r="T160" s="137">
        <v>0</v>
      </c>
      <c r="U160" s="137">
        <v>0.1</v>
      </c>
      <c r="V160" s="137">
        <v>0</v>
      </c>
      <c r="W160" s="137">
        <v>500000000</v>
      </c>
      <c r="X160" s="137">
        <v>0</v>
      </c>
      <c r="Y160" s="137" t="s">
        <v>747</v>
      </c>
    </row>
    <row r="161" spans="1:25" ht="15" customHeight="1">
      <c r="A161" s="137" t="s">
        <v>238</v>
      </c>
      <c r="B161" s="137" t="s">
        <v>271</v>
      </c>
      <c r="C161" s="137" t="s">
        <v>7</v>
      </c>
      <c r="D161" s="137" t="s">
        <v>11</v>
      </c>
      <c r="E161" s="137" t="s">
        <v>281</v>
      </c>
      <c r="F161" s="137" t="s">
        <v>13</v>
      </c>
      <c r="G161" s="137" t="s">
        <v>320</v>
      </c>
      <c r="H161" s="137" t="s">
        <v>310</v>
      </c>
      <c r="I161" s="137" t="s">
        <v>316</v>
      </c>
      <c r="J161" s="137" t="s">
        <v>284</v>
      </c>
      <c r="K161" s="137" t="s">
        <v>320</v>
      </c>
      <c r="L161" s="137" t="s">
        <v>43</v>
      </c>
      <c r="M161" s="137" t="s">
        <v>312</v>
      </c>
      <c r="N161" s="137" t="s">
        <v>287</v>
      </c>
      <c r="O161" s="137" t="s">
        <v>288</v>
      </c>
      <c r="P161" s="137">
        <v>0.02</v>
      </c>
      <c r="Q161" s="137"/>
      <c r="R161" s="137"/>
      <c r="S161" s="137">
        <v>0.02</v>
      </c>
      <c r="T161" s="137">
        <v>0</v>
      </c>
      <c r="U161" s="137">
        <v>0.1</v>
      </c>
      <c r="V161" s="137">
        <v>0</v>
      </c>
      <c r="W161" s="137">
        <v>500000000</v>
      </c>
      <c r="X161" s="137">
        <v>0</v>
      </c>
      <c r="Y161" s="137" t="s">
        <v>747</v>
      </c>
    </row>
    <row r="162" spans="1:25" ht="15" customHeight="1">
      <c r="A162" s="137" t="s">
        <v>238</v>
      </c>
      <c r="B162" s="137" t="s">
        <v>272</v>
      </c>
      <c r="C162" s="137" t="s">
        <v>7</v>
      </c>
      <c r="D162" s="137" t="s">
        <v>11</v>
      </c>
      <c r="E162" s="137" t="s">
        <v>281</v>
      </c>
      <c r="F162" s="137" t="s">
        <v>13</v>
      </c>
      <c r="G162" s="137" t="s">
        <v>321</v>
      </c>
      <c r="H162" s="137" t="s">
        <v>310</v>
      </c>
      <c r="I162" s="137" t="s">
        <v>316</v>
      </c>
      <c r="J162" s="137" t="s">
        <v>284</v>
      </c>
      <c r="K162" s="137" t="s">
        <v>321</v>
      </c>
      <c r="L162" s="137" t="s">
        <v>43</v>
      </c>
      <c r="M162" s="137" t="s">
        <v>312</v>
      </c>
      <c r="N162" s="137" t="s">
        <v>287</v>
      </c>
      <c r="O162" s="137" t="s">
        <v>288</v>
      </c>
      <c r="P162" s="137">
        <v>0</v>
      </c>
      <c r="Q162" s="137"/>
      <c r="R162" s="137"/>
      <c r="S162" s="137">
        <v>0</v>
      </c>
      <c r="T162" s="137">
        <v>0</v>
      </c>
      <c r="U162" s="137">
        <v>0.1</v>
      </c>
      <c r="V162" s="137">
        <v>0</v>
      </c>
      <c r="W162" s="137">
        <v>500000000</v>
      </c>
      <c r="X162" s="137">
        <v>0</v>
      </c>
      <c r="Y162" s="137" t="s">
        <v>747</v>
      </c>
    </row>
    <row r="163" spans="1:25" ht="15" customHeight="1">
      <c r="A163" s="137" t="s">
        <v>238</v>
      </c>
      <c r="B163" s="137" t="s">
        <v>273</v>
      </c>
      <c r="C163" s="137" t="s">
        <v>7</v>
      </c>
      <c r="D163" s="137" t="s">
        <v>11</v>
      </c>
      <c r="E163" s="137" t="s">
        <v>281</v>
      </c>
      <c r="F163" s="137" t="s">
        <v>13</v>
      </c>
      <c r="G163" s="137" t="s">
        <v>322</v>
      </c>
      <c r="H163" s="137" t="s">
        <v>310</v>
      </c>
      <c r="I163" s="137" t="s">
        <v>316</v>
      </c>
      <c r="J163" s="137" t="s">
        <v>284</v>
      </c>
      <c r="K163" s="137" t="s">
        <v>322</v>
      </c>
      <c r="L163" s="137" t="s">
        <v>43</v>
      </c>
      <c r="M163" s="137" t="s">
        <v>312</v>
      </c>
      <c r="N163" s="137" t="s">
        <v>287</v>
      </c>
      <c r="O163" s="137" t="s">
        <v>288</v>
      </c>
      <c r="P163" s="137">
        <v>0</v>
      </c>
      <c r="Q163" s="137"/>
      <c r="R163" s="137"/>
      <c r="S163" s="137">
        <v>0</v>
      </c>
      <c r="T163" s="137">
        <v>0</v>
      </c>
      <c r="U163" s="137"/>
      <c r="V163" s="137">
        <v>0</v>
      </c>
      <c r="W163" s="137">
        <v>500000000</v>
      </c>
      <c r="X163" s="137">
        <v>0</v>
      </c>
      <c r="Y163" s="137" t="s">
        <v>747</v>
      </c>
    </row>
    <row r="164" spans="1:25" ht="15" customHeight="1">
      <c r="A164" s="137" t="s">
        <v>238</v>
      </c>
      <c r="B164" s="137" t="s">
        <v>275</v>
      </c>
      <c r="C164" s="137" t="s">
        <v>7</v>
      </c>
      <c r="D164" s="137" t="s">
        <v>11</v>
      </c>
      <c r="E164" s="137" t="s">
        <v>281</v>
      </c>
      <c r="F164" s="137" t="s">
        <v>13</v>
      </c>
      <c r="G164" s="137" t="s">
        <v>632</v>
      </c>
      <c r="H164" s="137" t="s">
        <v>310</v>
      </c>
      <c r="I164" s="137" t="s">
        <v>633</v>
      </c>
      <c r="J164" s="137" t="s">
        <v>301</v>
      </c>
      <c r="K164" s="137" t="s">
        <v>634</v>
      </c>
      <c r="L164" s="137" t="s">
        <v>43</v>
      </c>
      <c r="M164" s="137" t="s">
        <v>312</v>
      </c>
      <c r="N164" s="137" t="s">
        <v>635</v>
      </c>
      <c r="O164" s="137" t="s">
        <v>288</v>
      </c>
      <c r="P164" s="137">
        <v>0.42</v>
      </c>
      <c r="Q164" s="137"/>
      <c r="R164" s="137"/>
      <c r="S164" s="137"/>
      <c r="T164" s="137"/>
      <c r="U164" s="137"/>
      <c r="V164" s="137">
        <v>0</v>
      </c>
      <c r="W164" s="137">
        <v>500000000</v>
      </c>
      <c r="X164" s="137"/>
      <c r="Y164" s="137" t="s">
        <v>748</v>
      </c>
    </row>
    <row r="165" spans="1:25" ht="15" customHeight="1">
      <c r="A165" s="137" t="s">
        <v>238</v>
      </c>
      <c r="B165" s="137" t="s">
        <v>261</v>
      </c>
      <c r="C165" s="137" t="s">
        <v>7</v>
      </c>
      <c r="D165" s="137" t="s">
        <v>11</v>
      </c>
      <c r="E165" s="137" t="s">
        <v>281</v>
      </c>
      <c r="F165" s="137" t="s">
        <v>13</v>
      </c>
      <c r="G165" s="137" t="s">
        <v>323</v>
      </c>
      <c r="H165" s="137" t="s">
        <v>310</v>
      </c>
      <c r="I165" s="137" t="s">
        <v>316</v>
      </c>
      <c r="J165" s="137" t="s">
        <v>284</v>
      </c>
      <c r="K165" s="137" t="s">
        <v>323</v>
      </c>
      <c r="L165" s="137" t="s">
        <v>43</v>
      </c>
      <c r="M165" s="137" t="s">
        <v>312</v>
      </c>
      <c r="N165" s="137" t="s">
        <v>287</v>
      </c>
      <c r="O165" s="137" t="s">
        <v>288</v>
      </c>
      <c r="P165" s="137">
        <v>0.02</v>
      </c>
      <c r="Q165" s="137"/>
      <c r="R165" s="137"/>
      <c r="S165" s="137">
        <v>0.02</v>
      </c>
      <c r="T165" s="137">
        <v>0</v>
      </c>
      <c r="U165" s="137">
        <v>0.1</v>
      </c>
      <c r="V165" s="137">
        <v>0</v>
      </c>
      <c r="W165" s="137">
        <v>500000000</v>
      </c>
      <c r="X165" s="137">
        <v>0</v>
      </c>
      <c r="Y165" s="137" t="s">
        <v>747</v>
      </c>
    </row>
    <row r="166" spans="1:25" ht="15" customHeight="1">
      <c r="A166" s="137" t="s">
        <v>238</v>
      </c>
      <c r="B166" s="137" t="s">
        <v>253</v>
      </c>
      <c r="C166" s="137" t="s">
        <v>7</v>
      </c>
      <c r="D166" s="137" t="s">
        <v>11</v>
      </c>
      <c r="E166" s="137" t="s">
        <v>281</v>
      </c>
      <c r="F166" s="137" t="s">
        <v>13</v>
      </c>
      <c r="G166" s="137"/>
      <c r="H166" s="137"/>
      <c r="I166" s="137"/>
      <c r="J166" s="137"/>
      <c r="K166" s="137"/>
      <c r="L166" s="137"/>
      <c r="M166" s="137"/>
      <c r="N166" s="137"/>
      <c r="O166" s="137"/>
      <c r="P166" s="137">
        <v>0.02</v>
      </c>
      <c r="Q166" s="137"/>
      <c r="R166" s="137"/>
      <c r="S166" s="137"/>
      <c r="T166" s="137"/>
      <c r="U166" s="137"/>
      <c r="V166" s="137">
        <v>0</v>
      </c>
      <c r="W166" s="137">
        <v>500000000</v>
      </c>
      <c r="X166" s="137"/>
      <c r="Y166" s="137" t="s">
        <v>748</v>
      </c>
    </row>
    <row r="167" spans="1:25" ht="15" customHeight="1">
      <c r="A167" s="137" t="s">
        <v>238</v>
      </c>
      <c r="B167" s="137" t="s">
        <v>252</v>
      </c>
      <c r="C167" s="137" t="s">
        <v>7</v>
      </c>
      <c r="D167" s="137" t="s">
        <v>11</v>
      </c>
      <c r="E167" s="137" t="s">
        <v>281</v>
      </c>
      <c r="F167" s="137" t="s">
        <v>13</v>
      </c>
      <c r="G167" s="137"/>
      <c r="H167" s="137"/>
      <c r="I167" s="137"/>
      <c r="J167" s="137"/>
      <c r="K167" s="137"/>
      <c r="L167" s="137"/>
      <c r="M167" s="137"/>
      <c r="N167" s="137"/>
      <c r="O167" s="137"/>
      <c r="P167" s="137">
        <v>0.44</v>
      </c>
      <c r="Q167" s="137"/>
      <c r="R167" s="137"/>
      <c r="S167" s="137"/>
      <c r="T167" s="137"/>
      <c r="U167" s="137"/>
      <c r="V167" s="137">
        <v>0</v>
      </c>
      <c r="W167" s="137">
        <v>500000000</v>
      </c>
      <c r="X167" s="137"/>
      <c r="Y167" s="137" t="s">
        <v>748</v>
      </c>
    </row>
    <row r="168" spans="1:25" ht="15" customHeight="1">
      <c r="A168" s="137" t="s">
        <v>238</v>
      </c>
      <c r="B168" s="137" t="s">
        <v>264</v>
      </c>
      <c r="C168" s="137" t="s">
        <v>7</v>
      </c>
      <c r="D168" s="137" t="s">
        <v>11</v>
      </c>
      <c r="E168" s="137" t="s">
        <v>281</v>
      </c>
      <c r="F168" s="137" t="s">
        <v>13</v>
      </c>
      <c r="G168" s="137"/>
      <c r="H168" s="137"/>
      <c r="I168" s="137"/>
      <c r="J168" s="137"/>
      <c r="K168" s="137"/>
      <c r="L168" s="137"/>
      <c r="M168" s="137"/>
      <c r="N168" s="137"/>
      <c r="O168" s="137"/>
      <c r="P168" s="137">
        <v>0.42</v>
      </c>
      <c r="Q168" s="137"/>
      <c r="R168" s="137"/>
      <c r="S168" s="137"/>
      <c r="T168" s="137"/>
      <c r="U168" s="137"/>
      <c r="V168" s="137">
        <v>0</v>
      </c>
      <c r="W168" s="137">
        <v>500000000</v>
      </c>
      <c r="X168" s="137"/>
      <c r="Y168" s="137" t="s">
        <v>748</v>
      </c>
    </row>
    <row r="169" spans="1:25" ht="15" customHeight="1">
      <c r="A169" s="137" t="s">
        <v>238</v>
      </c>
      <c r="B169" s="137" t="s">
        <v>251</v>
      </c>
      <c r="C169" s="137" t="s">
        <v>7</v>
      </c>
      <c r="D169" s="137" t="s">
        <v>11</v>
      </c>
      <c r="E169" s="137" t="s">
        <v>281</v>
      </c>
      <c r="F169" s="137" t="s">
        <v>13</v>
      </c>
      <c r="G169" s="137"/>
      <c r="H169" s="137"/>
      <c r="I169" s="137"/>
      <c r="J169" s="137"/>
      <c r="K169" s="137"/>
      <c r="L169" s="137"/>
      <c r="M169" s="137"/>
      <c r="N169" s="137"/>
      <c r="O169" s="137"/>
      <c r="P169" s="137">
        <v>0.47</v>
      </c>
      <c r="Q169" s="137"/>
      <c r="R169" s="137"/>
      <c r="S169" s="137"/>
      <c r="T169" s="137"/>
      <c r="U169" s="137"/>
      <c r="V169" s="137">
        <v>0</v>
      </c>
      <c r="W169" s="137">
        <v>500000000</v>
      </c>
      <c r="X169" s="137"/>
      <c r="Y169" s="137" t="s">
        <v>748</v>
      </c>
    </row>
    <row r="170" spans="1:25" ht="15" customHeight="1">
      <c r="A170" s="137" t="s">
        <v>238</v>
      </c>
      <c r="B170" s="137" t="s">
        <v>268</v>
      </c>
      <c r="C170" s="137" t="s">
        <v>7</v>
      </c>
      <c r="D170" s="137" t="s">
        <v>11</v>
      </c>
      <c r="E170" s="137" t="s">
        <v>281</v>
      </c>
      <c r="F170" s="137" t="s">
        <v>13</v>
      </c>
      <c r="G170" s="137"/>
      <c r="H170" s="137"/>
      <c r="I170" s="137"/>
      <c r="J170" s="137"/>
      <c r="K170" s="137"/>
      <c r="L170" s="137"/>
      <c r="M170" s="137"/>
      <c r="N170" s="137"/>
      <c r="O170" s="137"/>
      <c r="P170" s="137">
        <v>0.03</v>
      </c>
      <c r="Q170" s="137"/>
      <c r="R170" s="137"/>
      <c r="S170" s="137"/>
      <c r="T170" s="137"/>
      <c r="U170" s="137"/>
      <c r="V170" s="137">
        <v>0</v>
      </c>
      <c r="W170" s="137">
        <v>500000000</v>
      </c>
      <c r="X170" s="137"/>
      <c r="Y170" s="137" t="s">
        <v>748</v>
      </c>
    </row>
    <row r="171" spans="1:25" ht="15" customHeight="1">
      <c r="A171" s="137" t="s">
        <v>239</v>
      </c>
      <c r="B171" s="137" t="s">
        <v>262</v>
      </c>
      <c r="C171" s="137" t="s">
        <v>7</v>
      </c>
      <c r="D171" s="137" t="s">
        <v>11</v>
      </c>
      <c r="E171" s="137" t="s">
        <v>281</v>
      </c>
      <c r="F171" s="137" t="s">
        <v>13</v>
      </c>
      <c r="G171" s="137"/>
      <c r="H171" s="137"/>
      <c r="I171" s="137"/>
      <c r="J171" s="137"/>
      <c r="K171" s="137"/>
      <c r="L171" s="137"/>
      <c r="M171" s="137"/>
      <c r="N171" s="137"/>
      <c r="O171" s="137"/>
      <c r="P171" s="137">
        <v>0.01</v>
      </c>
      <c r="Q171" s="137">
        <v>0</v>
      </c>
      <c r="R171" s="137">
        <v>0.02</v>
      </c>
      <c r="S171" s="137"/>
      <c r="T171" s="137"/>
      <c r="U171" s="137"/>
      <c r="V171" s="137">
        <v>0</v>
      </c>
      <c r="W171" s="137">
        <v>500000000</v>
      </c>
      <c r="X171" s="137"/>
      <c r="Y171" s="137" t="s">
        <v>749</v>
      </c>
    </row>
    <row r="172" spans="1:25" ht="15" customHeight="1">
      <c r="A172" s="137" t="s">
        <v>239</v>
      </c>
      <c r="B172" s="137" t="s">
        <v>263</v>
      </c>
      <c r="C172" s="137" t="s">
        <v>7</v>
      </c>
      <c r="D172" s="137" t="s">
        <v>11</v>
      </c>
      <c r="E172" s="137" t="s">
        <v>281</v>
      </c>
      <c r="F172" s="137" t="s">
        <v>13</v>
      </c>
      <c r="G172" s="137"/>
      <c r="H172" s="137"/>
      <c r="I172" s="137"/>
      <c r="J172" s="137"/>
      <c r="K172" s="137"/>
      <c r="L172" s="137"/>
      <c r="M172" s="137"/>
      <c r="N172" s="137"/>
      <c r="O172" s="137"/>
      <c r="P172" s="137">
        <v>0.01</v>
      </c>
      <c r="Q172" s="137">
        <v>0</v>
      </c>
      <c r="R172" s="137">
        <v>0.02</v>
      </c>
      <c r="S172" s="137"/>
      <c r="T172" s="137"/>
      <c r="U172" s="137"/>
      <c r="V172" s="137">
        <v>0</v>
      </c>
      <c r="W172" s="137">
        <v>500000000</v>
      </c>
      <c r="X172" s="137"/>
      <c r="Y172" s="137" t="s">
        <v>749</v>
      </c>
    </row>
    <row r="173" spans="1:25" ht="15" customHeight="1">
      <c r="A173" s="137" t="s">
        <v>239</v>
      </c>
      <c r="B173" s="137" t="s">
        <v>265</v>
      </c>
      <c r="C173" s="137" t="s">
        <v>7</v>
      </c>
      <c r="D173" s="137" t="s">
        <v>11</v>
      </c>
      <c r="E173" s="137" t="s">
        <v>281</v>
      </c>
      <c r="F173" s="137" t="s">
        <v>13</v>
      </c>
      <c r="G173" s="137" t="s">
        <v>324</v>
      </c>
      <c r="H173" s="137" t="s">
        <v>310</v>
      </c>
      <c r="I173" s="137" t="s">
        <v>316</v>
      </c>
      <c r="J173" s="137" t="s">
        <v>284</v>
      </c>
      <c r="K173" s="137" t="s">
        <v>324</v>
      </c>
      <c r="L173" s="137" t="s">
        <v>43</v>
      </c>
      <c r="M173" s="137" t="s">
        <v>312</v>
      </c>
      <c r="N173" s="137" t="s">
        <v>287</v>
      </c>
      <c r="O173" s="137" t="s">
        <v>288</v>
      </c>
      <c r="P173" s="137">
        <v>0.03</v>
      </c>
      <c r="Q173" s="137"/>
      <c r="R173" s="137"/>
      <c r="S173" s="137">
        <v>0.03</v>
      </c>
      <c r="T173" s="137">
        <v>0</v>
      </c>
      <c r="U173" s="137">
        <v>0.1</v>
      </c>
      <c r="V173" s="137">
        <v>0</v>
      </c>
      <c r="W173" s="137">
        <v>500000000</v>
      </c>
      <c r="X173" s="137">
        <v>0</v>
      </c>
      <c r="Y173" s="137" t="s">
        <v>747</v>
      </c>
    </row>
    <row r="174" spans="1:25" ht="15" customHeight="1">
      <c r="A174" s="137" t="s">
        <v>239</v>
      </c>
      <c r="B174" s="137" t="s">
        <v>266</v>
      </c>
      <c r="C174" s="137" t="s">
        <v>7</v>
      </c>
      <c r="D174" s="137" t="s">
        <v>11</v>
      </c>
      <c r="E174" s="137" t="s">
        <v>281</v>
      </c>
      <c r="F174" s="137" t="s">
        <v>13</v>
      </c>
      <c r="G174" s="137" t="s">
        <v>325</v>
      </c>
      <c r="H174" s="137" t="s">
        <v>310</v>
      </c>
      <c r="I174" s="137" t="s">
        <v>316</v>
      </c>
      <c r="J174" s="137" t="s">
        <v>284</v>
      </c>
      <c r="K174" s="137" t="s">
        <v>325</v>
      </c>
      <c r="L174" s="137" t="s">
        <v>43</v>
      </c>
      <c r="M174" s="137" t="s">
        <v>312</v>
      </c>
      <c r="N174" s="137" t="s">
        <v>287</v>
      </c>
      <c r="O174" s="137" t="s">
        <v>288</v>
      </c>
      <c r="P174" s="137">
        <v>0.02</v>
      </c>
      <c r="Q174" s="137"/>
      <c r="R174" s="137"/>
      <c r="S174" s="137">
        <v>0.02</v>
      </c>
      <c r="T174" s="137">
        <v>0</v>
      </c>
      <c r="U174" s="137">
        <v>0.1</v>
      </c>
      <c r="V174" s="137">
        <v>0</v>
      </c>
      <c r="W174" s="137">
        <v>500000000</v>
      </c>
      <c r="X174" s="137">
        <v>0</v>
      </c>
      <c r="Y174" s="137" t="s">
        <v>747</v>
      </c>
    </row>
    <row r="175" spans="1:25" ht="15" customHeight="1">
      <c r="A175" s="137" t="s">
        <v>239</v>
      </c>
      <c r="B175" s="137" t="s">
        <v>267</v>
      </c>
      <c r="C175" s="137" t="s">
        <v>7</v>
      </c>
      <c r="D175" s="137" t="s">
        <v>11</v>
      </c>
      <c r="E175" s="137" t="s">
        <v>281</v>
      </c>
      <c r="F175" s="137" t="s">
        <v>13</v>
      </c>
      <c r="G175" s="137" t="s">
        <v>326</v>
      </c>
      <c r="H175" s="137" t="s">
        <v>310</v>
      </c>
      <c r="I175" s="137" t="s">
        <v>316</v>
      </c>
      <c r="J175" s="137" t="s">
        <v>284</v>
      </c>
      <c r="K175" s="137" t="s">
        <v>326</v>
      </c>
      <c r="L175" s="137" t="s">
        <v>43</v>
      </c>
      <c r="M175" s="137" t="s">
        <v>312</v>
      </c>
      <c r="N175" s="137" t="s">
        <v>287</v>
      </c>
      <c r="O175" s="137" t="s">
        <v>288</v>
      </c>
      <c r="P175" s="137">
        <v>0</v>
      </c>
      <c r="Q175" s="137"/>
      <c r="R175" s="137"/>
      <c r="S175" s="137">
        <v>0</v>
      </c>
      <c r="T175" s="137">
        <v>0</v>
      </c>
      <c r="U175" s="137"/>
      <c r="V175" s="137">
        <v>0</v>
      </c>
      <c r="W175" s="137">
        <v>500000000</v>
      </c>
      <c r="X175" s="137">
        <v>0</v>
      </c>
      <c r="Y175" s="137" t="s">
        <v>747</v>
      </c>
    </row>
    <row r="176" spans="1:25" ht="15" customHeight="1">
      <c r="A176" s="137" t="s">
        <v>239</v>
      </c>
      <c r="B176" s="137" t="s">
        <v>270</v>
      </c>
      <c r="C176" s="137" t="s">
        <v>7</v>
      </c>
      <c r="D176" s="137" t="s">
        <v>11</v>
      </c>
      <c r="E176" s="137" t="s">
        <v>281</v>
      </c>
      <c r="F176" s="137" t="s">
        <v>13</v>
      </c>
      <c r="G176" s="137" t="s">
        <v>327</v>
      </c>
      <c r="H176" s="137" t="s">
        <v>310</v>
      </c>
      <c r="I176" s="137" t="s">
        <v>316</v>
      </c>
      <c r="J176" s="137" t="s">
        <v>284</v>
      </c>
      <c r="K176" s="137" t="s">
        <v>327</v>
      </c>
      <c r="L176" s="137" t="s">
        <v>43</v>
      </c>
      <c r="M176" s="137" t="s">
        <v>312</v>
      </c>
      <c r="N176" s="137" t="s">
        <v>287</v>
      </c>
      <c r="O176" s="137" t="s">
        <v>288</v>
      </c>
      <c r="P176" s="137">
        <v>0.02</v>
      </c>
      <c r="Q176" s="137"/>
      <c r="R176" s="137"/>
      <c r="S176" s="137">
        <v>0.02</v>
      </c>
      <c r="T176" s="137">
        <v>0</v>
      </c>
      <c r="U176" s="137">
        <v>0.1</v>
      </c>
      <c r="V176" s="137">
        <v>0</v>
      </c>
      <c r="W176" s="137">
        <v>500000000</v>
      </c>
      <c r="X176" s="137">
        <v>0</v>
      </c>
      <c r="Y176" s="137" t="s">
        <v>747</v>
      </c>
    </row>
    <row r="177" spans="1:25" ht="15" customHeight="1">
      <c r="A177" s="137" t="s">
        <v>239</v>
      </c>
      <c r="B177" s="137" t="s">
        <v>272</v>
      </c>
      <c r="C177" s="137" t="s">
        <v>7</v>
      </c>
      <c r="D177" s="137" t="s">
        <v>11</v>
      </c>
      <c r="E177" s="137" t="s">
        <v>281</v>
      </c>
      <c r="F177" s="137" t="s">
        <v>13</v>
      </c>
      <c r="G177" s="137" t="s">
        <v>328</v>
      </c>
      <c r="H177" s="137" t="s">
        <v>310</v>
      </c>
      <c r="I177" s="137" t="s">
        <v>316</v>
      </c>
      <c r="J177" s="137" t="s">
        <v>284</v>
      </c>
      <c r="K177" s="137" t="s">
        <v>328</v>
      </c>
      <c r="L177" s="137" t="s">
        <v>43</v>
      </c>
      <c r="M177" s="137" t="s">
        <v>312</v>
      </c>
      <c r="N177" s="137" t="s">
        <v>287</v>
      </c>
      <c r="O177" s="137" t="s">
        <v>288</v>
      </c>
      <c r="P177" s="137">
        <v>7.0000000000000007E-2</v>
      </c>
      <c r="Q177" s="137"/>
      <c r="R177" s="137"/>
      <c r="S177" s="137">
        <v>7.0000000000000007E-2</v>
      </c>
      <c r="T177" s="137">
        <v>0</v>
      </c>
      <c r="U177" s="137">
        <v>0.1</v>
      </c>
      <c r="V177" s="137">
        <v>0</v>
      </c>
      <c r="W177" s="137">
        <v>500000000</v>
      </c>
      <c r="X177" s="137">
        <v>0</v>
      </c>
      <c r="Y177" s="137" t="s">
        <v>747</v>
      </c>
    </row>
    <row r="178" spans="1:25" ht="15" customHeight="1">
      <c r="A178" s="137" t="s">
        <v>239</v>
      </c>
      <c r="B178" s="137" t="s">
        <v>273</v>
      </c>
      <c r="C178" s="137" t="s">
        <v>7</v>
      </c>
      <c r="D178" s="137" t="s">
        <v>11</v>
      </c>
      <c r="E178" s="137" t="s">
        <v>281</v>
      </c>
      <c r="F178" s="137" t="s">
        <v>13</v>
      </c>
      <c r="G178" s="137" t="s">
        <v>329</v>
      </c>
      <c r="H178" s="137" t="s">
        <v>310</v>
      </c>
      <c r="I178" s="137" t="s">
        <v>316</v>
      </c>
      <c r="J178" s="137" t="s">
        <v>284</v>
      </c>
      <c r="K178" s="137" t="s">
        <v>329</v>
      </c>
      <c r="L178" s="137" t="s">
        <v>43</v>
      </c>
      <c r="M178" s="137" t="s">
        <v>312</v>
      </c>
      <c r="N178" s="137" t="s">
        <v>287</v>
      </c>
      <c r="O178" s="137" t="s">
        <v>288</v>
      </c>
      <c r="P178" s="137">
        <v>0</v>
      </c>
      <c r="Q178" s="137"/>
      <c r="R178" s="137"/>
      <c r="S178" s="137">
        <v>0</v>
      </c>
      <c r="T178" s="137">
        <v>0</v>
      </c>
      <c r="U178" s="137"/>
      <c r="V178" s="137">
        <v>0</v>
      </c>
      <c r="W178" s="137">
        <v>500000000</v>
      </c>
      <c r="X178" s="137">
        <v>0</v>
      </c>
      <c r="Y178" s="137" t="s">
        <v>747</v>
      </c>
    </row>
    <row r="179" spans="1:25" ht="15" customHeight="1">
      <c r="A179" s="137" t="s">
        <v>239</v>
      </c>
      <c r="B179" s="137" t="s">
        <v>275</v>
      </c>
      <c r="C179" s="137" t="s">
        <v>7</v>
      </c>
      <c r="D179" s="137" t="s">
        <v>11</v>
      </c>
      <c r="E179" s="137" t="s">
        <v>281</v>
      </c>
      <c r="F179" s="137" t="s">
        <v>13</v>
      </c>
      <c r="G179" s="137" t="s">
        <v>636</v>
      </c>
      <c r="H179" s="137" t="s">
        <v>310</v>
      </c>
      <c r="I179" s="137" t="s">
        <v>633</v>
      </c>
      <c r="J179" s="137" t="s">
        <v>301</v>
      </c>
      <c r="K179" s="137" t="s">
        <v>637</v>
      </c>
      <c r="L179" s="137" t="s">
        <v>43</v>
      </c>
      <c r="M179" s="137" t="s">
        <v>312</v>
      </c>
      <c r="N179" s="137" t="s">
        <v>635</v>
      </c>
      <c r="O179" s="137" t="s">
        <v>288</v>
      </c>
      <c r="P179" s="137">
        <v>0.36</v>
      </c>
      <c r="Q179" s="137"/>
      <c r="R179" s="137"/>
      <c r="S179" s="137"/>
      <c r="T179" s="137"/>
      <c r="U179" s="137"/>
      <c r="V179" s="137">
        <v>0</v>
      </c>
      <c r="W179" s="137">
        <v>500000000</v>
      </c>
      <c r="X179" s="137"/>
      <c r="Y179" s="137" t="s">
        <v>748</v>
      </c>
    </row>
    <row r="180" spans="1:25" ht="15" customHeight="1">
      <c r="A180" s="137" t="s">
        <v>239</v>
      </c>
      <c r="B180" s="137" t="s">
        <v>261</v>
      </c>
      <c r="C180" s="137" t="s">
        <v>7</v>
      </c>
      <c r="D180" s="137" t="s">
        <v>11</v>
      </c>
      <c r="E180" s="137" t="s">
        <v>281</v>
      </c>
      <c r="F180" s="137" t="s">
        <v>13</v>
      </c>
      <c r="G180" s="137" t="s">
        <v>330</v>
      </c>
      <c r="H180" s="137" t="s">
        <v>310</v>
      </c>
      <c r="I180" s="137" t="s">
        <v>316</v>
      </c>
      <c r="J180" s="137" t="s">
        <v>284</v>
      </c>
      <c r="K180" s="137" t="s">
        <v>330</v>
      </c>
      <c r="L180" s="137" t="s">
        <v>43</v>
      </c>
      <c r="M180" s="137" t="s">
        <v>312</v>
      </c>
      <c r="N180" s="137" t="s">
        <v>287</v>
      </c>
      <c r="O180" s="137" t="s">
        <v>288</v>
      </c>
      <c r="P180" s="137">
        <v>0.02</v>
      </c>
      <c r="Q180" s="137"/>
      <c r="R180" s="137"/>
      <c r="S180" s="137">
        <v>0.02</v>
      </c>
      <c r="T180" s="137">
        <v>0</v>
      </c>
      <c r="U180" s="137">
        <v>0.1</v>
      </c>
      <c r="V180" s="137">
        <v>0</v>
      </c>
      <c r="W180" s="137">
        <v>500000000</v>
      </c>
      <c r="X180" s="137">
        <v>0</v>
      </c>
      <c r="Y180" s="137" t="s">
        <v>747</v>
      </c>
    </row>
    <row r="181" spans="1:25" ht="15" customHeight="1">
      <c r="A181" s="137" t="s">
        <v>239</v>
      </c>
      <c r="B181" s="137" t="s">
        <v>253</v>
      </c>
      <c r="C181" s="137" t="s">
        <v>7</v>
      </c>
      <c r="D181" s="137" t="s">
        <v>11</v>
      </c>
      <c r="E181" s="137" t="s">
        <v>281</v>
      </c>
      <c r="F181" s="137" t="s">
        <v>13</v>
      </c>
      <c r="G181" s="137"/>
      <c r="H181" s="137"/>
      <c r="I181" s="137"/>
      <c r="J181" s="137"/>
      <c r="K181" s="137"/>
      <c r="L181" s="137"/>
      <c r="M181" s="137"/>
      <c r="N181" s="137"/>
      <c r="O181" s="137"/>
      <c r="P181" s="137">
        <v>0.02</v>
      </c>
      <c r="Q181" s="137"/>
      <c r="R181" s="137"/>
      <c r="S181" s="137"/>
      <c r="T181" s="137"/>
      <c r="U181" s="137"/>
      <c r="V181" s="137">
        <v>0</v>
      </c>
      <c r="W181" s="137">
        <v>500000000</v>
      </c>
      <c r="X181" s="137"/>
      <c r="Y181" s="137" t="s">
        <v>748</v>
      </c>
    </row>
    <row r="182" spans="1:25" ht="15" customHeight="1">
      <c r="A182" s="137" t="s">
        <v>239</v>
      </c>
      <c r="B182" s="137" t="s">
        <v>252</v>
      </c>
      <c r="C182" s="137" t="s">
        <v>7</v>
      </c>
      <c r="D182" s="137" t="s">
        <v>11</v>
      </c>
      <c r="E182" s="137" t="s">
        <v>281</v>
      </c>
      <c r="F182" s="137" t="s">
        <v>13</v>
      </c>
      <c r="G182" s="137"/>
      <c r="H182" s="137"/>
      <c r="I182" s="137"/>
      <c r="J182" s="137"/>
      <c r="K182" s="137"/>
      <c r="L182" s="137"/>
      <c r="M182" s="137"/>
      <c r="N182" s="137"/>
      <c r="O182" s="137"/>
      <c r="P182" s="137">
        <v>7.0000000000000007E-2</v>
      </c>
      <c r="Q182" s="137"/>
      <c r="R182" s="137"/>
      <c r="S182" s="137"/>
      <c r="T182" s="137"/>
      <c r="U182" s="137"/>
      <c r="V182" s="137">
        <v>0</v>
      </c>
      <c r="W182" s="137">
        <v>500000000</v>
      </c>
      <c r="X182" s="137"/>
      <c r="Y182" s="137" t="s">
        <v>748</v>
      </c>
    </row>
    <row r="183" spans="1:25" ht="15" customHeight="1">
      <c r="A183" s="137" t="s">
        <v>239</v>
      </c>
      <c r="B183" s="137" t="s">
        <v>264</v>
      </c>
      <c r="C183" s="137" t="s">
        <v>7</v>
      </c>
      <c r="D183" s="137" t="s">
        <v>11</v>
      </c>
      <c r="E183" s="137" t="s">
        <v>281</v>
      </c>
      <c r="F183" s="137" t="s">
        <v>13</v>
      </c>
      <c r="G183" s="137"/>
      <c r="H183" s="137"/>
      <c r="I183" s="137"/>
      <c r="J183" s="137"/>
      <c r="K183" s="137"/>
      <c r="L183" s="137"/>
      <c r="M183" s="137"/>
      <c r="N183" s="137"/>
      <c r="O183" s="137"/>
      <c r="P183" s="137">
        <v>0.05</v>
      </c>
      <c r="Q183" s="137"/>
      <c r="R183" s="137"/>
      <c r="S183" s="137"/>
      <c r="T183" s="137"/>
      <c r="U183" s="137"/>
      <c r="V183" s="137">
        <v>0</v>
      </c>
      <c r="W183" s="137">
        <v>500000000</v>
      </c>
      <c r="X183" s="137"/>
      <c r="Y183" s="137" t="s">
        <v>748</v>
      </c>
    </row>
    <row r="184" spans="1:25" ht="15" customHeight="1">
      <c r="A184" s="137" t="s">
        <v>239</v>
      </c>
      <c r="B184" s="137" t="s">
        <v>251</v>
      </c>
      <c r="C184" s="137" t="s">
        <v>7</v>
      </c>
      <c r="D184" s="137" t="s">
        <v>11</v>
      </c>
      <c r="E184" s="137" t="s">
        <v>281</v>
      </c>
      <c r="F184" s="137" t="s">
        <v>13</v>
      </c>
      <c r="G184" s="137"/>
      <c r="H184" s="137"/>
      <c r="I184" s="137"/>
      <c r="J184" s="137"/>
      <c r="K184" s="137"/>
      <c r="L184" s="137"/>
      <c r="M184" s="137"/>
      <c r="N184" s="137"/>
      <c r="O184" s="137"/>
      <c r="P184" s="137">
        <v>0.15</v>
      </c>
      <c r="Q184" s="137"/>
      <c r="R184" s="137"/>
      <c r="S184" s="137"/>
      <c r="T184" s="137"/>
      <c r="U184" s="137"/>
      <c r="V184" s="137">
        <v>0</v>
      </c>
      <c r="W184" s="137">
        <v>500000000</v>
      </c>
      <c r="X184" s="137"/>
      <c r="Y184" s="137" t="s">
        <v>748</v>
      </c>
    </row>
    <row r="185" spans="1:25" ht="15" customHeight="1">
      <c r="A185" s="137" t="s">
        <v>239</v>
      </c>
      <c r="B185" s="137" t="s">
        <v>268</v>
      </c>
      <c r="C185" s="137" t="s">
        <v>7</v>
      </c>
      <c r="D185" s="137" t="s">
        <v>11</v>
      </c>
      <c r="E185" s="137" t="s">
        <v>281</v>
      </c>
      <c r="F185" s="137" t="s">
        <v>13</v>
      </c>
      <c r="G185" s="137"/>
      <c r="H185" s="137"/>
      <c r="I185" s="137"/>
      <c r="J185" s="137"/>
      <c r="K185" s="137"/>
      <c r="L185" s="137"/>
      <c r="M185" s="137"/>
      <c r="N185" s="137"/>
      <c r="O185" s="137"/>
      <c r="P185" s="137">
        <v>0.09</v>
      </c>
      <c r="Q185" s="137"/>
      <c r="R185" s="137"/>
      <c r="S185" s="137"/>
      <c r="T185" s="137"/>
      <c r="U185" s="137"/>
      <c r="V185" s="137">
        <v>0</v>
      </c>
      <c r="W185" s="137">
        <v>500000000</v>
      </c>
      <c r="X185" s="137"/>
      <c r="Y185" s="137" t="s">
        <v>748</v>
      </c>
    </row>
    <row r="186" spans="1:25" ht="15" customHeight="1">
      <c r="A186" s="137" t="s">
        <v>245</v>
      </c>
      <c r="B186" s="137" t="s">
        <v>211</v>
      </c>
      <c r="C186" s="137" t="s">
        <v>7</v>
      </c>
      <c r="D186" s="137" t="s">
        <v>11</v>
      </c>
      <c r="E186" s="137" t="s">
        <v>281</v>
      </c>
      <c r="F186" s="137" t="s">
        <v>13</v>
      </c>
      <c r="G186" s="137"/>
      <c r="H186" s="137"/>
      <c r="I186" s="137"/>
      <c r="J186" s="137"/>
      <c r="K186" s="137"/>
      <c r="L186" s="137"/>
      <c r="M186" s="137" t="s">
        <v>286</v>
      </c>
      <c r="N186" s="137" t="s">
        <v>630</v>
      </c>
      <c r="O186" s="137" t="s">
        <v>631</v>
      </c>
      <c r="P186" s="137">
        <v>12.2</v>
      </c>
      <c r="Q186" s="137"/>
      <c r="R186" s="137"/>
      <c r="S186" s="137"/>
      <c r="T186" s="137"/>
      <c r="U186" s="137"/>
      <c r="V186" s="137">
        <v>0</v>
      </c>
      <c r="W186" s="137">
        <v>500000000</v>
      </c>
      <c r="X186" s="137"/>
      <c r="Y186" s="137" t="s">
        <v>748</v>
      </c>
    </row>
    <row r="187" spans="1:25" ht="15" customHeight="1">
      <c r="A187" s="137" t="s">
        <v>246</v>
      </c>
      <c r="B187" s="137" t="s">
        <v>220</v>
      </c>
      <c r="C187" s="137" t="s">
        <v>7</v>
      </c>
      <c r="D187" s="137" t="s">
        <v>11</v>
      </c>
      <c r="E187" s="137" t="s">
        <v>281</v>
      </c>
      <c r="F187" s="137" t="s">
        <v>13</v>
      </c>
      <c r="G187" s="137"/>
      <c r="H187" s="137"/>
      <c r="I187" s="137"/>
      <c r="J187" s="137"/>
      <c r="K187" s="137"/>
      <c r="L187" s="137"/>
      <c r="M187" s="137"/>
      <c r="N187" s="137"/>
      <c r="O187" s="137"/>
      <c r="P187" s="137">
        <v>2.4500000000000002</v>
      </c>
      <c r="Q187" s="137"/>
      <c r="R187" s="137"/>
      <c r="S187" s="137"/>
      <c r="T187" s="137"/>
      <c r="U187" s="137"/>
      <c r="V187" s="137">
        <v>0</v>
      </c>
      <c r="W187" s="137">
        <v>500000000</v>
      </c>
      <c r="X187" s="137"/>
      <c r="Y187" s="137" t="s">
        <v>748</v>
      </c>
    </row>
    <row r="188" spans="1:25" ht="15" customHeight="1">
      <c r="A188" s="137" t="s">
        <v>246</v>
      </c>
      <c r="B188" s="137" t="s">
        <v>221</v>
      </c>
      <c r="C188" s="137" t="s">
        <v>7</v>
      </c>
      <c r="D188" s="137" t="s">
        <v>11</v>
      </c>
      <c r="E188" s="137" t="s">
        <v>281</v>
      </c>
      <c r="F188" s="137" t="s">
        <v>13</v>
      </c>
      <c r="G188" s="137"/>
      <c r="H188" s="137"/>
      <c r="I188" s="137"/>
      <c r="J188" s="137"/>
      <c r="K188" s="137"/>
      <c r="L188" s="137"/>
      <c r="M188" s="137"/>
      <c r="N188" s="137"/>
      <c r="O188" s="137"/>
      <c r="P188" s="137">
        <v>0.27</v>
      </c>
      <c r="Q188" s="137"/>
      <c r="R188" s="137"/>
      <c r="S188" s="137"/>
      <c r="T188" s="137"/>
      <c r="U188" s="137"/>
      <c r="V188" s="137">
        <v>0</v>
      </c>
      <c r="W188" s="137">
        <v>500000000</v>
      </c>
      <c r="X188" s="137"/>
      <c r="Y188" s="137" t="s">
        <v>748</v>
      </c>
    </row>
    <row r="189" spans="1:25" ht="15" customHeight="1">
      <c r="A189" s="137" t="s">
        <v>246</v>
      </c>
      <c r="B189" s="137" t="s">
        <v>222</v>
      </c>
      <c r="C189" s="137" t="s">
        <v>7</v>
      </c>
      <c r="D189" s="137" t="s">
        <v>11</v>
      </c>
      <c r="E189" s="137" t="s">
        <v>281</v>
      </c>
      <c r="F189" s="137" t="s">
        <v>13</v>
      </c>
      <c r="G189" s="137"/>
      <c r="H189" s="137"/>
      <c r="I189" s="137"/>
      <c r="J189" s="137"/>
      <c r="K189" s="137"/>
      <c r="L189" s="137"/>
      <c r="M189" s="137"/>
      <c r="N189" s="137"/>
      <c r="O189" s="137"/>
      <c r="P189" s="137">
        <v>0.78</v>
      </c>
      <c r="Q189" s="137"/>
      <c r="R189" s="137"/>
      <c r="S189" s="137"/>
      <c r="T189" s="137"/>
      <c r="U189" s="137"/>
      <c r="V189" s="137">
        <v>0</v>
      </c>
      <c r="W189" s="137">
        <v>500000000</v>
      </c>
      <c r="X189" s="137"/>
      <c r="Y189" s="137" t="s">
        <v>748</v>
      </c>
    </row>
    <row r="190" spans="1:25" ht="15" customHeight="1">
      <c r="A190" s="137" t="s">
        <v>246</v>
      </c>
      <c r="B190" s="137" t="s">
        <v>227</v>
      </c>
      <c r="C190" s="137" t="s">
        <v>7</v>
      </c>
      <c r="D190" s="137" t="s">
        <v>11</v>
      </c>
      <c r="E190" s="137" t="s">
        <v>281</v>
      </c>
      <c r="F190" s="137" t="s">
        <v>13</v>
      </c>
      <c r="G190" s="137"/>
      <c r="H190" s="137"/>
      <c r="I190" s="137"/>
      <c r="J190" s="137"/>
      <c r="K190" s="137"/>
      <c r="L190" s="137"/>
      <c r="M190" s="137"/>
      <c r="N190" s="137"/>
      <c r="O190" s="137"/>
      <c r="P190" s="137">
        <v>0.46</v>
      </c>
      <c r="Q190" s="137"/>
      <c r="R190" s="137"/>
      <c r="S190" s="137"/>
      <c r="T190" s="137"/>
      <c r="U190" s="137"/>
      <c r="V190" s="137">
        <v>0</v>
      </c>
      <c r="W190" s="137">
        <v>500000000</v>
      </c>
      <c r="X190" s="137"/>
      <c r="Y190" s="137" t="s">
        <v>748</v>
      </c>
    </row>
    <row r="191" spans="1:25" ht="15" customHeight="1">
      <c r="A191" s="137" t="s">
        <v>246</v>
      </c>
      <c r="B191" s="137" t="s">
        <v>229</v>
      </c>
      <c r="C191" s="137" t="s">
        <v>7</v>
      </c>
      <c r="D191" s="137" t="s">
        <v>11</v>
      </c>
      <c r="E191" s="137" t="s">
        <v>281</v>
      </c>
      <c r="F191" s="137" t="s">
        <v>13</v>
      </c>
      <c r="G191" s="137"/>
      <c r="H191" s="137"/>
      <c r="I191" s="137"/>
      <c r="J191" s="137"/>
      <c r="K191" s="137"/>
      <c r="L191" s="137"/>
      <c r="M191" s="137"/>
      <c r="N191" s="137"/>
      <c r="O191" s="137"/>
      <c r="P191" s="137">
        <v>0</v>
      </c>
      <c r="Q191" s="137"/>
      <c r="R191" s="137"/>
      <c r="S191" s="137"/>
      <c r="T191" s="137"/>
      <c r="U191" s="137"/>
      <c r="V191" s="137">
        <v>0</v>
      </c>
      <c r="W191" s="137">
        <v>500000000</v>
      </c>
      <c r="X191" s="137"/>
      <c r="Y191" s="137" t="s">
        <v>748</v>
      </c>
    </row>
    <row r="192" spans="1:25" ht="15" customHeight="1">
      <c r="A192" s="137" t="s">
        <v>246</v>
      </c>
      <c r="B192" s="137" t="s">
        <v>230</v>
      </c>
      <c r="C192" s="137" t="s">
        <v>7</v>
      </c>
      <c r="D192" s="137" t="s">
        <v>11</v>
      </c>
      <c r="E192" s="137" t="s">
        <v>281</v>
      </c>
      <c r="F192" s="137" t="s">
        <v>13</v>
      </c>
      <c r="G192" s="137"/>
      <c r="H192" s="137"/>
      <c r="I192" s="137"/>
      <c r="J192" s="137"/>
      <c r="K192" s="137"/>
      <c r="L192" s="137"/>
      <c r="M192" s="137"/>
      <c r="N192" s="137"/>
      <c r="O192" s="137"/>
      <c r="P192" s="137">
        <v>2.99</v>
      </c>
      <c r="Q192" s="137"/>
      <c r="R192" s="137"/>
      <c r="S192" s="137"/>
      <c r="T192" s="137"/>
      <c r="U192" s="137"/>
      <c r="V192" s="137">
        <v>0</v>
      </c>
      <c r="W192" s="137">
        <v>500000000</v>
      </c>
      <c r="X192" s="137"/>
      <c r="Y192" s="137" t="s">
        <v>748</v>
      </c>
    </row>
    <row r="193" spans="1:25" ht="15" customHeight="1">
      <c r="A193" s="137" t="s">
        <v>246</v>
      </c>
      <c r="B193" s="137" t="s">
        <v>224</v>
      </c>
      <c r="C193" s="137" t="s">
        <v>7</v>
      </c>
      <c r="D193" s="137" t="s">
        <v>11</v>
      </c>
      <c r="E193" s="137" t="s">
        <v>281</v>
      </c>
      <c r="F193" s="137" t="s">
        <v>13</v>
      </c>
      <c r="G193" s="137"/>
      <c r="H193" s="137"/>
      <c r="I193" s="137"/>
      <c r="J193" s="137"/>
      <c r="K193" s="137"/>
      <c r="L193" s="137"/>
      <c r="M193" s="137"/>
      <c r="N193" s="137"/>
      <c r="O193" s="137"/>
      <c r="P193" s="137">
        <v>0.53</v>
      </c>
      <c r="Q193" s="137"/>
      <c r="R193" s="137"/>
      <c r="S193" s="137"/>
      <c r="T193" s="137"/>
      <c r="U193" s="137"/>
      <c r="V193" s="137">
        <v>0</v>
      </c>
      <c r="W193" s="137">
        <v>500000000</v>
      </c>
      <c r="X193" s="137"/>
      <c r="Y193" s="137" t="s">
        <v>748</v>
      </c>
    </row>
    <row r="194" spans="1:25" ht="15" customHeight="1">
      <c r="A194" s="137" t="s">
        <v>246</v>
      </c>
      <c r="B194" s="137" t="s">
        <v>242</v>
      </c>
      <c r="C194" s="137" t="s">
        <v>7</v>
      </c>
      <c r="D194" s="137" t="s">
        <v>11</v>
      </c>
      <c r="E194" s="137" t="s">
        <v>281</v>
      </c>
      <c r="F194" s="137" t="s">
        <v>13</v>
      </c>
      <c r="G194" s="137"/>
      <c r="H194" s="137"/>
      <c r="I194" s="137"/>
      <c r="J194" s="137"/>
      <c r="K194" s="137"/>
      <c r="L194" s="137"/>
      <c r="M194" s="137"/>
      <c r="N194" s="137"/>
      <c r="O194" s="137"/>
      <c r="P194" s="137">
        <v>0.1</v>
      </c>
      <c r="Q194" s="137"/>
      <c r="R194" s="137"/>
      <c r="S194" s="137"/>
      <c r="T194" s="137"/>
      <c r="U194" s="137"/>
      <c r="V194" s="137">
        <v>0</v>
      </c>
      <c r="W194" s="137">
        <v>500000000</v>
      </c>
      <c r="X194" s="137"/>
      <c r="Y194" s="137" t="s">
        <v>748</v>
      </c>
    </row>
    <row r="195" spans="1:25" ht="15" customHeight="1">
      <c r="A195" s="137" t="s">
        <v>246</v>
      </c>
      <c r="B195" s="137" t="s">
        <v>217</v>
      </c>
      <c r="C195" s="137" t="s">
        <v>7</v>
      </c>
      <c r="D195" s="137" t="s">
        <v>11</v>
      </c>
      <c r="E195" s="137" t="s">
        <v>281</v>
      </c>
      <c r="F195" s="137" t="s">
        <v>13</v>
      </c>
      <c r="G195" s="137"/>
      <c r="H195" s="137"/>
      <c r="I195" s="137"/>
      <c r="J195" s="137"/>
      <c r="K195" s="137"/>
      <c r="L195" s="137"/>
      <c r="M195" s="137"/>
      <c r="N195" s="137"/>
      <c r="O195" s="137"/>
      <c r="P195" s="137">
        <v>2.73</v>
      </c>
      <c r="Q195" s="137"/>
      <c r="R195" s="137"/>
      <c r="S195" s="137"/>
      <c r="T195" s="137"/>
      <c r="U195" s="137"/>
      <c r="V195" s="137">
        <v>0</v>
      </c>
      <c r="W195" s="137">
        <v>500000000</v>
      </c>
      <c r="X195" s="137"/>
      <c r="Y195" s="137" t="s">
        <v>748</v>
      </c>
    </row>
    <row r="196" spans="1:25" ht="15" customHeight="1">
      <c r="A196" s="137" t="s">
        <v>246</v>
      </c>
      <c r="B196" s="137" t="s">
        <v>214</v>
      </c>
      <c r="C196" s="137" t="s">
        <v>7</v>
      </c>
      <c r="D196" s="137" t="s">
        <v>11</v>
      </c>
      <c r="E196" s="137" t="s">
        <v>281</v>
      </c>
      <c r="F196" s="137" t="s">
        <v>13</v>
      </c>
      <c r="G196" s="137"/>
      <c r="H196" s="137"/>
      <c r="I196" s="137"/>
      <c r="J196" s="137"/>
      <c r="K196" s="137"/>
      <c r="L196" s="137"/>
      <c r="M196" s="137"/>
      <c r="N196" s="137"/>
      <c r="O196" s="137"/>
      <c r="P196" s="137">
        <v>7.48</v>
      </c>
      <c r="Q196" s="137"/>
      <c r="R196" s="137"/>
      <c r="S196" s="137"/>
      <c r="T196" s="137"/>
      <c r="U196" s="137"/>
      <c r="V196" s="137">
        <v>0</v>
      </c>
      <c r="W196" s="137">
        <v>500000000</v>
      </c>
      <c r="X196" s="137"/>
      <c r="Y196" s="137" t="s">
        <v>748</v>
      </c>
    </row>
    <row r="197" spans="1:25" ht="15" customHeight="1">
      <c r="A197" s="137" t="s">
        <v>246</v>
      </c>
      <c r="B197" s="137" t="s">
        <v>225</v>
      </c>
      <c r="C197" s="137" t="s">
        <v>7</v>
      </c>
      <c r="D197" s="137" t="s">
        <v>11</v>
      </c>
      <c r="E197" s="137" t="s">
        <v>281</v>
      </c>
      <c r="F197" s="137" t="s">
        <v>13</v>
      </c>
      <c r="G197" s="137"/>
      <c r="H197" s="137"/>
      <c r="I197" s="137"/>
      <c r="J197" s="137"/>
      <c r="K197" s="137"/>
      <c r="L197" s="137"/>
      <c r="M197" s="137"/>
      <c r="N197" s="137"/>
      <c r="O197" s="137"/>
      <c r="P197" s="137">
        <v>3.44</v>
      </c>
      <c r="Q197" s="137"/>
      <c r="R197" s="137"/>
      <c r="S197" s="137"/>
      <c r="T197" s="137"/>
      <c r="U197" s="137"/>
      <c r="V197" s="137">
        <v>0</v>
      </c>
      <c r="W197" s="137">
        <v>500000000</v>
      </c>
      <c r="X197" s="137"/>
      <c r="Y197" s="137" t="s">
        <v>748</v>
      </c>
    </row>
    <row r="198" spans="1:25" ht="15" customHeight="1">
      <c r="A198" s="137" t="s">
        <v>246</v>
      </c>
      <c r="B198" s="137" t="s">
        <v>240</v>
      </c>
      <c r="C198" s="137" t="s">
        <v>7</v>
      </c>
      <c r="D198" s="137" t="s">
        <v>11</v>
      </c>
      <c r="E198" s="137" t="s">
        <v>281</v>
      </c>
      <c r="F198" s="137" t="s">
        <v>13</v>
      </c>
      <c r="G198" s="137"/>
      <c r="H198" s="137"/>
      <c r="I198" s="137"/>
      <c r="J198" s="137"/>
      <c r="K198" s="137"/>
      <c r="L198" s="137"/>
      <c r="M198" s="137"/>
      <c r="N198" s="137"/>
      <c r="O198" s="137"/>
      <c r="P198" s="137">
        <v>0.1</v>
      </c>
      <c r="Q198" s="137"/>
      <c r="R198" s="137"/>
      <c r="S198" s="137"/>
      <c r="T198" s="137"/>
      <c r="U198" s="137"/>
      <c r="V198" s="137">
        <v>0</v>
      </c>
      <c r="W198" s="137">
        <v>500000000</v>
      </c>
      <c r="X198" s="137"/>
      <c r="Y198" s="137" t="s">
        <v>748</v>
      </c>
    </row>
    <row r="199" spans="1:25" ht="15" customHeight="1">
      <c r="A199" s="137" t="s">
        <v>247</v>
      </c>
      <c r="B199" s="137" t="s">
        <v>220</v>
      </c>
      <c r="C199" s="137" t="s">
        <v>7</v>
      </c>
      <c r="D199" s="137" t="s">
        <v>11</v>
      </c>
      <c r="E199" s="137" t="s">
        <v>281</v>
      </c>
      <c r="F199" s="137" t="s">
        <v>13</v>
      </c>
      <c r="G199" s="137"/>
      <c r="H199" s="137"/>
      <c r="I199" s="137"/>
      <c r="J199" s="137"/>
      <c r="K199" s="137"/>
      <c r="L199" s="137"/>
      <c r="M199" s="137" t="s">
        <v>336</v>
      </c>
      <c r="N199" s="137" t="s">
        <v>630</v>
      </c>
      <c r="O199" s="137" t="s">
        <v>631</v>
      </c>
      <c r="P199" s="137">
        <v>2.4500000000000002</v>
      </c>
      <c r="Q199" s="137"/>
      <c r="R199" s="137"/>
      <c r="S199" s="137"/>
      <c r="T199" s="137"/>
      <c r="U199" s="137"/>
      <c r="V199" s="137">
        <v>0</v>
      </c>
      <c r="W199" s="137">
        <v>500000000</v>
      </c>
      <c r="X199" s="137"/>
      <c r="Y199" s="137" t="s">
        <v>748</v>
      </c>
    </row>
    <row r="200" spans="1:25" ht="15" customHeight="1">
      <c r="A200" s="137" t="s">
        <v>247</v>
      </c>
      <c r="B200" s="137" t="s">
        <v>221</v>
      </c>
      <c r="C200" s="137" t="s">
        <v>7</v>
      </c>
      <c r="D200" s="137" t="s">
        <v>11</v>
      </c>
      <c r="E200" s="137" t="s">
        <v>281</v>
      </c>
      <c r="F200" s="137" t="s">
        <v>13</v>
      </c>
      <c r="G200" s="137" t="s">
        <v>667</v>
      </c>
      <c r="H200" s="137" t="s">
        <v>639</v>
      </c>
      <c r="I200" s="137" t="s">
        <v>640</v>
      </c>
      <c r="J200" s="137" t="s">
        <v>301</v>
      </c>
      <c r="K200" s="137" t="s">
        <v>668</v>
      </c>
      <c r="L200" s="137" t="s">
        <v>44</v>
      </c>
      <c r="M200" s="137" t="s">
        <v>647</v>
      </c>
      <c r="N200" s="137" t="s">
        <v>635</v>
      </c>
      <c r="O200" s="137" t="s">
        <v>288</v>
      </c>
      <c r="P200" s="137">
        <v>0.27</v>
      </c>
      <c r="Q200" s="137"/>
      <c r="R200" s="137"/>
      <c r="S200" s="137"/>
      <c r="T200" s="137"/>
      <c r="U200" s="137"/>
      <c r="V200" s="137">
        <v>0</v>
      </c>
      <c r="W200" s="137">
        <v>500000000</v>
      </c>
      <c r="X200" s="137"/>
      <c r="Y200" s="137" t="s">
        <v>748</v>
      </c>
    </row>
    <row r="201" spans="1:25" ht="15" customHeight="1">
      <c r="A201" s="137" t="s">
        <v>247</v>
      </c>
      <c r="B201" s="137" t="s">
        <v>222</v>
      </c>
      <c r="C201" s="137" t="s">
        <v>7</v>
      </c>
      <c r="D201" s="137" t="s">
        <v>11</v>
      </c>
      <c r="E201" s="137" t="s">
        <v>281</v>
      </c>
      <c r="F201" s="137" t="s">
        <v>13</v>
      </c>
      <c r="G201" s="137" t="s">
        <v>643</v>
      </c>
      <c r="H201" s="137" t="s">
        <v>644</v>
      </c>
      <c r="I201" s="137" t="s">
        <v>645</v>
      </c>
      <c r="J201" s="137" t="s">
        <v>641</v>
      </c>
      <c r="K201" s="137" t="s">
        <v>646</v>
      </c>
      <c r="L201" s="137" t="s">
        <v>42</v>
      </c>
      <c r="M201" s="137" t="s">
        <v>647</v>
      </c>
      <c r="N201" s="137" t="s">
        <v>635</v>
      </c>
      <c r="O201" s="137" t="s">
        <v>288</v>
      </c>
      <c r="P201" s="137">
        <v>0.78</v>
      </c>
      <c r="Q201" s="137"/>
      <c r="R201" s="137"/>
      <c r="S201" s="137"/>
      <c r="T201" s="137"/>
      <c r="U201" s="137"/>
      <c r="V201" s="137">
        <v>0</v>
      </c>
      <c r="W201" s="137">
        <v>500000000</v>
      </c>
      <c r="X201" s="137"/>
      <c r="Y201" s="137" t="s">
        <v>748</v>
      </c>
    </row>
    <row r="202" spans="1:25" ht="15" customHeight="1">
      <c r="A202" s="137" t="s">
        <v>247</v>
      </c>
      <c r="B202" s="137" t="s">
        <v>227</v>
      </c>
      <c r="C202" s="137" t="s">
        <v>7</v>
      </c>
      <c r="D202" s="137" t="s">
        <v>11</v>
      </c>
      <c r="E202" s="137" t="s">
        <v>281</v>
      </c>
      <c r="F202" s="137" t="s">
        <v>13</v>
      </c>
      <c r="G202" s="137" t="s">
        <v>648</v>
      </c>
      <c r="H202" s="137" t="s">
        <v>644</v>
      </c>
      <c r="I202" s="137" t="s">
        <v>645</v>
      </c>
      <c r="J202" s="137" t="s">
        <v>641</v>
      </c>
      <c r="K202" s="137" t="s">
        <v>649</v>
      </c>
      <c r="L202" s="137" t="s">
        <v>42</v>
      </c>
      <c r="M202" s="137" t="s">
        <v>647</v>
      </c>
      <c r="N202" s="137" t="s">
        <v>635</v>
      </c>
      <c r="O202" s="137" t="s">
        <v>288</v>
      </c>
      <c r="P202" s="137">
        <v>0.46</v>
      </c>
      <c r="Q202" s="137"/>
      <c r="R202" s="137"/>
      <c r="S202" s="137"/>
      <c r="T202" s="137"/>
      <c r="U202" s="137"/>
      <c r="V202" s="137">
        <v>0</v>
      </c>
      <c r="W202" s="137">
        <v>500000000</v>
      </c>
      <c r="X202" s="137"/>
      <c r="Y202" s="137" t="s">
        <v>748</v>
      </c>
    </row>
    <row r="203" spans="1:25" ht="15" customHeight="1">
      <c r="A203" s="137" t="s">
        <v>247</v>
      </c>
      <c r="B203" s="137" t="s">
        <v>229</v>
      </c>
      <c r="C203" s="137" t="s">
        <v>7</v>
      </c>
      <c r="D203" s="137" t="s">
        <v>11</v>
      </c>
      <c r="E203" s="137" t="s">
        <v>281</v>
      </c>
      <c r="F203" s="137" t="s">
        <v>13</v>
      </c>
      <c r="G203" s="137" t="s">
        <v>650</v>
      </c>
      <c r="H203" s="137" t="s">
        <v>644</v>
      </c>
      <c r="I203" s="137" t="s">
        <v>645</v>
      </c>
      <c r="J203" s="137" t="s">
        <v>641</v>
      </c>
      <c r="K203" s="137" t="s">
        <v>651</v>
      </c>
      <c r="L203" s="137" t="s">
        <v>42</v>
      </c>
      <c r="M203" s="137" t="s">
        <v>647</v>
      </c>
      <c r="N203" s="137" t="s">
        <v>635</v>
      </c>
      <c r="O203" s="137" t="s">
        <v>288</v>
      </c>
      <c r="P203" s="137">
        <v>0</v>
      </c>
      <c r="Q203" s="137"/>
      <c r="R203" s="137"/>
      <c r="S203" s="137"/>
      <c r="T203" s="137"/>
      <c r="U203" s="137"/>
      <c r="V203" s="137">
        <v>0</v>
      </c>
      <c r="W203" s="137">
        <v>500000000</v>
      </c>
      <c r="X203" s="137"/>
      <c r="Y203" s="137" t="s">
        <v>748</v>
      </c>
    </row>
    <row r="204" spans="1:25" ht="15" customHeight="1">
      <c r="A204" s="137" t="s">
        <v>247</v>
      </c>
      <c r="B204" s="137" t="s">
        <v>230</v>
      </c>
      <c r="C204" s="137" t="s">
        <v>7</v>
      </c>
      <c r="D204" s="137" t="s">
        <v>11</v>
      </c>
      <c r="E204" s="137" t="s">
        <v>281</v>
      </c>
      <c r="F204" s="137" t="s">
        <v>13</v>
      </c>
      <c r="G204" s="137" t="s">
        <v>652</v>
      </c>
      <c r="H204" s="137" t="s">
        <v>644</v>
      </c>
      <c r="I204" s="137" t="s">
        <v>645</v>
      </c>
      <c r="J204" s="137" t="s">
        <v>641</v>
      </c>
      <c r="K204" s="137" t="s">
        <v>653</v>
      </c>
      <c r="L204" s="137" t="s">
        <v>42</v>
      </c>
      <c r="M204" s="137" t="s">
        <v>647</v>
      </c>
      <c r="N204" s="137" t="s">
        <v>635</v>
      </c>
      <c r="O204" s="137" t="s">
        <v>288</v>
      </c>
      <c r="P204" s="137">
        <v>2.99</v>
      </c>
      <c r="Q204" s="137"/>
      <c r="R204" s="137"/>
      <c r="S204" s="137"/>
      <c r="T204" s="137"/>
      <c r="U204" s="137"/>
      <c r="V204" s="137">
        <v>0</v>
      </c>
      <c r="W204" s="137">
        <v>500000000</v>
      </c>
      <c r="X204" s="137"/>
      <c r="Y204" s="137" t="s">
        <v>748</v>
      </c>
    </row>
    <row r="205" spans="1:25" ht="15" customHeight="1">
      <c r="A205" s="137" t="s">
        <v>247</v>
      </c>
      <c r="B205" s="137" t="s">
        <v>224</v>
      </c>
      <c r="C205" s="137" t="s">
        <v>7</v>
      </c>
      <c r="D205" s="137" t="s">
        <v>11</v>
      </c>
      <c r="E205" s="137" t="s">
        <v>281</v>
      </c>
      <c r="F205" s="137" t="s">
        <v>13</v>
      </c>
      <c r="G205" s="137" t="s">
        <v>654</v>
      </c>
      <c r="H205" s="137" t="s">
        <v>644</v>
      </c>
      <c r="I205" s="137" t="s">
        <v>645</v>
      </c>
      <c r="J205" s="137" t="s">
        <v>641</v>
      </c>
      <c r="K205" s="137" t="s">
        <v>655</v>
      </c>
      <c r="L205" s="137" t="s">
        <v>42</v>
      </c>
      <c r="M205" s="137" t="s">
        <v>647</v>
      </c>
      <c r="N205" s="137" t="s">
        <v>635</v>
      </c>
      <c r="O205" s="137" t="s">
        <v>288</v>
      </c>
      <c r="P205" s="137">
        <v>0.53</v>
      </c>
      <c r="Q205" s="137"/>
      <c r="R205" s="137"/>
      <c r="S205" s="137"/>
      <c r="T205" s="137"/>
      <c r="U205" s="137"/>
      <c r="V205" s="137">
        <v>0</v>
      </c>
      <c r="W205" s="137">
        <v>500000000</v>
      </c>
      <c r="X205" s="137"/>
      <c r="Y205" s="137" t="s">
        <v>748</v>
      </c>
    </row>
    <row r="206" spans="1:25" ht="15" customHeight="1">
      <c r="A206" s="137" t="s">
        <v>247</v>
      </c>
      <c r="B206" s="137" t="s">
        <v>242</v>
      </c>
      <c r="C206" s="137" t="s">
        <v>7</v>
      </c>
      <c r="D206" s="137" t="s">
        <v>11</v>
      </c>
      <c r="E206" s="137" t="s">
        <v>281</v>
      </c>
      <c r="F206" s="137" t="s">
        <v>13</v>
      </c>
      <c r="G206" s="137" t="s">
        <v>656</v>
      </c>
      <c r="H206" s="137" t="s">
        <v>644</v>
      </c>
      <c r="I206" s="137" t="s">
        <v>645</v>
      </c>
      <c r="J206" s="137" t="s">
        <v>641</v>
      </c>
      <c r="K206" s="137" t="s">
        <v>657</v>
      </c>
      <c r="L206" s="137" t="s">
        <v>42</v>
      </c>
      <c r="M206" s="137" t="s">
        <v>647</v>
      </c>
      <c r="N206" s="137" t="s">
        <v>635</v>
      </c>
      <c r="O206" s="137" t="s">
        <v>288</v>
      </c>
      <c r="P206" s="137">
        <v>0.1</v>
      </c>
      <c r="Q206" s="137"/>
      <c r="R206" s="137"/>
      <c r="S206" s="137"/>
      <c r="T206" s="137"/>
      <c r="U206" s="137"/>
      <c r="V206" s="137">
        <v>0</v>
      </c>
      <c r="W206" s="137">
        <v>500000000</v>
      </c>
      <c r="X206" s="137"/>
      <c r="Y206" s="137" t="s">
        <v>748</v>
      </c>
    </row>
    <row r="207" spans="1:25" ht="15" customHeight="1">
      <c r="A207" s="137" t="s">
        <v>247</v>
      </c>
      <c r="B207" s="137" t="s">
        <v>217</v>
      </c>
      <c r="C207" s="137" t="s">
        <v>7</v>
      </c>
      <c r="D207" s="137" t="s">
        <v>11</v>
      </c>
      <c r="E207" s="137" t="s">
        <v>281</v>
      </c>
      <c r="F207" s="137" t="s">
        <v>13</v>
      </c>
      <c r="G207" s="137" t="s">
        <v>638</v>
      </c>
      <c r="H207" s="137" t="s">
        <v>639</v>
      </c>
      <c r="I207" s="137" t="s">
        <v>640</v>
      </c>
      <c r="J207" s="137" t="s">
        <v>641</v>
      </c>
      <c r="K207" s="137" t="s">
        <v>642</v>
      </c>
      <c r="L207" s="137" t="s">
        <v>42</v>
      </c>
      <c r="M207" s="137" t="s">
        <v>292</v>
      </c>
      <c r="N207" s="137" t="s">
        <v>635</v>
      </c>
      <c r="O207" s="137" t="s">
        <v>288</v>
      </c>
      <c r="P207" s="137">
        <v>2.73</v>
      </c>
      <c r="Q207" s="137"/>
      <c r="R207" s="137"/>
      <c r="S207" s="137"/>
      <c r="T207" s="137"/>
      <c r="U207" s="137"/>
      <c r="V207" s="137">
        <v>0</v>
      </c>
      <c r="W207" s="137">
        <v>500000000</v>
      </c>
      <c r="X207" s="137"/>
      <c r="Y207" s="137" t="s">
        <v>748</v>
      </c>
    </row>
    <row r="208" spans="1:25" ht="15" customHeight="1">
      <c r="A208" s="137" t="s">
        <v>247</v>
      </c>
      <c r="B208" s="137" t="s">
        <v>214</v>
      </c>
      <c r="C208" s="137" t="s">
        <v>7</v>
      </c>
      <c r="D208" s="137" t="s">
        <v>11</v>
      </c>
      <c r="E208" s="137" t="s">
        <v>281</v>
      </c>
      <c r="F208" s="137" t="s">
        <v>13</v>
      </c>
      <c r="G208" s="137"/>
      <c r="H208" s="137"/>
      <c r="I208" s="137"/>
      <c r="J208" s="137"/>
      <c r="K208" s="137"/>
      <c r="L208" s="137"/>
      <c r="M208" s="137"/>
      <c r="N208" s="137"/>
      <c r="O208" s="137"/>
      <c r="P208" s="137">
        <v>7.48</v>
      </c>
      <c r="Q208" s="137"/>
      <c r="R208" s="137"/>
      <c r="S208" s="137"/>
      <c r="T208" s="137"/>
      <c r="U208" s="137"/>
      <c r="V208" s="137">
        <v>0</v>
      </c>
      <c r="W208" s="137">
        <v>500000000</v>
      </c>
      <c r="X208" s="137"/>
      <c r="Y208" s="137" t="s">
        <v>748</v>
      </c>
    </row>
    <row r="209" spans="1:25" ht="15" customHeight="1">
      <c r="A209" s="137" t="s">
        <v>247</v>
      </c>
      <c r="B209" s="137" t="s">
        <v>225</v>
      </c>
      <c r="C209" s="137" t="s">
        <v>7</v>
      </c>
      <c r="D209" s="137" t="s">
        <v>11</v>
      </c>
      <c r="E209" s="137" t="s">
        <v>281</v>
      </c>
      <c r="F209" s="137" t="s">
        <v>13</v>
      </c>
      <c r="G209" s="137"/>
      <c r="H209" s="137"/>
      <c r="I209" s="137"/>
      <c r="J209" s="137"/>
      <c r="K209" s="137"/>
      <c r="L209" s="137"/>
      <c r="M209" s="137"/>
      <c r="N209" s="137"/>
      <c r="O209" s="137"/>
      <c r="P209" s="137">
        <v>3.44</v>
      </c>
      <c r="Q209" s="137"/>
      <c r="R209" s="137"/>
      <c r="S209" s="137"/>
      <c r="T209" s="137"/>
      <c r="U209" s="137"/>
      <c r="V209" s="137">
        <v>0</v>
      </c>
      <c r="W209" s="137">
        <v>500000000</v>
      </c>
      <c r="X209" s="137"/>
      <c r="Y209" s="137" t="s">
        <v>748</v>
      </c>
    </row>
    <row r="210" spans="1:25" ht="15" customHeight="1">
      <c r="A210" s="137" t="s">
        <v>247</v>
      </c>
      <c r="B210" s="137" t="s">
        <v>240</v>
      </c>
      <c r="C210" s="137" t="s">
        <v>7</v>
      </c>
      <c r="D210" s="137" t="s">
        <v>11</v>
      </c>
      <c r="E210" s="137" t="s">
        <v>281</v>
      </c>
      <c r="F210" s="137" t="s">
        <v>13</v>
      </c>
      <c r="G210" s="137"/>
      <c r="H210" s="137"/>
      <c r="I210" s="137"/>
      <c r="J210" s="137"/>
      <c r="K210" s="137"/>
      <c r="L210" s="137"/>
      <c r="M210" s="137"/>
      <c r="N210" s="137"/>
      <c r="O210" s="137"/>
      <c r="P210" s="137">
        <v>0.1</v>
      </c>
      <c r="Q210" s="137"/>
      <c r="R210" s="137"/>
      <c r="S210" s="137"/>
      <c r="T210" s="137"/>
      <c r="U210" s="137"/>
      <c r="V210" s="137">
        <v>0</v>
      </c>
      <c r="W210" s="137">
        <v>500000000</v>
      </c>
      <c r="X210" s="137"/>
      <c r="Y210" s="137" t="s">
        <v>748</v>
      </c>
    </row>
    <row r="211" spans="1:25" ht="15" customHeight="1">
      <c r="A211" s="137" t="s">
        <v>248</v>
      </c>
      <c r="B211" s="137" t="s">
        <v>235</v>
      </c>
      <c r="C211" s="137" t="s">
        <v>7</v>
      </c>
      <c r="D211" s="137" t="s">
        <v>11</v>
      </c>
      <c r="E211" s="137" t="s">
        <v>281</v>
      </c>
      <c r="F211" s="137" t="s">
        <v>13</v>
      </c>
      <c r="G211" s="137"/>
      <c r="H211" s="137"/>
      <c r="I211" s="137"/>
      <c r="J211" s="137"/>
      <c r="K211" s="137"/>
      <c r="L211" s="137"/>
      <c r="M211" s="137"/>
      <c r="N211" s="137"/>
      <c r="O211" s="137"/>
      <c r="P211" s="137">
        <v>0.05</v>
      </c>
      <c r="Q211" s="137"/>
      <c r="R211" s="137"/>
      <c r="S211" s="137"/>
      <c r="T211" s="137"/>
      <c r="U211" s="137"/>
      <c r="V211" s="137">
        <v>0</v>
      </c>
      <c r="W211" s="137">
        <v>500000000</v>
      </c>
      <c r="X211" s="137"/>
      <c r="Y211" s="137" t="s">
        <v>748</v>
      </c>
    </row>
    <row r="212" spans="1:25" ht="15" customHeight="1">
      <c r="A212" s="137" t="s">
        <v>248</v>
      </c>
      <c r="B212" s="137" t="s">
        <v>236</v>
      </c>
      <c r="C212" s="137" t="s">
        <v>7</v>
      </c>
      <c r="D212" s="137" t="s">
        <v>11</v>
      </c>
      <c r="E212" s="137" t="s">
        <v>281</v>
      </c>
      <c r="F212" s="137" t="s">
        <v>13</v>
      </c>
      <c r="G212" s="137"/>
      <c r="H212" s="137"/>
      <c r="I212" s="137"/>
      <c r="J212" s="137"/>
      <c r="K212" s="137"/>
      <c r="L212" s="137"/>
      <c r="M212" s="137"/>
      <c r="N212" s="137"/>
      <c r="O212" s="137"/>
      <c r="P212" s="137">
        <v>0.03</v>
      </c>
      <c r="Q212" s="137"/>
      <c r="R212" s="137"/>
      <c r="S212" s="137"/>
      <c r="T212" s="137"/>
      <c r="U212" s="137"/>
      <c r="V212" s="137">
        <v>0</v>
      </c>
      <c r="W212" s="137">
        <v>500000000</v>
      </c>
      <c r="X212" s="137"/>
      <c r="Y212" s="137" t="s">
        <v>748</v>
      </c>
    </row>
    <row r="213" spans="1:25" ht="15" customHeight="1">
      <c r="A213" s="137" t="s">
        <v>248</v>
      </c>
      <c r="B213" s="137" t="s">
        <v>243</v>
      </c>
      <c r="C213" s="137" t="s">
        <v>7</v>
      </c>
      <c r="D213" s="137" t="s">
        <v>11</v>
      </c>
      <c r="E213" s="137" t="s">
        <v>281</v>
      </c>
      <c r="F213" s="137" t="s">
        <v>13</v>
      </c>
      <c r="G213" s="137"/>
      <c r="H213" s="137"/>
      <c r="I213" s="137"/>
      <c r="J213" s="137"/>
      <c r="K213" s="137"/>
      <c r="L213" s="137"/>
      <c r="M213" s="137"/>
      <c r="N213" s="137"/>
      <c r="O213" s="137"/>
      <c r="P213" s="137">
        <v>1.96</v>
      </c>
      <c r="Q213" s="137"/>
      <c r="R213" s="137"/>
      <c r="S213" s="137"/>
      <c r="T213" s="137"/>
      <c r="U213" s="137"/>
      <c r="V213" s="137">
        <v>0</v>
      </c>
      <c r="W213" s="137">
        <v>500000000</v>
      </c>
      <c r="X213" s="137"/>
      <c r="Y213" s="137" t="s">
        <v>748</v>
      </c>
    </row>
    <row r="214" spans="1:25" ht="15" customHeight="1">
      <c r="A214" s="137" t="s">
        <v>248</v>
      </c>
      <c r="B214" s="137" t="s">
        <v>234</v>
      </c>
      <c r="C214" s="137" t="s">
        <v>7</v>
      </c>
      <c r="D214" s="137" t="s">
        <v>11</v>
      </c>
      <c r="E214" s="137" t="s">
        <v>281</v>
      </c>
      <c r="F214" s="137" t="s">
        <v>13</v>
      </c>
      <c r="G214" s="137"/>
      <c r="H214" s="137"/>
      <c r="I214" s="137"/>
      <c r="J214" s="137"/>
      <c r="K214" s="137"/>
      <c r="L214" s="137"/>
      <c r="M214" s="137"/>
      <c r="N214" s="137"/>
      <c r="O214" s="137"/>
      <c r="P214" s="137">
        <v>0.08</v>
      </c>
      <c r="Q214" s="137"/>
      <c r="R214" s="137"/>
      <c r="S214" s="137"/>
      <c r="T214" s="137"/>
      <c r="U214" s="137"/>
      <c r="V214" s="137">
        <v>0</v>
      </c>
      <c r="W214" s="137">
        <v>500000000</v>
      </c>
      <c r="X214" s="137"/>
      <c r="Y214" s="137" t="s">
        <v>748</v>
      </c>
    </row>
    <row r="215" spans="1:25" ht="15" customHeight="1">
      <c r="A215" s="137" t="s">
        <v>248</v>
      </c>
      <c r="B215" s="137" t="s">
        <v>233</v>
      </c>
      <c r="C215" s="137" t="s">
        <v>7</v>
      </c>
      <c r="D215" s="137" t="s">
        <v>11</v>
      </c>
      <c r="E215" s="137" t="s">
        <v>281</v>
      </c>
      <c r="F215" s="137" t="s">
        <v>13</v>
      </c>
      <c r="G215" s="137"/>
      <c r="H215" s="137"/>
      <c r="I215" s="137"/>
      <c r="J215" s="137"/>
      <c r="K215" s="137"/>
      <c r="L215" s="137"/>
      <c r="M215" s="137"/>
      <c r="N215" s="137"/>
      <c r="O215" s="137"/>
      <c r="P215" s="137">
        <v>1.49</v>
      </c>
      <c r="Q215" s="137"/>
      <c r="R215" s="137"/>
      <c r="S215" s="137"/>
      <c r="T215" s="137"/>
      <c r="U215" s="137"/>
      <c r="V215" s="137">
        <v>0</v>
      </c>
      <c r="W215" s="137">
        <v>500000000</v>
      </c>
      <c r="X215" s="137"/>
      <c r="Y215" s="137" t="s">
        <v>748</v>
      </c>
    </row>
    <row r="216" spans="1:25" ht="15" customHeight="1">
      <c r="A216" s="137" t="s">
        <v>248</v>
      </c>
      <c r="B216" s="137" t="s">
        <v>231</v>
      </c>
      <c r="C216" s="137" t="s">
        <v>7</v>
      </c>
      <c r="D216" s="137" t="s">
        <v>11</v>
      </c>
      <c r="E216" s="137" t="s">
        <v>281</v>
      </c>
      <c r="F216" s="137" t="s">
        <v>13</v>
      </c>
      <c r="G216" s="137"/>
      <c r="H216" s="137"/>
      <c r="I216" s="137"/>
      <c r="J216" s="137"/>
      <c r="K216" s="137"/>
      <c r="L216" s="137"/>
      <c r="M216" s="137"/>
      <c r="N216" s="137"/>
      <c r="O216" s="137"/>
      <c r="P216" s="137">
        <v>1.49</v>
      </c>
      <c r="Q216" s="137"/>
      <c r="R216" s="137"/>
      <c r="S216" s="137"/>
      <c r="T216" s="137"/>
      <c r="U216" s="137"/>
      <c r="V216" s="137">
        <v>0</v>
      </c>
      <c r="W216" s="137">
        <v>500000000</v>
      </c>
      <c r="X216" s="137"/>
      <c r="Y216" s="137" t="s">
        <v>748</v>
      </c>
    </row>
    <row r="217" spans="1:25" ht="15" customHeight="1">
      <c r="A217" s="137" t="s">
        <v>248</v>
      </c>
      <c r="B217" s="137" t="s">
        <v>240</v>
      </c>
      <c r="C217" s="137" t="s">
        <v>7</v>
      </c>
      <c r="D217" s="137" t="s">
        <v>11</v>
      </c>
      <c r="E217" s="137" t="s">
        <v>281</v>
      </c>
      <c r="F217" s="137" t="s">
        <v>13</v>
      </c>
      <c r="G217" s="137"/>
      <c r="H217" s="137"/>
      <c r="I217" s="137"/>
      <c r="J217" s="137"/>
      <c r="K217" s="137"/>
      <c r="L217" s="137"/>
      <c r="M217" s="137"/>
      <c r="N217" s="137"/>
      <c r="O217" s="137"/>
      <c r="P217" s="137">
        <v>1.96</v>
      </c>
      <c r="Q217" s="137"/>
      <c r="R217" s="137"/>
      <c r="S217" s="137"/>
      <c r="T217" s="137"/>
      <c r="U217" s="137"/>
      <c r="V217" s="137">
        <v>0</v>
      </c>
      <c r="W217" s="137">
        <v>500000000</v>
      </c>
      <c r="X217" s="137"/>
      <c r="Y217" s="137" t="s">
        <v>748</v>
      </c>
    </row>
    <row r="218" spans="1:25" ht="15" customHeight="1">
      <c r="A218" s="137" t="s">
        <v>248</v>
      </c>
      <c r="B218" s="137" t="s">
        <v>238</v>
      </c>
      <c r="C218" s="137" t="s">
        <v>7</v>
      </c>
      <c r="D218" s="137" t="s">
        <v>11</v>
      </c>
      <c r="E218" s="137" t="s">
        <v>281</v>
      </c>
      <c r="F218" s="137" t="s">
        <v>13</v>
      </c>
      <c r="G218" s="137"/>
      <c r="H218" s="137"/>
      <c r="I218" s="137"/>
      <c r="J218" s="137"/>
      <c r="K218" s="137"/>
      <c r="L218" s="137"/>
      <c r="M218" s="137"/>
      <c r="N218" s="137"/>
      <c r="O218" s="137"/>
      <c r="P218" s="137">
        <v>0.89</v>
      </c>
      <c r="Q218" s="137"/>
      <c r="R218" s="137"/>
      <c r="S218" s="137"/>
      <c r="T218" s="137"/>
      <c r="U218" s="137"/>
      <c r="V218" s="137">
        <v>0</v>
      </c>
      <c r="W218" s="137">
        <v>500000000</v>
      </c>
      <c r="X218" s="137"/>
      <c r="Y218" s="137" t="s">
        <v>748</v>
      </c>
    </row>
    <row r="219" spans="1:25" ht="15" customHeight="1">
      <c r="A219" s="137" t="s">
        <v>248</v>
      </c>
      <c r="B219" s="137" t="s">
        <v>239</v>
      </c>
      <c r="C219" s="137" t="s">
        <v>7</v>
      </c>
      <c r="D219" s="137" t="s">
        <v>11</v>
      </c>
      <c r="E219" s="137" t="s">
        <v>281</v>
      </c>
      <c r="F219" s="137" t="s">
        <v>13</v>
      </c>
      <c r="G219" s="137"/>
      <c r="H219" s="137"/>
      <c r="I219" s="137"/>
      <c r="J219" s="137"/>
      <c r="K219" s="137"/>
      <c r="L219" s="137"/>
      <c r="M219" s="137"/>
      <c r="N219" s="137"/>
      <c r="O219" s="137"/>
      <c r="P219" s="137">
        <v>0.51</v>
      </c>
      <c r="Q219" s="137"/>
      <c r="R219" s="137"/>
      <c r="S219" s="137"/>
      <c r="T219" s="137"/>
      <c r="U219" s="137"/>
      <c r="V219" s="137">
        <v>0</v>
      </c>
      <c r="W219" s="137">
        <v>500000000</v>
      </c>
      <c r="X219" s="137"/>
      <c r="Y219" s="137" t="s">
        <v>748</v>
      </c>
    </row>
    <row r="220" spans="1:25" ht="15" customHeight="1">
      <c r="A220" s="137" t="s">
        <v>248</v>
      </c>
      <c r="B220" s="137" t="s">
        <v>237</v>
      </c>
      <c r="C220" s="137" t="s">
        <v>7</v>
      </c>
      <c r="D220" s="137" t="s">
        <v>11</v>
      </c>
      <c r="E220" s="137" t="s">
        <v>281</v>
      </c>
      <c r="F220" s="137" t="s">
        <v>13</v>
      </c>
      <c r="G220" s="137"/>
      <c r="H220" s="137"/>
      <c r="I220" s="137"/>
      <c r="J220" s="137"/>
      <c r="K220" s="137"/>
      <c r="L220" s="137"/>
      <c r="M220" s="137"/>
      <c r="N220" s="137"/>
      <c r="O220" s="137"/>
      <c r="P220" s="137">
        <v>1.41</v>
      </c>
      <c r="Q220" s="137"/>
      <c r="R220" s="137"/>
      <c r="S220" s="137"/>
      <c r="T220" s="137"/>
      <c r="U220" s="137"/>
      <c r="V220" s="137">
        <v>0</v>
      </c>
      <c r="W220" s="137">
        <v>500000000</v>
      </c>
      <c r="X220" s="137"/>
      <c r="Y220" s="137" t="s">
        <v>748</v>
      </c>
    </row>
    <row r="221" spans="1:25" ht="15" customHeight="1">
      <c r="A221" s="137" t="s">
        <v>249</v>
      </c>
      <c r="B221" s="137" t="s">
        <v>235</v>
      </c>
      <c r="C221" s="137" t="s">
        <v>7</v>
      </c>
      <c r="D221" s="137" t="s">
        <v>11</v>
      </c>
      <c r="E221" s="137" t="s">
        <v>281</v>
      </c>
      <c r="F221" s="137" t="s">
        <v>13</v>
      </c>
      <c r="G221" s="137"/>
      <c r="H221" s="137"/>
      <c r="I221" s="137"/>
      <c r="J221" s="137"/>
      <c r="K221" s="137"/>
      <c r="L221" s="137"/>
      <c r="M221" s="137" t="s">
        <v>312</v>
      </c>
      <c r="N221" s="137" t="s">
        <v>630</v>
      </c>
      <c r="O221" s="137" t="s">
        <v>631</v>
      </c>
      <c r="P221" s="137">
        <v>0.05</v>
      </c>
      <c r="Q221" s="137"/>
      <c r="R221" s="137"/>
      <c r="S221" s="137"/>
      <c r="T221" s="137"/>
      <c r="U221" s="137"/>
      <c r="V221" s="137">
        <v>0</v>
      </c>
      <c r="W221" s="137">
        <v>500000000</v>
      </c>
      <c r="X221" s="137"/>
      <c r="Y221" s="137" t="s">
        <v>748</v>
      </c>
    </row>
    <row r="222" spans="1:25" ht="15" customHeight="1">
      <c r="A222" s="137" t="s">
        <v>249</v>
      </c>
      <c r="B222" s="137" t="s">
        <v>236</v>
      </c>
      <c r="C222" s="137" t="s">
        <v>7</v>
      </c>
      <c r="D222" s="137" t="s">
        <v>11</v>
      </c>
      <c r="E222" s="137" t="s">
        <v>281</v>
      </c>
      <c r="F222" s="137" t="s">
        <v>13</v>
      </c>
      <c r="G222" s="137"/>
      <c r="H222" s="137"/>
      <c r="I222" s="137"/>
      <c r="J222" s="137"/>
      <c r="K222" s="137"/>
      <c r="L222" s="137"/>
      <c r="M222" s="137" t="s">
        <v>312</v>
      </c>
      <c r="N222" s="137" t="s">
        <v>630</v>
      </c>
      <c r="O222" s="137" t="s">
        <v>631</v>
      </c>
      <c r="P222" s="137">
        <v>0.03</v>
      </c>
      <c r="Q222" s="137"/>
      <c r="R222" s="137"/>
      <c r="S222" s="137"/>
      <c r="T222" s="137"/>
      <c r="U222" s="137"/>
      <c r="V222" s="137">
        <v>0</v>
      </c>
      <c r="W222" s="137">
        <v>500000000</v>
      </c>
      <c r="X222" s="137"/>
      <c r="Y222" s="137" t="s">
        <v>748</v>
      </c>
    </row>
    <row r="223" spans="1:25" ht="15" customHeight="1">
      <c r="A223" s="137" t="s">
        <v>249</v>
      </c>
      <c r="B223" s="137" t="s">
        <v>243</v>
      </c>
      <c r="C223" s="137" t="s">
        <v>7</v>
      </c>
      <c r="D223" s="137" t="s">
        <v>11</v>
      </c>
      <c r="E223" s="137" t="s">
        <v>281</v>
      </c>
      <c r="F223" s="137" t="s">
        <v>13</v>
      </c>
      <c r="G223" s="137"/>
      <c r="H223" s="137"/>
      <c r="I223" s="137"/>
      <c r="J223" s="137"/>
      <c r="K223" s="137"/>
      <c r="L223" s="137"/>
      <c r="M223" s="137" t="s">
        <v>312</v>
      </c>
      <c r="N223" s="137" t="s">
        <v>630</v>
      </c>
      <c r="O223" s="137" t="s">
        <v>631</v>
      </c>
      <c r="P223" s="137">
        <v>0.38</v>
      </c>
      <c r="Q223" s="137"/>
      <c r="R223" s="137"/>
      <c r="S223" s="137"/>
      <c r="T223" s="137"/>
      <c r="U223" s="137"/>
      <c r="V223" s="137">
        <v>0</v>
      </c>
      <c r="W223" s="137">
        <v>500000000</v>
      </c>
      <c r="X223" s="137"/>
      <c r="Y223" s="137" t="s">
        <v>748</v>
      </c>
    </row>
    <row r="224" spans="1:25" ht="15" customHeight="1">
      <c r="A224" s="137" t="s">
        <v>249</v>
      </c>
      <c r="B224" s="137" t="s">
        <v>234</v>
      </c>
      <c r="C224" s="137" t="s">
        <v>7</v>
      </c>
      <c r="D224" s="137" t="s">
        <v>11</v>
      </c>
      <c r="E224" s="137" t="s">
        <v>281</v>
      </c>
      <c r="F224" s="137" t="s">
        <v>13</v>
      </c>
      <c r="G224" s="137"/>
      <c r="H224" s="137"/>
      <c r="I224" s="137"/>
      <c r="J224" s="137"/>
      <c r="K224" s="137"/>
      <c r="L224" s="137"/>
      <c r="M224" s="137"/>
      <c r="N224" s="137"/>
      <c r="O224" s="137"/>
      <c r="P224" s="137">
        <v>0.08</v>
      </c>
      <c r="Q224" s="137"/>
      <c r="R224" s="137"/>
      <c r="S224" s="137"/>
      <c r="T224" s="137"/>
      <c r="U224" s="137"/>
      <c r="V224" s="137">
        <v>0</v>
      </c>
      <c r="W224" s="137">
        <v>500000000</v>
      </c>
      <c r="X224" s="137"/>
      <c r="Y224" s="137" t="s">
        <v>748</v>
      </c>
    </row>
    <row r="225" spans="1:25" ht="15" customHeight="1">
      <c r="A225" s="137" t="s">
        <v>249</v>
      </c>
      <c r="B225" s="137" t="s">
        <v>233</v>
      </c>
      <c r="C225" s="137" t="s">
        <v>7</v>
      </c>
      <c r="D225" s="137" t="s">
        <v>11</v>
      </c>
      <c r="E225" s="137" t="s">
        <v>281</v>
      </c>
      <c r="F225" s="137" t="s">
        <v>13</v>
      </c>
      <c r="G225" s="137"/>
      <c r="H225" s="137"/>
      <c r="I225" s="137"/>
      <c r="J225" s="137"/>
      <c r="K225" s="137"/>
      <c r="L225" s="137"/>
      <c r="M225" s="137"/>
      <c r="N225" s="137"/>
      <c r="O225" s="137"/>
      <c r="P225" s="137">
        <v>0.08</v>
      </c>
      <c r="Q225" s="137"/>
      <c r="R225" s="137"/>
      <c r="S225" s="137"/>
      <c r="T225" s="137"/>
      <c r="U225" s="137"/>
      <c r="V225" s="137">
        <v>0</v>
      </c>
      <c r="W225" s="137">
        <v>500000000</v>
      </c>
      <c r="X225" s="137"/>
      <c r="Y225" s="137" t="s">
        <v>748</v>
      </c>
    </row>
    <row r="226" spans="1:25" ht="15" customHeight="1">
      <c r="A226" s="137" t="s">
        <v>249</v>
      </c>
      <c r="B226" s="137" t="s">
        <v>231</v>
      </c>
      <c r="C226" s="137" t="s">
        <v>7</v>
      </c>
      <c r="D226" s="137" t="s">
        <v>11</v>
      </c>
      <c r="E226" s="137" t="s">
        <v>281</v>
      </c>
      <c r="F226" s="137" t="s">
        <v>13</v>
      </c>
      <c r="G226" s="137"/>
      <c r="H226" s="137"/>
      <c r="I226" s="137"/>
      <c r="J226" s="137"/>
      <c r="K226" s="137"/>
      <c r="L226" s="137"/>
      <c r="M226" s="137"/>
      <c r="N226" s="137"/>
      <c r="O226" s="137"/>
      <c r="P226" s="137">
        <v>0.08</v>
      </c>
      <c r="Q226" s="137"/>
      <c r="R226" s="137"/>
      <c r="S226" s="137"/>
      <c r="T226" s="137"/>
      <c r="U226" s="137"/>
      <c r="V226" s="137">
        <v>0</v>
      </c>
      <c r="W226" s="137">
        <v>500000000</v>
      </c>
      <c r="X226" s="137"/>
      <c r="Y226" s="137" t="s">
        <v>748</v>
      </c>
    </row>
    <row r="227" spans="1:25" ht="15" customHeight="1">
      <c r="A227" s="137" t="s">
        <v>249</v>
      </c>
      <c r="B227" s="137" t="s">
        <v>240</v>
      </c>
      <c r="C227" s="137" t="s">
        <v>7</v>
      </c>
      <c r="D227" s="137" t="s">
        <v>11</v>
      </c>
      <c r="E227" s="137" t="s">
        <v>281</v>
      </c>
      <c r="F227" s="137" t="s">
        <v>13</v>
      </c>
      <c r="G227" s="137"/>
      <c r="H227" s="137"/>
      <c r="I227" s="137"/>
      <c r="J227" s="137"/>
      <c r="K227" s="137"/>
      <c r="L227" s="137"/>
      <c r="M227" s="137"/>
      <c r="N227" s="137"/>
      <c r="O227" s="137"/>
      <c r="P227" s="137">
        <v>0.38</v>
      </c>
      <c r="Q227" s="137"/>
      <c r="R227" s="137"/>
      <c r="S227" s="137"/>
      <c r="T227" s="137"/>
      <c r="U227" s="137"/>
      <c r="V227" s="137">
        <v>0</v>
      </c>
      <c r="W227" s="137">
        <v>500000000</v>
      </c>
      <c r="X227" s="137"/>
      <c r="Y227" s="137" t="s">
        <v>748</v>
      </c>
    </row>
    <row r="228" spans="1:25" ht="15" customHeight="1">
      <c r="A228" s="137" t="s">
        <v>250</v>
      </c>
      <c r="B228" s="137" t="s">
        <v>238</v>
      </c>
      <c r="C228" s="137" t="s">
        <v>7</v>
      </c>
      <c r="D228" s="137" t="s">
        <v>11</v>
      </c>
      <c r="E228" s="137" t="s">
        <v>281</v>
      </c>
      <c r="F228" s="137" t="s">
        <v>13</v>
      </c>
      <c r="G228" s="137"/>
      <c r="H228" s="137"/>
      <c r="I228" s="137"/>
      <c r="J228" s="137"/>
      <c r="K228" s="137"/>
      <c r="L228" s="137"/>
      <c r="M228" s="137" t="s">
        <v>312</v>
      </c>
      <c r="N228" s="137" t="s">
        <v>630</v>
      </c>
      <c r="O228" s="137" t="s">
        <v>631</v>
      </c>
      <c r="P228" s="137">
        <v>0.89</v>
      </c>
      <c r="Q228" s="137"/>
      <c r="R228" s="137"/>
      <c r="S228" s="137"/>
      <c r="T228" s="137"/>
      <c r="U228" s="137"/>
      <c r="V228" s="137">
        <v>0</v>
      </c>
      <c r="W228" s="137">
        <v>500000000</v>
      </c>
      <c r="X228" s="137"/>
      <c r="Y228" s="137" t="s">
        <v>748</v>
      </c>
    </row>
    <row r="229" spans="1:25" ht="15" customHeight="1">
      <c r="A229" s="137" t="s">
        <v>250</v>
      </c>
      <c r="B229" s="137" t="s">
        <v>239</v>
      </c>
      <c r="C229" s="137" t="s">
        <v>7</v>
      </c>
      <c r="D229" s="137" t="s">
        <v>11</v>
      </c>
      <c r="E229" s="137" t="s">
        <v>281</v>
      </c>
      <c r="F229" s="137" t="s">
        <v>13</v>
      </c>
      <c r="G229" s="137"/>
      <c r="H229" s="137"/>
      <c r="I229" s="137"/>
      <c r="J229" s="137"/>
      <c r="K229" s="137"/>
      <c r="L229" s="137"/>
      <c r="M229" s="137" t="s">
        <v>312</v>
      </c>
      <c r="N229" s="137" t="s">
        <v>630</v>
      </c>
      <c r="O229" s="137" t="s">
        <v>631</v>
      </c>
      <c r="P229" s="137">
        <v>0.51</v>
      </c>
      <c r="Q229" s="137"/>
      <c r="R229" s="137"/>
      <c r="S229" s="137"/>
      <c r="T229" s="137"/>
      <c r="U229" s="137"/>
      <c r="V229" s="137">
        <v>0</v>
      </c>
      <c r="W229" s="137">
        <v>500000000</v>
      </c>
      <c r="X229" s="137"/>
      <c r="Y229" s="137" t="s">
        <v>748</v>
      </c>
    </row>
    <row r="230" spans="1:25" ht="15" customHeight="1">
      <c r="A230" s="137" t="s">
        <v>250</v>
      </c>
      <c r="B230" s="137" t="s">
        <v>243</v>
      </c>
      <c r="C230" s="137" t="s">
        <v>7</v>
      </c>
      <c r="D230" s="137" t="s">
        <v>11</v>
      </c>
      <c r="E230" s="137" t="s">
        <v>281</v>
      </c>
      <c r="F230" s="137" t="s">
        <v>13</v>
      </c>
      <c r="G230" s="137"/>
      <c r="H230" s="137"/>
      <c r="I230" s="137"/>
      <c r="J230" s="137"/>
      <c r="K230" s="137"/>
      <c r="L230" s="137"/>
      <c r="M230" s="137" t="s">
        <v>312</v>
      </c>
      <c r="N230" s="137" t="s">
        <v>630</v>
      </c>
      <c r="O230" s="137" t="s">
        <v>631</v>
      </c>
      <c r="P230" s="137">
        <v>1.58</v>
      </c>
      <c r="Q230" s="137"/>
      <c r="R230" s="137"/>
      <c r="S230" s="137"/>
      <c r="T230" s="137"/>
      <c r="U230" s="137"/>
      <c r="V230" s="137">
        <v>0</v>
      </c>
      <c r="W230" s="137">
        <v>500000000</v>
      </c>
      <c r="X230" s="137"/>
      <c r="Y230" s="137" t="s">
        <v>748</v>
      </c>
    </row>
    <row r="231" spans="1:25" ht="15" customHeight="1">
      <c r="A231" s="137" t="s">
        <v>250</v>
      </c>
      <c r="B231" s="137" t="s">
        <v>237</v>
      </c>
      <c r="C231" s="137" t="s">
        <v>7</v>
      </c>
      <c r="D231" s="137" t="s">
        <v>11</v>
      </c>
      <c r="E231" s="137" t="s">
        <v>281</v>
      </c>
      <c r="F231" s="137" t="s">
        <v>13</v>
      </c>
      <c r="G231" s="137"/>
      <c r="H231" s="137"/>
      <c r="I231" s="137"/>
      <c r="J231" s="137"/>
      <c r="K231" s="137"/>
      <c r="L231" s="137"/>
      <c r="M231" s="137"/>
      <c r="N231" s="137"/>
      <c r="O231" s="137"/>
      <c r="P231" s="137">
        <v>1.41</v>
      </c>
      <c r="Q231" s="137"/>
      <c r="R231" s="137"/>
      <c r="S231" s="137"/>
      <c r="T231" s="137"/>
      <c r="U231" s="137"/>
      <c r="V231" s="137">
        <v>0</v>
      </c>
      <c r="W231" s="137">
        <v>500000000</v>
      </c>
      <c r="X231" s="137"/>
      <c r="Y231" s="137" t="s">
        <v>748</v>
      </c>
    </row>
    <row r="232" spans="1:25" ht="15" customHeight="1">
      <c r="A232" s="137" t="s">
        <v>250</v>
      </c>
      <c r="B232" s="137" t="s">
        <v>233</v>
      </c>
      <c r="C232" s="137" t="s">
        <v>7</v>
      </c>
      <c r="D232" s="137" t="s">
        <v>11</v>
      </c>
      <c r="E232" s="137" t="s">
        <v>281</v>
      </c>
      <c r="F232" s="137" t="s">
        <v>13</v>
      </c>
      <c r="G232" s="137"/>
      <c r="H232" s="137"/>
      <c r="I232" s="137"/>
      <c r="J232" s="137"/>
      <c r="K232" s="137"/>
      <c r="L232" s="137"/>
      <c r="M232" s="137"/>
      <c r="N232" s="137"/>
      <c r="O232" s="137"/>
      <c r="P232" s="137">
        <v>1.41</v>
      </c>
      <c r="Q232" s="137"/>
      <c r="R232" s="137"/>
      <c r="S232" s="137"/>
      <c r="T232" s="137"/>
      <c r="U232" s="137"/>
      <c r="V232" s="137">
        <v>0</v>
      </c>
      <c r="W232" s="137">
        <v>500000000</v>
      </c>
      <c r="X232" s="137"/>
      <c r="Y232" s="137" t="s">
        <v>748</v>
      </c>
    </row>
    <row r="233" spans="1:25" ht="15" customHeight="1">
      <c r="A233" s="137" t="s">
        <v>250</v>
      </c>
      <c r="B233" s="137" t="s">
        <v>231</v>
      </c>
      <c r="C233" s="137" t="s">
        <v>7</v>
      </c>
      <c r="D233" s="137" t="s">
        <v>11</v>
      </c>
      <c r="E233" s="137" t="s">
        <v>281</v>
      </c>
      <c r="F233" s="137" t="s">
        <v>13</v>
      </c>
      <c r="G233" s="137"/>
      <c r="H233" s="137"/>
      <c r="I233" s="137"/>
      <c r="J233" s="137"/>
      <c r="K233" s="137"/>
      <c r="L233" s="137"/>
      <c r="M233" s="137"/>
      <c r="N233" s="137"/>
      <c r="O233" s="137"/>
      <c r="P233" s="137">
        <v>1.41</v>
      </c>
      <c r="Q233" s="137"/>
      <c r="R233" s="137"/>
      <c r="S233" s="137"/>
      <c r="T233" s="137"/>
      <c r="U233" s="137"/>
      <c r="V233" s="137">
        <v>0</v>
      </c>
      <c r="W233" s="137">
        <v>500000000</v>
      </c>
      <c r="X233" s="137"/>
      <c r="Y233" s="137" t="s">
        <v>748</v>
      </c>
    </row>
    <row r="234" spans="1:25" ht="15" customHeight="1">
      <c r="A234" s="137" t="s">
        <v>250</v>
      </c>
      <c r="B234" s="137" t="s">
        <v>240</v>
      </c>
      <c r="C234" s="137" t="s">
        <v>7</v>
      </c>
      <c r="D234" s="137" t="s">
        <v>11</v>
      </c>
      <c r="E234" s="137" t="s">
        <v>281</v>
      </c>
      <c r="F234" s="137" t="s">
        <v>13</v>
      </c>
      <c r="G234" s="137"/>
      <c r="H234" s="137"/>
      <c r="I234" s="137"/>
      <c r="J234" s="137"/>
      <c r="K234" s="137"/>
      <c r="L234" s="137"/>
      <c r="M234" s="137"/>
      <c r="N234" s="137"/>
      <c r="O234" s="137"/>
      <c r="P234" s="137">
        <v>1.58</v>
      </c>
      <c r="Q234" s="137"/>
      <c r="R234" s="137"/>
      <c r="S234" s="137"/>
      <c r="T234" s="137"/>
      <c r="U234" s="137"/>
      <c r="V234" s="137">
        <v>0</v>
      </c>
      <c r="W234" s="137">
        <v>500000000</v>
      </c>
      <c r="X234" s="137"/>
      <c r="Y234" s="137" t="s">
        <v>748</v>
      </c>
    </row>
    <row r="235" spans="1:25" ht="15" customHeight="1">
      <c r="A235" s="137" t="s">
        <v>274</v>
      </c>
      <c r="B235" s="137" t="s">
        <v>211</v>
      </c>
      <c r="C235" s="137" t="s">
        <v>7</v>
      </c>
      <c r="D235" s="137" t="s">
        <v>11</v>
      </c>
      <c r="E235" s="137" t="s">
        <v>281</v>
      </c>
      <c r="F235" s="137" t="s">
        <v>13</v>
      </c>
      <c r="G235" s="137" t="s">
        <v>331</v>
      </c>
      <c r="H235" s="137" t="s">
        <v>283</v>
      </c>
      <c r="I235" s="137"/>
      <c r="J235" s="137" t="s">
        <v>284</v>
      </c>
      <c r="K235" s="137" t="s">
        <v>332</v>
      </c>
      <c r="L235" s="137" t="s">
        <v>37</v>
      </c>
      <c r="M235" s="137" t="s">
        <v>286</v>
      </c>
      <c r="N235" s="137" t="s">
        <v>287</v>
      </c>
      <c r="O235" s="137" t="s">
        <v>288</v>
      </c>
      <c r="P235" s="137">
        <v>0.35</v>
      </c>
      <c r="Q235" s="137"/>
      <c r="R235" s="137"/>
      <c r="S235" s="137">
        <v>0.35</v>
      </c>
      <c r="T235" s="137">
        <v>0.02</v>
      </c>
      <c r="U235" s="137">
        <v>0.1</v>
      </c>
      <c r="V235" s="137">
        <v>0</v>
      </c>
      <c r="W235" s="137">
        <v>500000000</v>
      </c>
      <c r="X235" s="137">
        <v>0</v>
      </c>
      <c r="Y235" s="137" t="s">
        <v>747</v>
      </c>
    </row>
    <row r="236" spans="1:25" ht="15" customHeight="1">
      <c r="A236" s="137" t="s">
        <v>274</v>
      </c>
      <c r="B236" s="137" t="s">
        <v>220</v>
      </c>
      <c r="C236" s="137" t="s">
        <v>7</v>
      </c>
      <c r="D236" s="137" t="s">
        <v>11</v>
      </c>
      <c r="E236" s="137" t="s">
        <v>281</v>
      </c>
      <c r="F236" s="137" t="s">
        <v>13</v>
      </c>
      <c r="G236" s="137" t="s">
        <v>333</v>
      </c>
      <c r="H236" s="137" t="s">
        <v>294</v>
      </c>
      <c r="I236" s="137" t="s">
        <v>334</v>
      </c>
      <c r="J236" s="137" t="s">
        <v>284</v>
      </c>
      <c r="K236" s="137" t="s">
        <v>335</v>
      </c>
      <c r="L236" s="137" t="s">
        <v>40</v>
      </c>
      <c r="M236" s="137" t="s">
        <v>336</v>
      </c>
      <c r="N236" s="137" t="s">
        <v>287</v>
      </c>
      <c r="O236" s="137" t="s">
        <v>288</v>
      </c>
      <c r="P236" s="137">
        <v>12</v>
      </c>
      <c r="Q236" s="137"/>
      <c r="R236" s="137"/>
      <c r="S236" s="137">
        <v>11.99</v>
      </c>
      <c r="T236" s="137">
        <v>0.6</v>
      </c>
      <c r="U236" s="137">
        <v>0.1</v>
      </c>
      <c r="V236" s="137">
        <v>0</v>
      </c>
      <c r="W236" s="137">
        <v>500000000</v>
      </c>
      <c r="X236" s="137">
        <v>0</v>
      </c>
      <c r="Y236" s="137" t="s">
        <v>747</v>
      </c>
    </row>
    <row r="237" spans="1:25" ht="15" customHeight="1">
      <c r="A237" s="137" t="s">
        <v>274</v>
      </c>
      <c r="B237" s="137" t="s">
        <v>221</v>
      </c>
      <c r="C237" s="137" t="s">
        <v>7</v>
      </c>
      <c r="D237" s="137" t="s">
        <v>11</v>
      </c>
      <c r="E237" s="137" t="s">
        <v>281</v>
      </c>
      <c r="F237" s="137" t="s">
        <v>13</v>
      </c>
      <c r="G237" s="137" t="s">
        <v>337</v>
      </c>
      <c r="H237" s="137" t="s">
        <v>294</v>
      </c>
      <c r="I237" s="137" t="s">
        <v>338</v>
      </c>
      <c r="J237" s="137" t="s">
        <v>284</v>
      </c>
      <c r="K237" s="137" t="s">
        <v>339</v>
      </c>
      <c r="L237" s="137" t="s">
        <v>40</v>
      </c>
      <c r="M237" s="137" t="s">
        <v>336</v>
      </c>
      <c r="N237" s="137" t="s">
        <v>287</v>
      </c>
      <c r="O237" s="137" t="s">
        <v>288</v>
      </c>
      <c r="P237" s="137">
        <v>0.91</v>
      </c>
      <c r="Q237" s="137"/>
      <c r="R237" s="137"/>
      <c r="S237" s="137">
        <v>0.91</v>
      </c>
      <c r="T237" s="137">
        <v>0.05</v>
      </c>
      <c r="U237" s="137">
        <v>0.1</v>
      </c>
      <c r="V237" s="137">
        <v>0</v>
      </c>
      <c r="W237" s="137">
        <v>500000000</v>
      </c>
      <c r="X237" s="137">
        <v>0</v>
      </c>
      <c r="Y237" s="137" t="s">
        <v>746</v>
      </c>
    </row>
    <row r="238" spans="1:25" ht="15" customHeight="1">
      <c r="A238" s="137" t="s">
        <v>274</v>
      </c>
      <c r="B238" s="137" t="s">
        <v>222</v>
      </c>
      <c r="C238" s="137" t="s">
        <v>7</v>
      </c>
      <c r="D238" s="137" t="s">
        <v>11</v>
      </c>
      <c r="E238" s="137" t="s">
        <v>281</v>
      </c>
      <c r="F238" s="137" t="s">
        <v>13</v>
      </c>
      <c r="G238" s="137" t="s">
        <v>340</v>
      </c>
      <c r="H238" s="137" t="s">
        <v>294</v>
      </c>
      <c r="I238" s="137" t="s">
        <v>307</v>
      </c>
      <c r="J238" s="137" t="s">
        <v>284</v>
      </c>
      <c r="K238" s="137" t="s">
        <v>341</v>
      </c>
      <c r="L238" s="137" t="s">
        <v>40</v>
      </c>
      <c r="M238" s="137" t="s">
        <v>292</v>
      </c>
      <c r="N238" s="137" t="s">
        <v>287</v>
      </c>
      <c r="O238" s="137" t="s">
        <v>288</v>
      </c>
      <c r="P238" s="137">
        <v>0.45</v>
      </c>
      <c r="Q238" s="137"/>
      <c r="R238" s="137"/>
      <c r="S238" s="137">
        <v>0.45</v>
      </c>
      <c r="T238" s="137">
        <v>0.02</v>
      </c>
      <c r="U238" s="137">
        <v>0.1</v>
      </c>
      <c r="V238" s="137">
        <v>0</v>
      </c>
      <c r="W238" s="137">
        <v>500000000</v>
      </c>
      <c r="X238" s="137">
        <v>0</v>
      </c>
      <c r="Y238" s="137" t="s">
        <v>747</v>
      </c>
    </row>
    <row r="239" spans="1:25" ht="15" customHeight="1">
      <c r="A239" s="137" t="s">
        <v>274</v>
      </c>
      <c r="B239" s="137" t="s">
        <v>217</v>
      </c>
      <c r="C239" s="137" t="s">
        <v>7</v>
      </c>
      <c r="D239" s="137" t="s">
        <v>11</v>
      </c>
      <c r="E239" s="137" t="s">
        <v>281</v>
      </c>
      <c r="F239" s="137" t="s">
        <v>13</v>
      </c>
      <c r="G239" s="137"/>
      <c r="H239" s="137"/>
      <c r="I239" s="137"/>
      <c r="J239" s="137"/>
      <c r="K239" s="137"/>
      <c r="L239" s="137"/>
      <c r="M239" s="137"/>
      <c r="N239" s="137"/>
      <c r="O239" s="137"/>
      <c r="P239" s="137">
        <v>12.9</v>
      </c>
      <c r="Q239" s="137"/>
      <c r="R239" s="137"/>
      <c r="S239" s="137"/>
      <c r="T239" s="137"/>
      <c r="U239" s="137"/>
      <c r="V239" s="137">
        <v>0</v>
      </c>
      <c r="W239" s="137">
        <v>500000000</v>
      </c>
      <c r="X239" s="137"/>
      <c r="Y239" s="137" t="s">
        <v>748</v>
      </c>
    </row>
    <row r="240" spans="1:25" ht="15" customHeight="1">
      <c r="A240" s="137" t="s">
        <v>274</v>
      </c>
      <c r="B240" s="137" t="s">
        <v>214</v>
      </c>
      <c r="C240" s="137" t="s">
        <v>7</v>
      </c>
      <c r="D240" s="137" t="s">
        <v>11</v>
      </c>
      <c r="E240" s="137" t="s">
        <v>281</v>
      </c>
      <c r="F240" s="137" t="s">
        <v>13</v>
      </c>
      <c r="G240" s="137"/>
      <c r="H240" s="137"/>
      <c r="I240" s="137"/>
      <c r="J240" s="137"/>
      <c r="K240" s="137"/>
      <c r="L240" s="137"/>
      <c r="M240" s="137"/>
      <c r="N240" s="137"/>
      <c r="O240" s="137"/>
      <c r="P240" s="137">
        <v>13.3</v>
      </c>
      <c r="Q240" s="137"/>
      <c r="R240" s="137"/>
      <c r="S240" s="137"/>
      <c r="T240" s="137"/>
      <c r="U240" s="137"/>
      <c r="V240" s="137">
        <v>0</v>
      </c>
      <c r="W240" s="137">
        <v>500000000</v>
      </c>
      <c r="X240" s="137"/>
      <c r="Y240" s="137" t="s">
        <v>748</v>
      </c>
    </row>
    <row r="241" spans="1:25" ht="15" customHeight="1">
      <c r="A241" s="137" t="s">
        <v>211</v>
      </c>
      <c r="B241" s="137" t="s">
        <v>247</v>
      </c>
      <c r="C241" s="137" t="s">
        <v>7</v>
      </c>
      <c r="D241" s="137" t="s">
        <v>11</v>
      </c>
      <c r="E241" s="137" t="s">
        <v>342</v>
      </c>
      <c r="F241" s="137" t="s">
        <v>13</v>
      </c>
      <c r="G241" s="137" t="s">
        <v>343</v>
      </c>
      <c r="H241" s="137" t="s">
        <v>283</v>
      </c>
      <c r="I241" s="137"/>
      <c r="J241" s="137" t="s">
        <v>284</v>
      </c>
      <c r="K241" s="137" t="s">
        <v>285</v>
      </c>
      <c r="L241" s="137" t="s">
        <v>36</v>
      </c>
      <c r="M241" s="137" t="s">
        <v>286</v>
      </c>
      <c r="N241" s="137" t="s">
        <v>287</v>
      </c>
      <c r="O241" s="137" t="s">
        <v>288</v>
      </c>
      <c r="P241" s="137">
        <v>3.65</v>
      </c>
      <c r="Q241" s="137"/>
      <c r="R241" s="137"/>
      <c r="S241" s="137">
        <v>3.65</v>
      </c>
      <c r="T241" s="137">
        <v>0.18</v>
      </c>
      <c r="U241" s="137">
        <v>0.1</v>
      </c>
      <c r="V241" s="137">
        <v>0</v>
      </c>
      <c r="W241" s="137">
        <v>500000000</v>
      </c>
      <c r="X241" s="137">
        <v>0</v>
      </c>
      <c r="Y241" s="137" t="s">
        <v>746</v>
      </c>
    </row>
    <row r="242" spans="1:25" ht="15" customHeight="1">
      <c r="A242" s="137" t="s">
        <v>211</v>
      </c>
      <c r="B242" s="137" t="s">
        <v>275</v>
      </c>
      <c r="C242" s="137" t="s">
        <v>7</v>
      </c>
      <c r="D242" s="137" t="s">
        <v>11</v>
      </c>
      <c r="E242" s="137" t="s">
        <v>342</v>
      </c>
      <c r="F242" s="137" t="s">
        <v>13</v>
      </c>
      <c r="G242" s="137" t="s">
        <v>344</v>
      </c>
      <c r="H242" s="137" t="s">
        <v>290</v>
      </c>
      <c r="I242" s="137"/>
      <c r="J242" s="137" t="s">
        <v>284</v>
      </c>
      <c r="K242" s="137" t="s">
        <v>291</v>
      </c>
      <c r="L242" s="137" t="s">
        <v>38</v>
      </c>
      <c r="M242" s="137" t="s">
        <v>286</v>
      </c>
      <c r="N242" s="137" t="s">
        <v>287</v>
      </c>
      <c r="O242" s="137" t="s">
        <v>288</v>
      </c>
      <c r="P242" s="137">
        <v>4.45</v>
      </c>
      <c r="Q242" s="137"/>
      <c r="R242" s="137"/>
      <c r="S242" s="137">
        <v>4.45</v>
      </c>
      <c r="T242" s="137">
        <v>0.22</v>
      </c>
      <c r="U242" s="137">
        <v>0.1</v>
      </c>
      <c r="V242" s="137">
        <v>0</v>
      </c>
      <c r="W242" s="137">
        <v>500000000</v>
      </c>
      <c r="X242" s="137">
        <v>0</v>
      </c>
      <c r="Y242" s="137" t="s">
        <v>747</v>
      </c>
    </row>
    <row r="243" spans="1:25" ht="15" customHeight="1">
      <c r="A243" s="137" t="s">
        <v>211</v>
      </c>
      <c r="B243" s="137" t="s">
        <v>246</v>
      </c>
      <c r="C243" s="137" t="s">
        <v>7</v>
      </c>
      <c r="D243" s="137" t="s">
        <v>11</v>
      </c>
      <c r="E243" s="137" t="s">
        <v>342</v>
      </c>
      <c r="F243" s="137" t="s">
        <v>13</v>
      </c>
      <c r="G243" s="137"/>
      <c r="H243" s="137"/>
      <c r="I243" s="137"/>
      <c r="J243" s="137"/>
      <c r="K243" s="137"/>
      <c r="L243" s="137"/>
      <c r="M243" s="137"/>
      <c r="N243" s="137"/>
      <c r="O243" s="137"/>
      <c r="P243" s="137">
        <v>3.65</v>
      </c>
      <c r="Q243" s="137"/>
      <c r="R243" s="137"/>
      <c r="S243" s="137"/>
      <c r="T243" s="137"/>
      <c r="U243" s="137"/>
      <c r="V243" s="137">
        <v>0</v>
      </c>
      <c r="W243" s="137">
        <v>500000000</v>
      </c>
      <c r="X243" s="137"/>
      <c r="Y243" s="137" t="s">
        <v>748</v>
      </c>
    </row>
    <row r="244" spans="1:25" ht="15" customHeight="1">
      <c r="A244" s="137" t="s">
        <v>214</v>
      </c>
      <c r="B244" s="137" t="s">
        <v>254</v>
      </c>
      <c r="C244" s="137" t="s">
        <v>7</v>
      </c>
      <c r="D244" s="137" t="s">
        <v>11</v>
      </c>
      <c r="E244" s="137" t="s">
        <v>342</v>
      </c>
      <c r="F244" s="137" t="s">
        <v>13</v>
      </c>
      <c r="G244" s="137"/>
      <c r="H244" s="137"/>
      <c r="I244" s="137"/>
      <c r="J244" s="137"/>
      <c r="K244" s="137"/>
      <c r="L244" s="137"/>
      <c r="M244" s="137"/>
      <c r="N244" s="137"/>
      <c r="O244" s="137"/>
      <c r="P244" s="137">
        <v>0</v>
      </c>
      <c r="Q244" s="137">
        <v>0</v>
      </c>
      <c r="R244" s="137">
        <v>0</v>
      </c>
      <c r="S244" s="137"/>
      <c r="T244" s="137"/>
      <c r="U244" s="137"/>
      <c r="V244" s="137">
        <v>0</v>
      </c>
      <c r="W244" s="137">
        <v>500000000</v>
      </c>
      <c r="X244" s="137"/>
      <c r="Y244" s="137" t="s">
        <v>749</v>
      </c>
    </row>
    <row r="245" spans="1:25" ht="15" customHeight="1">
      <c r="A245" s="137" t="s">
        <v>214</v>
      </c>
      <c r="B245" s="137" t="s">
        <v>259</v>
      </c>
      <c r="C245" s="137" t="s">
        <v>7</v>
      </c>
      <c r="D245" s="137" t="s">
        <v>11</v>
      </c>
      <c r="E245" s="137" t="s">
        <v>342</v>
      </c>
      <c r="F245" s="137" t="s">
        <v>13</v>
      </c>
      <c r="G245" s="137"/>
      <c r="H245" s="137"/>
      <c r="I245" s="137"/>
      <c r="J245" s="137"/>
      <c r="K245" s="137"/>
      <c r="L245" s="137"/>
      <c r="M245" s="137"/>
      <c r="N245" s="137"/>
      <c r="O245" s="137"/>
      <c r="P245" s="137">
        <v>4.49</v>
      </c>
      <c r="Q245" s="137">
        <v>4.49</v>
      </c>
      <c r="R245" s="137">
        <v>4.5</v>
      </c>
      <c r="S245" s="137"/>
      <c r="T245" s="137"/>
      <c r="U245" s="137"/>
      <c r="V245" s="137">
        <v>0</v>
      </c>
      <c r="W245" s="137">
        <v>500000000</v>
      </c>
      <c r="X245" s="137"/>
      <c r="Y245" s="137" t="s">
        <v>749</v>
      </c>
    </row>
    <row r="246" spans="1:25" ht="15" customHeight="1">
      <c r="A246" s="137" t="s">
        <v>214</v>
      </c>
      <c r="B246" s="137" t="s">
        <v>257</v>
      </c>
      <c r="C246" s="137" t="s">
        <v>7</v>
      </c>
      <c r="D246" s="137" t="s">
        <v>11</v>
      </c>
      <c r="E246" s="137" t="s">
        <v>342</v>
      </c>
      <c r="F246" s="137" t="s">
        <v>13</v>
      </c>
      <c r="G246" s="137"/>
      <c r="H246" s="137"/>
      <c r="I246" s="137"/>
      <c r="J246" s="137"/>
      <c r="K246" s="137"/>
      <c r="L246" s="137"/>
      <c r="M246" s="137"/>
      <c r="N246" s="137"/>
      <c r="O246" s="137"/>
      <c r="P246" s="137">
        <v>4.49</v>
      </c>
      <c r="Q246" s="137">
        <v>4.49</v>
      </c>
      <c r="R246" s="137">
        <v>4.5</v>
      </c>
      <c r="S246" s="137"/>
      <c r="T246" s="137"/>
      <c r="U246" s="137"/>
      <c r="V246" s="137">
        <v>0</v>
      </c>
      <c r="W246" s="137">
        <v>500000000</v>
      </c>
      <c r="X246" s="137"/>
      <c r="Y246" s="137" t="s">
        <v>749</v>
      </c>
    </row>
    <row r="247" spans="1:25" ht="15" customHeight="1">
      <c r="A247" s="137" t="s">
        <v>214</v>
      </c>
      <c r="B247" s="137" t="s">
        <v>260</v>
      </c>
      <c r="C247" s="137" t="s">
        <v>7</v>
      </c>
      <c r="D247" s="137" t="s">
        <v>11</v>
      </c>
      <c r="E247" s="137" t="s">
        <v>342</v>
      </c>
      <c r="F247" s="137" t="s">
        <v>13</v>
      </c>
      <c r="G247" s="137"/>
      <c r="H247" s="137"/>
      <c r="I247" s="137"/>
      <c r="J247" s="137"/>
      <c r="K247" s="137"/>
      <c r="L247" s="137"/>
      <c r="M247" s="137"/>
      <c r="N247" s="137"/>
      <c r="O247" s="137"/>
      <c r="P247" s="137">
        <v>0</v>
      </c>
      <c r="Q247" s="137">
        <v>0</v>
      </c>
      <c r="R247" s="137">
        <v>0</v>
      </c>
      <c r="S247" s="137"/>
      <c r="T247" s="137"/>
      <c r="U247" s="137"/>
      <c r="V247" s="137">
        <v>0</v>
      </c>
      <c r="W247" s="137">
        <v>500000000</v>
      </c>
      <c r="X247" s="137"/>
      <c r="Y247" s="137" t="s">
        <v>749</v>
      </c>
    </row>
    <row r="248" spans="1:25" ht="15" customHeight="1">
      <c r="A248" s="137" t="s">
        <v>214</v>
      </c>
      <c r="B248" s="137" t="s">
        <v>262</v>
      </c>
      <c r="C248" s="137" t="s">
        <v>7</v>
      </c>
      <c r="D248" s="137" t="s">
        <v>11</v>
      </c>
      <c r="E248" s="137" t="s">
        <v>342</v>
      </c>
      <c r="F248" s="137" t="s">
        <v>13</v>
      </c>
      <c r="G248" s="137"/>
      <c r="H248" s="137"/>
      <c r="I248" s="137"/>
      <c r="J248" s="137"/>
      <c r="K248" s="137"/>
      <c r="L248" s="137"/>
      <c r="M248" s="137"/>
      <c r="N248" s="137"/>
      <c r="O248" s="137"/>
      <c r="P248" s="137">
        <v>0.01</v>
      </c>
      <c r="Q248" s="137">
        <v>0</v>
      </c>
      <c r="R248" s="137">
        <v>0.01</v>
      </c>
      <c r="S248" s="137"/>
      <c r="T248" s="137"/>
      <c r="U248" s="137"/>
      <c r="V248" s="137">
        <v>0</v>
      </c>
      <c r="W248" s="137">
        <v>500000000</v>
      </c>
      <c r="X248" s="137"/>
      <c r="Y248" s="137" t="s">
        <v>749</v>
      </c>
    </row>
    <row r="249" spans="1:25" ht="15" customHeight="1">
      <c r="A249" s="137" t="s">
        <v>214</v>
      </c>
      <c r="B249" s="137" t="s">
        <v>263</v>
      </c>
      <c r="C249" s="137" t="s">
        <v>7</v>
      </c>
      <c r="D249" s="137" t="s">
        <v>11</v>
      </c>
      <c r="E249" s="137" t="s">
        <v>342</v>
      </c>
      <c r="F249" s="137" t="s">
        <v>13</v>
      </c>
      <c r="G249" s="137"/>
      <c r="H249" s="137"/>
      <c r="I249" s="137"/>
      <c r="J249" s="137"/>
      <c r="K249" s="137"/>
      <c r="L249" s="137"/>
      <c r="M249" s="137"/>
      <c r="N249" s="137"/>
      <c r="O249" s="137"/>
      <c r="P249" s="137">
        <v>0</v>
      </c>
      <c r="Q249" s="137">
        <v>0</v>
      </c>
      <c r="R249" s="137">
        <v>0.01</v>
      </c>
      <c r="S249" s="137"/>
      <c r="T249" s="137"/>
      <c r="U249" s="137"/>
      <c r="V249" s="137">
        <v>0</v>
      </c>
      <c r="W249" s="137">
        <v>500000000</v>
      </c>
      <c r="X249" s="137"/>
      <c r="Y249" s="137" t="s">
        <v>749</v>
      </c>
    </row>
    <row r="250" spans="1:25" ht="15" customHeight="1">
      <c r="A250" s="137" t="s">
        <v>214</v>
      </c>
      <c r="B250" s="137" t="s">
        <v>275</v>
      </c>
      <c r="C250" s="137" t="s">
        <v>7</v>
      </c>
      <c r="D250" s="137" t="s">
        <v>11</v>
      </c>
      <c r="E250" s="137" t="s">
        <v>342</v>
      </c>
      <c r="F250" s="137" t="s">
        <v>13</v>
      </c>
      <c r="G250" s="137"/>
      <c r="H250" s="137"/>
      <c r="I250" s="137"/>
      <c r="J250" s="137"/>
      <c r="K250" s="137"/>
      <c r="L250" s="137"/>
      <c r="M250" s="137"/>
      <c r="N250" s="137"/>
      <c r="O250" s="137"/>
      <c r="P250" s="137">
        <v>2.4700000000000002</v>
      </c>
      <c r="Q250" s="137"/>
      <c r="R250" s="137"/>
      <c r="S250" s="137"/>
      <c r="T250" s="137"/>
      <c r="U250" s="137"/>
      <c r="V250" s="137">
        <v>0</v>
      </c>
      <c r="W250" s="137">
        <v>500000000</v>
      </c>
      <c r="X250" s="137"/>
      <c r="Y250" s="137" t="s">
        <v>748</v>
      </c>
    </row>
    <row r="251" spans="1:25" ht="15" customHeight="1">
      <c r="A251" s="137" t="s">
        <v>214</v>
      </c>
      <c r="B251" s="137" t="s">
        <v>269</v>
      </c>
      <c r="C251" s="137" t="s">
        <v>7</v>
      </c>
      <c r="D251" s="137" t="s">
        <v>11</v>
      </c>
      <c r="E251" s="137" t="s">
        <v>342</v>
      </c>
      <c r="F251" s="137" t="s">
        <v>13</v>
      </c>
      <c r="G251" s="137"/>
      <c r="H251" s="137"/>
      <c r="I251" s="137"/>
      <c r="J251" s="137"/>
      <c r="K251" s="137"/>
      <c r="L251" s="137"/>
      <c r="M251" s="137"/>
      <c r="N251" s="137"/>
      <c r="O251" s="137"/>
      <c r="P251" s="137">
        <v>0.26</v>
      </c>
      <c r="Q251" s="137"/>
      <c r="R251" s="137"/>
      <c r="S251" s="137"/>
      <c r="T251" s="137"/>
      <c r="U251" s="137"/>
      <c r="V251" s="137">
        <v>0</v>
      </c>
      <c r="W251" s="137">
        <v>500000000</v>
      </c>
      <c r="X251" s="137"/>
      <c r="Y251" s="137" t="s">
        <v>748</v>
      </c>
    </row>
    <row r="252" spans="1:25" ht="15" customHeight="1">
      <c r="A252" s="137" t="s">
        <v>214</v>
      </c>
      <c r="B252" s="137" t="s">
        <v>249</v>
      </c>
      <c r="C252" s="137" t="s">
        <v>7</v>
      </c>
      <c r="D252" s="137" t="s">
        <v>11</v>
      </c>
      <c r="E252" s="137" t="s">
        <v>342</v>
      </c>
      <c r="F252" s="137" t="s">
        <v>13</v>
      </c>
      <c r="G252" s="137"/>
      <c r="H252" s="137"/>
      <c r="I252" s="137"/>
      <c r="J252" s="137"/>
      <c r="K252" s="137"/>
      <c r="L252" s="137"/>
      <c r="M252" s="137"/>
      <c r="N252" s="137"/>
      <c r="O252" s="137"/>
      <c r="P252" s="137">
        <v>0.22</v>
      </c>
      <c r="Q252" s="137"/>
      <c r="R252" s="137"/>
      <c r="S252" s="137"/>
      <c r="T252" s="137"/>
      <c r="U252" s="137"/>
      <c r="V252" s="137">
        <v>0</v>
      </c>
      <c r="W252" s="137">
        <v>500000000</v>
      </c>
      <c r="X252" s="137"/>
      <c r="Y252" s="137" t="s">
        <v>748</v>
      </c>
    </row>
    <row r="253" spans="1:25" ht="15" customHeight="1">
      <c r="A253" s="137" t="s">
        <v>214</v>
      </c>
      <c r="B253" s="137" t="s">
        <v>250</v>
      </c>
      <c r="C253" s="137" t="s">
        <v>7</v>
      </c>
      <c r="D253" s="137" t="s">
        <v>11</v>
      </c>
      <c r="E253" s="137" t="s">
        <v>342</v>
      </c>
      <c r="F253" s="137" t="s">
        <v>13</v>
      </c>
      <c r="G253" s="137"/>
      <c r="H253" s="137"/>
      <c r="I253" s="137"/>
      <c r="J253" s="137"/>
      <c r="K253" s="137"/>
      <c r="L253" s="137"/>
      <c r="M253" s="137"/>
      <c r="N253" s="137"/>
      <c r="O253" s="137"/>
      <c r="P253" s="137">
        <v>1.44</v>
      </c>
      <c r="Q253" s="137"/>
      <c r="R253" s="137"/>
      <c r="S253" s="137"/>
      <c r="T253" s="137"/>
      <c r="U253" s="137"/>
      <c r="V253" s="137">
        <v>0</v>
      </c>
      <c r="W253" s="137">
        <v>500000000</v>
      </c>
      <c r="X253" s="137"/>
      <c r="Y253" s="137" t="s">
        <v>748</v>
      </c>
    </row>
    <row r="254" spans="1:25" ht="15" customHeight="1">
      <c r="A254" s="137" t="s">
        <v>214</v>
      </c>
      <c r="B254" s="137" t="s">
        <v>248</v>
      </c>
      <c r="C254" s="137" t="s">
        <v>7</v>
      </c>
      <c r="D254" s="137" t="s">
        <v>11</v>
      </c>
      <c r="E254" s="137" t="s">
        <v>342</v>
      </c>
      <c r="F254" s="137" t="s">
        <v>13</v>
      </c>
      <c r="G254" s="137"/>
      <c r="H254" s="137"/>
      <c r="I254" s="137"/>
      <c r="J254" s="137"/>
      <c r="K254" s="137"/>
      <c r="L254" s="137"/>
      <c r="M254" s="137"/>
      <c r="N254" s="137"/>
      <c r="O254" s="137"/>
      <c r="P254" s="137">
        <v>1.66</v>
      </c>
      <c r="Q254" s="137"/>
      <c r="R254" s="137"/>
      <c r="S254" s="137"/>
      <c r="T254" s="137"/>
      <c r="U254" s="137"/>
      <c r="V254" s="137">
        <v>0</v>
      </c>
      <c r="W254" s="137">
        <v>500000000</v>
      </c>
      <c r="X254" s="137"/>
      <c r="Y254" s="137" t="s">
        <v>748</v>
      </c>
    </row>
    <row r="255" spans="1:25" ht="15" customHeight="1">
      <c r="A255" s="137" t="s">
        <v>214</v>
      </c>
      <c r="B255" s="137" t="s">
        <v>253</v>
      </c>
      <c r="C255" s="137" t="s">
        <v>7</v>
      </c>
      <c r="D255" s="137" t="s">
        <v>11</v>
      </c>
      <c r="E255" s="137" t="s">
        <v>342</v>
      </c>
      <c r="F255" s="137" t="s">
        <v>13</v>
      </c>
      <c r="G255" s="137"/>
      <c r="H255" s="137"/>
      <c r="I255" s="137"/>
      <c r="J255" s="137"/>
      <c r="K255" s="137"/>
      <c r="L255" s="137"/>
      <c r="M255" s="137"/>
      <c r="N255" s="137"/>
      <c r="O255" s="137"/>
      <c r="P255" s="137">
        <v>8.99</v>
      </c>
      <c r="Q255" s="137"/>
      <c r="R255" s="137"/>
      <c r="S255" s="137"/>
      <c r="T255" s="137"/>
      <c r="U255" s="137"/>
      <c r="V255" s="137">
        <v>0</v>
      </c>
      <c r="W255" s="137">
        <v>500000000</v>
      </c>
      <c r="X255" s="137"/>
      <c r="Y255" s="137" t="s">
        <v>748</v>
      </c>
    </row>
    <row r="256" spans="1:25" ht="15" customHeight="1">
      <c r="A256" s="137" t="s">
        <v>214</v>
      </c>
      <c r="B256" s="137" t="s">
        <v>256</v>
      </c>
      <c r="C256" s="137" t="s">
        <v>7</v>
      </c>
      <c r="D256" s="137" t="s">
        <v>11</v>
      </c>
      <c r="E256" s="137" t="s">
        <v>342</v>
      </c>
      <c r="F256" s="137" t="s">
        <v>13</v>
      </c>
      <c r="G256" s="137"/>
      <c r="H256" s="137"/>
      <c r="I256" s="137"/>
      <c r="J256" s="137"/>
      <c r="K256" s="137"/>
      <c r="L256" s="137"/>
      <c r="M256" s="137"/>
      <c r="N256" s="137"/>
      <c r="O256" s="137"/>
      <c r="P256" s="137">
        <v>4.49</v>
      </c>
      <c r="Q256" s="137">
        <v>4.49</v>
      </c>
      <c r="R256" s="137">
        <v>4.49</v>
      </c>
      <c r="S256" s="137"/>
      <c r="T256" s="137"/>
      <c r="U256" s="137"/>
      <c r="V256" s="137">
        <v>0</v>
      </c>
      <c r="W256" s="137">
        <v>500000000</v>
      </c>
      <c r="X256" s="137"/>
      <c r="Y256" s="137" t="s">
        <v>749</v>
      </c>
    </row>
    <row r="257" spans="1:25" ht="15" customHeight="1">
      <c r="A257" s="137" t="s">
        <v>214</v>
      </c>
      <c r="B257" s="137" t="s">
        <v>255</v>
      </c>
      <c r="C257" s="137" t="s">
        <v>7</v>
      </c>
      <c r="D257" s="137" t="s">
        <v>11</v>
      </c>
      <c r="E257" s="137" t="s">
        <v>342</v>
      </c>
      <c r="F257" s="137" t="s">
        <v>13</v>
      </c>
      <c r="G257" s="137"/>
      <c r="H257" s="137"/>
      <c r="I257" s="137"/>
      <c r="J257" s="137"/>
      <c r="K257" s="137"/>
      <c r="L257" s="137"/>
      <c r="M257" s="137"/>
      <c r="N257" s="137"/>
      <c r="O257" s="137"/>
      <c r="P257" s="137">
        <v>8.98</v>
      </c>
      <c r="Q257" s="137">
        <v>8.98</v>
      </c>
      <c r="R257" s="137">
        <v>8.99</v>
      </c>
      <c r="S257" s="137"/>
      <c r="T257" s="137"/>
      <c r="U257" s="137"/>
      <c r="V257" s="137">
        <v>0</v>
      </c>
      <c r="W257" s="137">
        <v>500000000</v>
      </c>
      <c r="X257" s="137"/>
      <c r="Y257" s="137" t="s">
        <v>749</v>
      </c>
    </row>
    <row r="258" spans="1:25" ht="15" customHeight="1">
      <c r="A258" s="137" t="s">
        <v>214</v>
      </c>
      <c r="B258" s="137" t="s">
        <v>258</v>
      </c>
      <c r="C258" s="137" t="s">
        <v>7</v>
      </c>
      <c r="D258" s="137" t="s">
        <v>11</v>
      </c>
      <c r="E258" s="137" t="s">
        <v>342</v>
      </c>
      <c r="F258" s="137" t="s">
        <v>13</v>
      </c>
      <c r="G258" s="137"/>
      <c r="H258" s="137"/>
      <c r="I258" s="137"/>
      <c r="J258" s="137"/>
      <c r="K258" s="137"/>
      <c r="L258" s="137"/>
      <c r="M258" s="137"/>
      <c r="N258" s="137"/>
      <c r="O258" s="137"/>
      <c r="P258" s="137">
        <v>4.49</v>
      </c>
      <c r="Q258" s="137">
        <v>4.49</v>
      </c>
      <c r="R258" s="137">
        <v>4.5</v>
      </c>
      <c r="S258" s="137"/>
      <c r="T258" s="137"/>
      <c r="U258" s="137"/>
      <c r="V258" s="137">
        <v>0</v>
      </c>
      <c r="W258" s="137">
        <v>500000000</v>
      </c>
      <c r="X258" s="137"/>
      <c r="Y258" s="137" t="s">
        <v>749</v>
      </c>
    </row>
    <row r="259" spans="1:25" ht="15" customHeight="1">
      <c r="A259" s="137" t="s">
        <v>214</v>
      </c>
      <c r="B259" s="137" t="s">
        <v>261</v>
      </c>
      <c r="C259" s="137" t="s">
        <v>7</v>
      </c>
      <c r="D259" s="137" t="s">
        <v>11</v>
      </c>
      <c r="E259" s="137" t="s">
        <v>342</v>
      </c>
      <c r="F259" s="137" t="s">
        <v>13</v>
      </c>
      <c r="G259" s="137"/>
      <c r="H259" s="137"/>
      <c r="I259" s="137"/>
      <c r="J259" s="137"/>
      <c r="K259" s="137"/>
      <c r="L259" s="137"/>
      <c r="M259" s="137"/>
      <c r="N259" s="137"/>
      <c r="O259" s="137"/>
      <c r="P259" s="137">
        <v>0.01</v>
      </c>
      <c r="Q259" s="137">
        <v>0</v>
      </c>
      <c r="R259" s="137">
        <v>0.01</v>
      </c>
      <c r="S259" s="137"/>
      <c r="T259" s="137"/>
      <c r="U259" s="137"/>
      <c r="V259" s="137">
        <v>0</v>
      </c>
      <c r="W259" s="137">
        <v>500000000</v>
      </c>
      <c r="X259" s="137"/>
      <c r="Y259" s="137" t="s">
        <v>749</v>
      </c>
    </row>
    <row r="260" spans="1:25" ht="15" customHeight="1">
      <c r="A260" s="137" t="s">
        <v>214</v>
      </c>
      <c r="B260" s="137" t="s">
        <v>252</v>
      </c>
      <c r="C260" s="137" t="s">
        <v>7</v>
      </c>
      <c r="D260" s="137" t="s">
        <v>11</v>
      </c>
      <c r="E260" s="137" t="s">
        <v>342</v>
      </c>
      <c r="F260" s="137" t="s">
        <v>13</v>
      </c>
      <c r="G260" s="137"/>
      <c r="H260" s="137"/>
      <c r="I260" s="137"/>
      <c r="J260" s="137"/>
      <c r="K260" s="137"/>
      <c r="L260" s="137"/>
      <c r="M260" s="137"/>
      <c r="N260" s="137"/>
      <c r="O260" s="137"/>
      <c r="P260" s="137">
        <v>11.2</v>
      </c>
      <c r="Q260" s="137"/>
      <c r="R260" s="137"/>
      <c r="S260" s="137"/>
      <c r="T260" s="137"/>
      <c r="U260" s="137"/>
      <c r="V260" s="137">
        <v>0</v>
      </c>
      <c r="W260" s="137">
        <v>500000000</v>
      </c>
      <c r="X260" s="137"/>
      <c r="Y260" s="137" t="s">
        <v>748</v>
      </c>
    </row>
    <row r="261" spans="1:25" ht="15" customHeight="1">
      <c r="A261" s="137" t="s">
        <v>214</v>
      </c>
      <c r="B261" s="137" t="s">
        <v>251</v>
      </c>
      <c r="C261" s="137" t="s">
        <v>7</v>
      </c>
      <c r="D261" s="137" t="s">
        <v>11</v>
      </c>
      <c r="E261" s="137" t="s">
        <v>342</v>
      </c>
      <c r="F261" s="137" t="s">
        <v>13</v>
      </c>
      <c r="G261" s="137"/>
      <c r="H261" s="137"/>
      <c r="I261" s="137"/>
      <c r="J261" s="137"/>
      <c r="K261" s="137"/>
      <c r="L261" s="137"/>
      <c r="M261" s="137"/>
      <c r="N261" s="137"/>
      <c r="O261" s="137"/>
      <c r="P261" s="137">
        <v>11.4</v>
      </c>
      <c r="Q261" s="137"/>
      <c r="R261" s="137"/>
      <c r="S261" s="137"/>
      <c r="T261" s="137"/>
      <c r="U261" s="137"/>
      <c r="V261" s="137">
        <v>0</v>
      </c>
      <c r="W261" s="137">
        <v>500000000</v>
      </c>
      <c r="X261" s="137"/>
      <c r="Y261" s="137" t="s">
        <v>748</v>
      </c>
    </row>
    <row r="262" spans="1:25" ht="15" customHeight="1">
      <c r="A262" s="137" t="s">
        <v>214</v>
      </c>
      <c r="B262" s="137" t="s">
        <v>268</v>
      </c>
      <c r="C262" s="137" t="s">
        <v>7</v>
      </c>
      <c r="D262" s="137" t="s">
        <v>11</v>
      </c>
      <c r="E262" s="137" t="s">
        <v>342</v>
      </c>
      <c r="F262" s="137" t="s">
        <v>13</v>
      </c>
      <c r="G262" s="137"/>
      <c r="H262" s="137"/>
      <c r="I262" s="137"/>
      <c r="J262" s="137"/>
      <c r="K262" s="137"/>
      <c r="L262" s="137"/>
      <c r="M262" s="137"/>
      <c r="N262" s="137"/>
      <c r="O262" s="137"/>
      <c r="P262" s="137">
        <v>0.26</v>
      </c>
      <c r="Q262" s="137"/>
      <c r="R262" s="137"/>
      <c r="S262" s="137"/>
      <c r="T262" s="137"/>
      <c r="U262" s="137"/>
      <c r="V262" s="137">
        <v>0</v>
      </c>
      <c r="W262" s="137">
        <v>500000000</v>
      </c>
      <c r="X262" s="137"/>
      <c r="Y262" s="137" t="s">
        <v>748</v>
      </c>
    </row>
    <row r="263" spans="1:25" ht="15" customHeight="1">
      <c r="A263" s="137" t="s">
        <v>214</v>
      </c>
      <c r="B263" s="137" t="s">
        <v>266</v>
      </c>
      <c r="C263" s="137" t="s">
        <v>7</v>
      </c>
      <c r="D263" s="137" t="s">
        <v>11</v>
      </c>
      <c r="E263" s="137" t="s">
        <v>342</v>
      </c>
      <c r="F263" s="137" t="s">
        <v>13</v>
      </c>
      <c r="G263" s="137"/>
      <c r="H263" s="137"/>
      <c r="I263" s="137"/>
      <c r="J263" s="137"/>
      <c r="K263" s="137"/>
      <c r="L263" s="137"/>
      <c r="M263" s="137"/>
      <c r="N263" s="137"/>
      <c r="O263" s="137"/>
      <c r="P263" s="137">
        <v>2.16</v>
      </c>
      <c r="Q263" s="137"/>
      <c r="R263" s="137"/>
      <c r="S263" s="137"/>
      <c r="T263" s="137"/>
      <c r="U263" s="137"/>
      <c r="V263" s="137">
        <v>0</v>
      </c>
      <c r="W263" s="137">
        <v>500000000</v>
      </c>
      <c r="X263" s="137"/>
      <c r="Y263" s="137" t="s">
        <v>748</v>
      </c>
    </row>
    <row r="264" spans="1:25" ht="15" customHeight="1">
      <c r="A264" s="137" t="s">
        <v>214</v>
      </c>
      <c r="B264" s="137" t="s">
        <v>264</v>
      </c>
      <c r="C264" s="137" t="s">
        <v>7</v>
      </c>
      <c r="D264" s="137" t="s">
        <v>11</v>
      </c>
      <c r="E264" s="137" t="s">
        <v>342</v>
      </c>
      <c r="F264" s="137" t="s">
        <v>13</v>
      </c>
      <c r="G264" s="137"/>
      <c r="H264" s="137"/>
      <c r="I264" s="137"/>
      <c r="J264" s="137"/>
      <c r="K264" s="137"/>
      <c r="L264" s="137"/>
      <c r="M264" s="137"/>
      <c r="N264" s="137"/>
      <c r="O264" s="137"/>
      <c r="P264" s="137">
        <v>2.16</v>
      </c>
      <c r="Q264" s="137"/>
      <c r="R264" s="137"/>
      <c r="S264" s="137"/>
      <c r="T264" s="137"/>
      <c r="U264" s="137"/>
      <c r="V264" s="137">
        <v>0</v>
      </c>
      <c r="W264" s="137">
        <v>500000000</v>
      </c>
      <c r="X264" s="137"/>
      <c r="Y264" s="137" t="s">
        <v>748</v>
      </c>
    </row>
    <row r="265" spans="1:25" ht="15" customHeight="1">
      <c r="A265" s="137" t="s">
        <v>217</v>
      </c>
      <c r="B265" s="137" t="s">
        <v>254</v>
      </c>
      <c r="C265" s="137" t="s">
        <v>7</v>
      </c>
      <c r="D265" s="137" t="s">
        <v>11</v>
      </c>
      <c r="E265" s="137" t="s">
        <v>342</v>
      </c>
      <c r="F265" s="137" t="s">
        <v>13</v>
      </c>
      <c r="G265" s="137"/>
      <c r="H265" s="137"/>
      <c r="I265" s="137"/>
      <c r="J265" s="137"/>
      <c r="K265" s="137"/>
      <c r="L265" s="137"/>
      <c r="M265" s="137"/>
      <c r="N265" s="137"/>
      <c r="O265" s="137"/>
      <c r="P265" s="137">
        <v>0</v>
      </c>
      <c r="Q265" s="137">
        <v>0</v>
      </c>
      <c r="R265" s="137">
        <v>0</v>
      </c>
      <c r="S265" s="137"/>
      <c r="T265" s="137"/>
      <c r="U265" s="137"/>
      <c r="V265" s="137">
        <v>0</v>
      </c>
      <c r="W265" s="137">
        <v>500000000</v>
      </c>
      <c r="X265" s="137"/>
      <c r="Y265" s="137" t="s">
        <v>749</v>
      </c>
    </row>
    <row r="266" spans="1:25" ht="15" customHeight="1">
      <c r="A266" s="137" t="s">
        <v>217</v>
      </c>
      <c r="B266" s="137" t="s">
        <v>259</v>
      </c>
      <c r="C266" s="137" t="s">
        <v>7</v>
      </c>
      <c r="D266" s="137" t="s">
        <v>11</v>
      </c>
      <c r="E266" s="137" t="s">
        <v>342</v>
      </c>
      <c r="F266" s="137" t="s">
        <v>13</v>
      </c>
      <c r="G266" s="137"/>
      <c r="H266" s="137"/>
      <c r="I266" s="137"/>
      <c r="J266" s="137"/>
      <c r="K266" s="137"/>
      <c r="L266" s="137"/>
      <c r="M266" s="137"/>
      <c r="N266" s="137"/>
      <c r="O266" s="137"/>
      <c r="P266" s="137">
        <v>4.49</v>
      </c>
      <c r="Q266" s="137">
        <v>4.49</v>
      </c>
      <c r="R266" s="137">
        <v>4.49</v>
      </c>
      <c r="S266" s="137"/>
      <c r="T266" s="137"/>
      <c r="U266" s="137"/>
      <c r="V266" s="137">
        <v>0</v>
      </c>
      <c r="W266" s="137">
        <v>500000000</v>
      </c>
      <c r="X266" s="137"/>
      <c r="Y266" s="137" t="s">
        <v>749</v>
      </c>
    </row>
    <row r="267" spans="1:25" ht="15" customHeight="1">
      <c r="A267" s="137" t="s">
        <v>217</v>
      </c>
      <c r="B267" s="137" t="s">
        <v>257</v>
      </c>
      <c r="C267" s="137" t="s">
        <v>7</v>
      </c>
      <c r="D267" s="137" t="s">
        <v>11</v>
      </c>
      <c r="E267" s="137" t="s">
        <v>342</v>
      </c>
      <c r="F267" s="137" t="s">
        <v>13</v>
      </c>
      <c r="G267" s="137"/>
      <c r="H267" s="137"/>
      <c r="I267" s="137"/>
      <c r="J267" s="137"/>
      <c r="K267" s="137"/>
      <c r="L267" s="137"/>
      <c r="M267" s="137"/>
      <c r="N267" s="137"/>
      <c r="O267" s="137"/>
      <c r="P267" s="137">
        <v>4.49</v>
      </c>
      <c r="Q267" s="137">
        <v>4.49</v>
      </c>
      <c r="R267" s="137">
        <v>4.5</v>
      </c>
      <c r="S267" s="137"/>
      <c r="T267" s="137"/>
      <c r="U267" s="137"/>
      <c r="V267" s="137">
        <v>0</v>
      </c>
      <c r="W267" s="137">
        <v>500000000</v>
      </c>
      <c r="X267" s="137"/>
      <c r="Y267" s="137" t="s">
        <v>749</v>
      </c>
    </row>
    <row r="268" spans="1:25" ht="15" customHeight="1">
      <c r="A268" s="137" t="s">
        <v>217</v>
      </c>
      <c r="B268" s="137" t="s">
        <v>260</v>
      </c>
      <c r="C268" s="137" t="s">
        <v>7</v>
      </c>
      <c r="D268" s="137" t="s">
        <v>11</v>
      </c>
      <c r="E268" s="137" t="s">
        <v>342</v>
      </c>
      <c r="F268" s="137" t="s">
        <v>13</v>
      </c>
      <c r="G268" s="137"/>
      <c r="H268" s="137"/>
      <c r="I268" s="137"/>
      <c r="J268" s="137"/>
      <c r="K268" s="137"/>
      <c r="L268" s="137"/>
      <c r="M268" s="137"/>
      <c r="N268" s="137"/>
      <c r="O268" s="137"/>
      <c r="P268" s="137">
        <v>0</v>
      </c>
      <c r="Q268" s="137">
        <v>0</v>
      </c>
      <c r="R268" s="137">
        <v>0</v>
      </c>
      <c r="S268" s="137"/>
      <c r="T268" s="137"/>
      <c r="U268" s="137"/>
      <c r="V268" s="137">
        <v>0</v>
      </c>
      <c r="W268" s="137">
        <v>500000000</v>
      </c>
      <c r="X268" s="137"/>
      <c r="Y268" s="137" t="s">
        <v>749</v>
      </c>
    </row>
    <row r="269" spans="1:25" ht="15" customHeight="1">
      <c r="A269" s="137" t="s">
        <v>217</v>
      </c>
      <c r="B269" s="137" t="s">
        <v>262</v>
      </c>
      <c r="C269" s="137" t="s">
        <v>7</v>
      </c>
      <c r="D269" s="137" t="s">
        <v>11</v>
      </c>
      <c r="E269" s="137" t="s">
        <v>342</v>
      </c>
      <c r="F269" s="137" t="s">
        <v>13</v>
      </c>
      <c r="G269" s="137"/>
      <c r="H269" s="137"/>
      <c r="I269" s="137"/>
      <c r="J269" s="137"/>
      <c r="K269" s="137"/>
      <c r="L269" s="137"/>
      <c r="M269" s="137"/>
      <c r="N269" s="137"/>
      <c r="O269" s="137"/>
      <c r="P269" s="137">
        <v>0.01</v>
      </c>
      <c r="Q269" s="137">
        <v>0</v>
      </c>
      <c r="R269" s="137">
        <v>0.01</v>
      </c>
      <c r="S269" s="137"/>
      <c r="T269" s="137"/>
      <c r="U269" s="137"/>
      <c r="V269" s="137">
        <v>0</v>
      </c>
      <c r="W269" s="137">
        <v>500000000</v>
      </c>
      <c r="X269" s="137"/>
      <c r="Y269" s="137" t="s">
        <v>749</v>
      </c>
    </row>
    <row r="270" spans="1:25" ht="15" customHeight="1">
      <c r="A270" s="137" t="s">
        <v>217</v>
      </c>
      <c r="B270" s="137" t="s">
        <v>263</v>
      </c>
      <c r="C270" s="137" t="s">
        <v>7</v>
      </c>
      <c r="D270" s="137" t="s">
        <v>11</v>
      </c>
      <c r="E270" s="137" t="s">
        <v>342</v>
      </c>
      <c r="F270" s="137" t="s">
        <v>13</v>
      </c>
      <c r="G270" s="137"/>
      <c r="H270" s="137"/>
      <c r="I270" s="137"/>
      <c r="J270" s="137"/>
      <c r="K270" s="137"/>
      <c r="L270" s="137"/>
      <c r="M270" s="137"/>
      <c r="N270" s="137"/>
      <c r="O270" s="137"/>
      <c r="P270" s="137">
        <v>0</v>
      </c>
      <c r="Q270" s="137">
        <v>0</v>
      </c>
      <c r="R270" s="137">
        <v>0.01</v>
      </c>
      <c r="S270" s="137"/>
      <c r="T270" s="137"/>
      <c r="U270" s="137"/>
      <c r="V270" s="137">
        <v>0</v>
      </c>
      <c r="W270" s="137">
        <v>500000000</v>
      </c>
      <c r="X270" s="137"/>
      <c r="Y270" s="137" t="s">
        <v>749</v>
      </c>
    </row>
    <row r="271" spans="1:25" ht="15" customHeight="1">
      <c r="A271" s="137" t="s">
        <v>217</v>
      </c>
      <c r="B271" s="137" t="s">
        <v>275</v>
      </c>
      <c r="C271" s="137" t="s">
        <v>7</v>
      </c>
      <c r="D271" s="137" t="s">
        <v>11</v>
      </c>
      <c r="E271" s="137" t="s">
        <v>342</v>
      </c>
      <c r="F271" s="137" t="s">
        <v>13</v>
      </c>
      <c r="G271" s="137"/>
      <c r="H271" s="137"/>
      <c r="I271" s="137"/>
      <c r="J271" s="137"/>
      <c r="K271" s="137"/>
      <c r="L271" s="137"/>
      <c r="M271" s="137"/>
      <c r="N271" s="137"/>
      <c r="O271" s="137"/>
      <c r="P271" s="137">
        <v>2.42</v>
      </c>
      <c r="Q271" s="137"/>
      <c r="R271" s="137"/>
      <c r="S271" s="137"/>
      <c r="T271" s="137"/>
      <c r="U271" s="137"/>
      <c r="V271" s="137">
        <v>0</v>
      </c>
      <c r="W271" s="137">
        <v>500000000</v>
      </c>
      <c r="X271" s="137"/>
      <c r="Y271" s="137" t="s">
        <v>748</v>
      </c>
    </row>
    <row r="272" spans="1:25" ht="15" customHeight="1">
      <c r="A272" s="137" t="s">
        <v>217</v>
      </c>
      <c r="B272" s="137" t="s">
        <v>253</v>
      </c>
      <c r="C272" s="137" t="s">
        <v>7</v>
      </c>
      <c r="D272" s="137" t="s">
        <v>11</v>
      </c>
      <c r="E272" s="137" t="s">
        <v>342</v>
      </c>
      <c r="F272" s="137" t="s">
        <v>13</v>
      </c>
      <c r="G272" s="137"/>
      <c r="H272" s="137"/>
      <c r="I272" s="137"/>
      <c r="J272" s="137"/>
      <c r="K272" s="137"/>
      <c r="L272" s="137"/>
      <c r="M272" s="137"/>
      <c r="N272" s="137"/>
      <c r="O272" s="137"/>
      <c r="P272" s="137">
        <v>8.99</v>
      </c>
      <c r="Q272" s="137"/>
      <c r="R272" s="137"/>
      <c r="S272" s="137"/>
      <c r="T272" s="137"/>
      <c r="U272" s="137"/>
      <c r="V272" s="137">
        <v>0</v>
      </c>
      <c r="W272" s="137">
        <v>500000000</v>
      </c>
      <c r="X272" s="137"/>
      <c r="Y272" s="137" t="s">
        <v>748</v>
      </c>
    </row>
    <row r="273" spans="1:25" ht="15" customHeight="1">
      <c r="A273" s="137" t="s">
        <v>217</v>
      </c>
      <c r="B273" s="137" t="s">
        <v>256</v>
      </c>
      <c r="C273" s="137" t="s">
        <v>7</v>
      </c>
      <c r="D273" s="137" t="s">
        <v>11</v>
      </c>
      <c r="E273" s="137" t="s">
        <v>342</v>
      </c>
      <c r="F273" s="137" t="s">
        <v>13</v>
      </c>
      <c r="G273" s="137"/>
      <c r="H273" s="137"/>
      <c r="I273" s="137"/>
      <c r="J273" s="137"/>
      <c r="K273" s="137"/>
      <c r="L273" s="137"/>
      <c r="M273" s="137"/>
      <c r="N273" s="137"/>
      <c r="O273" s="137"/>
      <c r="P273" s="137">
        <v>4.49</v>
      </c>
      <c r="Q273" s="137">
        <v>4.49</v>
      </c>
      <c r="R273" s="137">
        <v>4.49</v>
      </c>
      <c r="S273" s="137"/>
      <c r="T273" s="137"/>
      <c r="U273" s="137"/>
      <c r="V273" s="137">
        <v>0</v>
      </c>
      <c r="W273" s="137">
        <v>500000000</v>
      </c>
      <c r="X273" s="137"/>
      <c r="Y273" s="137" t="s">
        <v>749</v>
      </c>
    </row>
    <row r="274" spans="1:25" ht="15" customHeight="1">
      <c r="A274" s="137" t="s">
        <v>217</v>
      </c>
      <c r="B274" s="137" t="s">
        <v>255</v>
      </c>
      <c r="C274" s="137" t="s">
        <v>7</v>
      </c>
      <c r="D274" s="137" t="s">
        <v>11</v>
      </c>
      <c r="E274" s="137" t="s">
        <v>342</v>
      </c>
      <c r="F274" s="137" t="s">
        <v>13</v>
      </c>
      <c r="G274" s="137"/>
      <c r="H274" s="137"/>
      <c r="I274" s="137"/>
      <c r="J274" s="137"/>
      <c r="K274" s="137"/>
      <c r="L274" s="137"/>
      <c r="M274" s="137"/>
      <c r="N274" s="137"/>
      <c r="O274" s="137"/>
      <c r="P274" s="137">
        <v>8.98</v>
      </c>
      <c r="Q274" s="137">
        <v>8.98</v>
      </c>
      <c r="R274" s="137">
        <v>8.98</v>
      </c>
      <c r="S274" s="137"/>
      <c r="T274" s="137"/>
      <c r="U274" s="137"/>
      <c r="V274" s="137">
        <v>0</v>
      </c>
      <c r="W274" s="137">
        <v>500000000</v>
      </c>
      <c r="X274" s="137"/>
      <c r="Y274" s="137" t="s">
        <v>749</v>
      </c>
    </row>
    <row r="275" spans="1:25" ht="15" customHeight="1">
      <c r="A275" s="137" t="s">
        <v>217</v>
      </c>
      <c r="B275" s="137" t="s">
        <v>258</v>
      </c>
      <c r="C275" s="137" t="s">
        <v>7</v>
      </c>
      <c r="D275" s="137" t="s">
        <v>11</v>
      </c>
      <c r="E275" s="137" t="s">
        <v>342</v>
      </c>
      <c r="F275" s="137" t="s">
        <v>13</v>
      </c>
      <c r="G275" s="137"/>
      <c r="H275" s="137"/>
      <c r="I275" s="137"/>
      <c r="J275" s="137"/>
      <c r="K275" s="137"/>
      <c r="L275" s="137"/>
      <c r="M275" s="137"/>
      <c r="N275" s="137"/>
      <c r="O275" s="137"/>
      <c r="P275" s="137">
        <v>4.49</v>
      </c>
      <c r="Q275" s="137">
        <v>4.49</v>
      </c>
      <c r="R275" s="137">
        <v>4.49</v>
      </c>
      <c r="S275" s="137"/>
      <c r="T275" s="137"/>
      <c r="U275" s="137"/>
      <c r="V275" s="137">
        <v>0</v>
      </c>
      <c r="W275" s="137">
        <v>500000000</v>
      </c>
      <c r="X275" s="137"/>
      <c r="Y275" s="137" t="s">
        <v>749</v>
      </c>
    </row>
    <row r="276" spans="1:25" ht="15" customHeight="1">
      <c r="A276" s="137" t="s">
        <v>217</v>
      </c>
      <c r="B276" s="137" t="s">
        <v>261</v>
      </c>
      <c r="C276" s="137" t="s">
        <v>7</v>
      </c>
      <c r="D276" s="137" t="s">
        <v>11</v>
      </c>
      <c r="E276" s="137" t="s">
        <v>342</v>
      </c>
      <c r="F276" s="137" t="s">
        <v>13</v>
      </c>
      <c r="G276" s="137"/>
      <c r="H276" s="137"/>
      <c r="I276" s="137"/>
      <c r="J276" s="137"/>
      <c r="K276" s="137"/>
      <c r="L276" s="137"/>
      <c r="M276" s="137"/>
      <c r="N276" s="137"/>
      <c r="O276" s="137"/>
      <c r="P276" s="137">
        <v>0.01</v>
      </c>
      <c r="Q276" s="137">
        <v>0</v>
      </c>
      <c r="R276" s="137">
        <v>0.01</v>
      </c>
      <c r="S276" s="137"/>
      <c r="T276" s="137"/>
      <c r="U276" s="137"/>
      <c r="V276" s="137">
        <v>0</v>
      </c>
      <c r="W276" s="137">
        <v>500000000</v>
      </c>
      <c r="X276" s="137"/>
      <c r="Y276" s="137" t="s">
        <v>749</v>
      </c>
    </row>
    <row r="277" spans="1:25" ht="15" customHeight="1">
      <c r="A277" s="137" t="s">
        <v>217</v>
      </c>
      <c r="B277" s="137" t="s">
        <v>252</v>
      </c>
      <c r="C277" s="137" t="s">
        <v>7</v>
      </c>
      <c r="D277" s="137" t="s">
        <v>11</v>
      </c>
      <c r="E277" s="137" t="s">
        <v>342</v>
      </c>
      <c r="F277" s="137" t="s">
        <v>13</v>
      </c>
      <c r="G277" s="137"/>
      <c r="H277" s="137"/>
      <c r="I277" s="137"/>
      <c r="J277" s="137"/>
      <c r="K277" s="137"/>
      <c r="L277" s="137"/>
      <c r="M277" s="137"/>
      <c r="N277" s="137"/>
      <c r="O277" s="137"/>
      <c r="P277" s="137">
        <v>8.99</v>
      </c>
      <c r="Q277" s="137"/>
      <c r="R277" s="137"/>
      <c r="S277" s="137"/>
      <c r="T277" s="137"/>
      <c r="U277" s="137"/>
      <c r="V277" s="137">
        <v>0</v>
      </c>
      <c r="W277" s="137">
        <v>500000000</v>
      </c>
      <c r="X277" s="137"/>
      <c r="Y277" s="137" t="s">
        <v>748</v>
      </c>
    </row>
    <row r="278" spans="1:25" ht="15" customHeight="1">
      <c r="A278" s="137" t="s">
        <v>217</v>
      </c>
      <c r="B278" s="137" t="s">
        <v>251</v>
      </c>
      <c r="C278" s="137" t="s">
        <v>7</v>
      </c>
      <c r="D278" s="137" t="s">
        <v>11</v>
      </c>
      <c r="E278" s="137" t="s">
        <v>342</v>
      </c>
      <c r="F278" s="137" t="s">
        <v>13</v>
      </c>
      <c r="G278" s="137"/>
      <c r="H278" s="137"/>
      <c r="I278" s="137"/>
      <c r="J278" s="137"/>
      <c r="K278" s="137"/>
      <c r="L278" s="137"/>
      <c r="M278" s="137"/>
      <c r="N278" s="137"/>
      <c r="O278" s="137"/>
      <c r="P278" s="137">
        <v>8.99</v>
      </c>
      <c r="Q278" s="137"/>
      <c r="R278" s="137"/>
      <c r="S278" s="137"/>
      <c r="T278" s="137"/>
      <c r="U278" s="137"/>
      <c r="V278" s="137">
        <v>0</v>
      </c>
      <c r="W278" s="137">
        <v>500000000</v>
      </c>
      <c r="X278" s="137"/>
      <c r="Y278" s="137" t="s">
        <v>748</v>
      </c>
    </row>
    <row r="279" spans="1:25" ht="15" customHeight="1">
      <c r="A279" s="137" t="s">
        <v>220</v>
      </c>
      <c r="B279" s="137" t="s">
        <v>254</v>
      </c>
      <c r="C279" s="137" t="s">
        <v>7</v>
      </c>
      <c r="D279" s="137" t="s">
        <v>11</v>
      </c>
      <c r="E279" s="137" t="s">
        <v>342</v>
      </c>
      <c r="F279" s="137" t="s">
        <v>13</v>
      </c>
      <c r="G279" s="137"/>
      <c r="H279" s="137"/>
      <c r="I279" s="137"/>
      <c r="J279" s="137"/>
      <c r="K279" s="137"/>
      <c r="L279" s="137"/>
      <c r="M279" s="137"/>
      <c r="N279" s="137"/>
      <c r="O279" s="137"/>
      <c r="P279" s="137">
        <v>0</v>
      </c>
      <c r="Q279" s="137">
        <v>0</v>
      </c>
      <c r="R279" s="137">
        <v>0</v>
      </c>
      <c r="S279" s="137"/>
      <c r="T279" s="137"/>
      <c r="U279" s="137"/>
      <c r="V279" s="137">
        <v>0</v>
      </c>
      <c r="W279" s="137">
        <v>500000000</v>
      </c>
      <c r="X279" s="137"/>
      <c r="Y279" s="137" t="s">
        <v>749</v>
      </c>
    </row>
    <row r="280" spans="1:25" ht="15" customHeight="1">
      <c r="A280" s="137" t="s">
        <v>220</v>
      </c>
      <c r="B280" s="137" t="s">
        <v>259</v>
      </c>
      <c r="C280" s="137" t="s">
        <v>7</v>
      </c>
      <c r="D280" s="137" t="s">
        <v>11</v>
      </c>
      <c r="E280" s="137" t="s">
        <v>342</v>
      </c>
      <c r="F280" s="137" t="s">
        <v>13</v>
      </c>
      <c r="G280" s="137" t="s">
        <v>662</v>
      </c>
      <c r="H280" s="137" t="s">
        <v>659</v>
      </c>
      <c r="I280" s="137" t="s">
        <v>660</v>
      </c>
      <c r="J280" s="137" t="s">
        <v>301</v>
      </c>
      <c r="K280" s="137" t="s">
        <v>663</v>
      </c>
      <c r="L280" s="137" t="s">
        <v>44</v>
      </c>
      <c r="M280" s="137" t="s">
        <v>336</v>
      </c>
      <c r="N280" s="137" t="s">
        <v>635</v>
      </c>
      <c r="O280" s="137" t="s">
        <v>288</v>
      </c>
      <c r="P280" s="137">
        <v>4.49</v>
      </c>
      <c r="Q280" s="137"/>
      <c r="R280" s="137"/>
      <c r="S280" s="137"/>
      <c r="T280" s="137"/>
      <c r="U280" s="137"/>
      <c r="V280" s="137">
        <v>0</v>
      </c>
      <c r="W280" s="137">
        <v>500000000</v>
      </c>
      <c r="X280" s="137"/>
      <c r="Y280" s="137" t="s">
        <v>748</v>
      </c>
    </row>
    <row r="281" spans="1:25" ht="15" customHeight="1">
      <c r="A281" s="137" t="s">
        <v>220</v>
      </c>
      <c r="B281" s="137" t="s">
        <v>257</v>
      </c>
      <c r="C281" s="137" t="s">
        <v>7</v>
      </c>
      <c r="D281" s="137" t="s">
        <v>11</v>
      </c>
      <c r="E281" s="137" t="s">
        <v>342</v>
      </c>
      <c r="F281" s="137" t="s">
        <v>13</v>
      </c>
      <c r="G281" s="137" t="s">
        <v>658</v>
      </c>
      <c r="H281" s="137" t="s">
        <v>659</v>
      </c>
      <c r="I281" s="137" t="s">
        <v>660</v>
      </c>
      <c r="J281" s="137" t="s">
        <v>301</v>
      </c>
      <c r="K281" s="137" t="s">
        <v>661</v>
      </c>
      <c r="L281" s="137" t="s">
        <v>44</v>
      </c>
      <c r="M281" s="137" t="s">
        <v>336</v>
      </c>
      <c r="N281" s="137" t="s">
        <v>635</v>
      </c>
      <c r="O281" s="137" t="s">
        <v>288</v>
      </c>
      <c r="P281" s="137">
        <v>4.49</v>
      </c>
      <c r="Q281" s="137"/>
      <c r="R281" s="137"/>
      <c r="S281" s="137"/>
      <c r="T281" s="137"/>
      <c r="U281" s="137"/>
      <c r="V281" s="137">
        <v>0</v>
      </c>
      <c r="W281" s="137">
        <v>500000000</v>
      </c>
      <c r="X281" s="137"/>
      <c r="Y281" s="137" t="s">
        <v>748</v>
      </c>
    </row>
    <row r="282" spans="1:25" ht="15" customHeight="1">
      <c r="A282" s="137" t="s">
        <v>220</v>
      </c>
      <c r="B282" s="137" t="s">
        <v>260</v>
      </c>
      <c r="C282" s="137" t="s">
        <v>7</v>
      </c>
      <c r="D282" s="137" t="s">
        <v>11</v>
      </c>
      <c r="E282" s="137" t="s">
        <v>342</v>
      </c>
      <c r="F282" s="137" t="s">
        <v>13</v>
      </c>
      <c r="G282" s="137"/>
      <c r="H282" s="137"/>
      <c r="I282" s="137"/>
      <c r="J282" s="137"/>
      <c r="K282" s="137"/>
      <c r="L282" s="137"/>
      <c r="M282" s="137"/>
      <c r="N282" s="137"/>
      <c r="O282" s="137"/>
      <c r="P282" s="137">
        <v>0</v>
      </c>
      <c r="Q282" s="137">
        <v>0</v>
      </c>
      <c r="R282" s="137">
        <v>0</v>
      </c>
      <c r="S282" s="137"/>
      <c r="T282" s="137"/>
      <c r="U282" s="137"/>
      <c r="V282" s="137">
        <v>0</v>
      </c>
      <c r="W282" s="137">
        <v>500000000</v>
      </c>
      <c r="X282" s="137"/>
      <c r="Y282" s="137" t="s">
        <v>749</v>
      </c>
    </row>
    <row r="283" spans="1:25" ht="15" customHeight="1">
      <c r="A283" s="137" t="s">
        <v>220</v>
      </c>
      <c r="B283" s="137" t="s">
        <v>262</v>
      </c>
      <c r="C283" s="137" t="s">
        <v>7</v>
      </c>
      <c r="D283" s="137" t="s">
        <v>11</v>
      </c>
      <c r="E283" s="137" t="s">
        <v>342</v>
      </c>
      <c r="F283" s="137" t="s">
        <v>13</v>
      </c>
      <c r="G283" s="137"/>
      <c r="H283" s="137"/>
      <c r="I283" s="137"/>
      <c r="J283" s="137"/>
      <c r="K283" s="137"/>
      <c r="L283" s="137"/>
      <c r="M283" s="137"/>
      <c r="N283" s="137"/>
      <c r="O283" s="137"/>
      <c r="P283" s="137">
        <v>0</v>
      </c>
      <c r="Q283" s="137">
        <v>0</v>
      </c>
      <c r="R283" s="137">
        <v>0</v>
      </c>
      <c r="S283" s="137"/>
      <c r="T283" s="137"/>
      <c r="U283" s="137"/>
      <c r="V283" s="137">
        <v>0</v>
      </c>
      <c r="W283" s="137">
        <v>500000000</v>
      </c>
      <c r="X283" s="137"/>
      <c r="Y283" s="137" t="s">
        <v>749</v>
      </c>
    </row>
    <row r="284" spans="1:25" ht="15" customHeight="1">
      <c r="A284" s="137" t="s">
        <v>220</v>
      </c>
      <c r="B284" s="137" t="s">
        <v>263</v>
      </c>
      <c r="C284" s="137" t="s">
        <v>7</v>
      </c>
      <c r="D284" s="137" t="s">
        <v>11</v>
      </c>
      <c r="E284" s="137" t="s">
        <v>342</v>
      </c>
      <c r="F284" s="137" t="s">
        <v>13</v>
      </c>
      <c r="G284" s="137"/>
      <c r="H284" s="137"/>
      <c r="I284" s="137"/>
      <c r="J284" s="137"/>
      <c r="K284" s="137"/>
      <c r="L284" s="137"/>
      <c r="M284" s="137"/>
      <c r="N284" s="137"/>
      <c r="O284" s="137"/>
      <c r="P284" s="137">
        <v>0</v>
      </c>
      <c r="Q284" s="137">
        <v>0</v>
      </c>
      <c r="R284" s="137">
        <v>0</v>
      </c>
      <c r="S284" s="137"/>
      <c r="T284" s="137"/>
      <c r="U284" s="137"/>
      <c r="V284" s="137">
        <v>0</v>
      </c>
      <c r="W284" s="137">
        <v>500000000</v>
      </c>
      <c r="X284" s="137"/>
      <c r="Y284" s="137" t="s">
        <v>749</v>
      </c>
    </row>
    <row r="285" spans="1:25" ht="15" customHeight="1">
      <c r="A285" s="137" t="s">
        <v>220</v>
      </c>
      <c r="B285" s="137" t="s">
        <v>275</v>
      </c>
      <c r="C285" s="137" t="s">
        <v>7</v>
      </c>
      <c r="D285" s="137" t="s">
        <v>11</v>
      </c>
      <c r="E285" s="137" t="s">
        <v>342</v>
      </c>
      <c r="F285" s="137" t="s">
        <v>13</v>
      </c>
      <c r="G285" s="137" t="s">
        <v>345</v>
      </c>
      <c r="H285" s="137" t="s">
        <v>294</v>
      </c>
      <c r="I285" s="137"/>
      <c r="J285" s="137" t="s">
        <v>284</v>
      </c>
      <c r="K285" s="137" t="s">
        <v>295</v>
      </c>
      <c r="L285" s="137" t="s">
        <v>40</v>
      </c>
      <c r="M285" s="137" t="s">
        <v>286</v>
      </c>
      <c r="N285" s="137" t="s">
        <v>287</v>
      </c>
      <c r="O285" s="137" t="s">
        <v>288</v>
      </c>
      <c r="P285" s="137">
        <v>0.96</v>
      </c>
      <c r="Q285" s="137"/>
      <c r="R285" s="137"/>
      <c r="S285" s="137">
        <v>0.96</v>
      </c>
      <c r="T285" s="137">
        <v>0.05</v>
      </c>
      <c r="U285" s="137">
        <v>0.1</v>
      </c>
      <c r="V285" s="137">
        <v>0</v>
      </c>
      <c r="W285" s="137">
        <v>500000000</v>
      </c>
      <c r="X285" s="137">
        <v>0</v>
      </c>
      <c r="Y285" s="137" t="s">
        <v>747</v>
      </c>
    </row>
    <row r="286" spans="1:25" ht="15" customHeight="1">
      <c r="A286" s="137" t="s">
        <v>220</v>
      </c>
      <c r="B286" s="137" t="s">
        <v>253</v>
      </c>
      <c r="C286" s="137" t="s">
        <v>7</v>
      </c>
      <c r="D286" s="137" t="s">
        <v>11</v>
      </c>
      <c r="E286" s="137" t="s">
        <v>342</v>
      </c>
      <c r="F286" s="137" t="s">
        <v>13</v>
      </c>
      <c r="G286" s="137"/>
      <c r="H286" s="137"/>
      <c r="I286" s="137"/>
      <c r="J286" s="137"/>
      <c r="K286" s="137"/>
      <c r="L286" s="137"/>
      <c r="M286" s="137"/>
      <c r="N286" s="137"/>
      <c r="O286" s="137"/>
      <c r="P286" s="137">
        <v>8.98</v>
      </c>
      <c r="Q286" s="137"/>
      <c r="R286" s="137"/>
      <c r="S286" s="137"/>
      <c r="T286" s="137"/>
      <c r="U286" s="137"/>
      <c r="V286" s="137">
        <v>0</v>
      </c>
      <c r="W286" s="137">
        <v>500000000</v>
      </c>
      <c r="X286" s="137"/>
      <c r="Y286" s="137" t="s">
        <v>748</v>
      </c>
    </row>
    <row r="287" spans="1:25" ht="15" customHeight="1">
      <c r="A287" s="137" t="s">
        <v>220</v>
      </c>
      <c r="B287" s="137" t="s">
        <v>256</v>
      </c>
      <c r="C287" s="137" t="s">
        <v>7</v>
      </c>
      <c r="D287" s="137" t="s">
        <v>11</v>
      </c>
      <c r="E287" s="137" t="s">
        <v>342</v>
      </c>
      <c r="F287" s="137" t="s">
        <v>13</v>
      </c>
      <c r="G287" s="137"/>
      <c r="H287" s="137"/>
      <c r="I287" s="137"/>
      <c r="J287" s="137"/>
      <c r="K287" s="137"/>
      <c r="L287" s="137"/>
      <c r="M287" s="137"/>
      <c r="N287" s="137"/>
      <c r="O287" s="137"/>
      <c r="P287" s="137">
        <v>4.49</v>
      </c>
      <c r="Q287" s="137"/>
      <c r="R287" s="137"/>
      <c r="S287" s="137"/>
      <c r="T287" s="137"/>
      <c r="U287" s="137"/>
      <c r="V287" s="137">
        <v>0</v>
      </c>
      <c r="W287" s="137">
        <v>500000000</v>
      </c>
      <c r="X287" s="137"/>
      <c r="Y287" s="137" t="s">
        <v>748</v>
      </c>
    </row>
    <row r="288" spans="1:25" ht="15" customHeight="1">
      <c r="A288" s="137" t="s">
        <v>220</v>
      </c>
      <c r="B288" s="137" t="s">
        <v>255</v>
      </c>
      <c r="C288" s="137" t="s">
        <v>7</v>
      </c>
      <c r="D288" s="137" t="s">
        <v>11</v>
      </c>
      <c r="E288" s="137" t="s">
        <v>342</v>
      </c>
      <c r="F288" s="137" t="s">
        <v>13</v>
      </c>
      <c r="G288" s="137"/>
      <c r="H288" s="137"/>
      <c r="I288" s="137"/>
      <c r="J288" s="137"/>
      <c r="K288" s="137"/>
      <c r="L288" s="137"/>
      <c r="M288" s="137"/>
      <c r="N288" s="137"/>
      <c r="O288" s="137"/>
      <c r="P288" s="137">
        <v>8.98</v>
      </c>
      <c r="Q288" s="137"/>
      <c r="R288" s="137"/>
      <c r="S288" s="137"/>
      <c r="T288" s="137"/>
      <c r="U288" s="137"/>
      <c r="V288" s="137">
        <v>0</v>
      </c>
      <c r="W288" s="137">
        <v>500000000</v>
      </c>
      <c r="X288" s="137"/>
      <c r="Y288" s="137" t="s">
        <v>748</v>
      </c>
    </row>
    <row r="289" spans="1:25" ht="15" customHeight="1">
      <c r="A289" s="137" t="s">
        <v>220</v>
      </c>
      <c r="B289" s="137" t="s">
        <v>258</v>
      </c>
      <c r="C289" s="137" t="s">
        <v>7</v>
      </c>
      <c r="D289" s="137" t="s">
        <v>11</v>
      </c>
      <c r="E289" s="137" t="s">
        <v>342</v>
      </c>
      <c r="F289" s="137" t="s">
        <v>13</v>
      </c>
      <c r="G289" s="137"/>
      <c r="H289" s="137"/>
      <c r="I289" s="137"/>
      <c r="J289" s="137"/>
      <c r="K289" s="137"/>
      <c r="L289" s="137"/>
      <c r="M289" s="137"/>
      <c r="N289" s="137"/>
      <c r="O289" s="137"/>
      <c r="P289" s="137">
        <v>4.49</v>
      </c>
      <c r="Q289" s="137"/>
      <c r="R289" s="137"/>
      <c r="S289" s="137"/>
      <c r="T289" s="137"/>
      <c r="U289" s="137"/>
      <c r="V289" s="137">
        <v>0</v>
      </c>
      <c r="W289" s="137">
        <v>500000000</v>
      </c>
      <c r="X289" s="137"/>
      <c r="Y289" s="137" t="s">
        <v>748</v>
      </c>
    </row>
    <row r="290" spans="1:25" ht="15" customHeight="1">
      <c r="A290" s="137" t="s">
        <v>220</v>
      </c>
      <c r="B290" s="137" t="s">
        <v>261</v>
      </c>
      <c r="C290" s="137" t="s">
        <v>7</v>
      </c>
      <c r="D290" s="137" t="s">
        <v>11</v>
      </c>
      <c r="E290" s="137" t="s">
        <v>342</v>
      </c>
      <c r="F290" s="137" t="s">
        <v>13</v>
      </c>
      <c r="G290" s="137"/>
      <c r="H290" s="137"/>
      <c r="I290" s="137"/>
      <c r="J290" s="137"/>
      <c r="K290" s="137"/>
      <c r="L290" s="137"/>
      <c r="M290" s="137"/>
      <c r="N290" s="137"/>
      <c r="O290" s="137"/>
      <c r="P290" s="137">
        <v>0</v>
      </c>
      <c r="Q290" s="137">
        <v>0</v>
      </c>
      <c r="R290" s="137">
        <v>0</v>
      </c>
      <c r="S290" s="137"/>
      <c r="T290" s="137"/>
      <c r="U290" s="137"/>
      <c r="V290" s="137">
        <v>0</v>
      </c>
      <c r="W290" s="137">
        <v>500000000</v>
      </c>
      <c r="X290" s="137"/>
      <c r="Y290" s="137" t="s">
        <v>749</v>
      </c>
    </row>
    <row r="291" spans="1:25" ht="15" customHeight="1">
      <c r="A291" s="137" t="s">
        <v>220</v>
      </c>
      <c r="B291" s="137" t="s">
        <v>252</v>
      </c>
      <c r="C291" s="137" t="s">
        <v>7</v>
      </c>
      <c r="D291" s="137" t="s">
        <v>11</v>
      </c>
      <c r="E291" s="137" t="s">
        <v>342</v>
      </c>
      <c r="F291" s="137" t="s">
        <v>13</v>
      </c>
      <c r="G291" s="137"/>
      <c r="H291" s="137"/>
      <c r="I291" s="137"/>
      <c r="J291" s="137"/>
      <c r="K291" s="137"/>
      <c r="L291" s="137"/>
      <c r="M291" s="137"/>
      <c r="N291" s="137"/>
      <c r="O291" s="137"/>
      <c r="P291" s="137">
        <v>8.98</v>
      </c>
      <c r="Q291" s="137"/>
      <c r="R291" s="137"/>
      <c r="S291" s="137"/>
      <c r="T291" s="137"/>
      <c r="U291" s="137"/>
      <c r="V291" s="137">
        <v>0</v>
      </c>
      <c r="W291" s="137">
        <v>500000000</v>
      </c>
      <c r="X291" s="137"/>
      <c r="Y291" s="137" t="s">
        <v>748</v>
      </c>
    </row>
    <row r="292" spans="1:25" ht="15" customHeight="1">
      <c r="A292" s="137" t="s">
        <v>220</v>
      </c>
      <c r="B292" s="137" t="s">
        <v>251</v>
      </c>
      <c r="C292" s="137" t="s">
        <v>7</v>
      </c>
      <c r="D292" s="137" t="s">
        <v>11</v>
      </c>
      <c r="E292" s="137" t="s">
        <v>342</v>
      </c>
      <c r="F292" s="137" t="s">
        <v>13</v>
      </c>
      <c r="G292" s="137"/>
      <c r="H292" s="137"/>
      <c r="I292" s="137"/>
      <c r="J292" s="137"/>
      <c r="K292" s="137"/>
      <c r="L292" s="137"/>
      <c r="M292" s="137"/>
      <c r="N292" s="137"/>
      <c r="O292" s="137"/>
      <c r="P292" s="137">
        <v>8.98</v>
      </c>
      <c r="Q292" s="137"/>
      <c r="R292" s="137"/>
      <c r="S292" s="137"/>
      <c r="T292" s="137"/>
      <c r="U292" s="137"/>
      <c r="V292" s="137">
        <v>0</v>
      </c>
      <c r="W292" s="137">
        <v>500000000</v>
      </c>
      <c r="X292" s="137"/>
      <c r="Y292" s="137" t="s">
        <v>748</v>
      </c>
    </row>
    <row r="293" spans="1:25" ht="15" customHeight="1">
      <c r="A293" s="137" t="s">
        <v>221</v>
      </c>
      <c r="B293" s="137" t="s">
        <v>254</v>
      </c>
      <c r="C293" s="137" t="s">
        <v>7</v>
      </c>
      <c r="D293" s="137" t="s">
        <v>11</v>
      </c>
      <c r="E293" s="137" t="s">
        <v>342</v>
      </c>
      <c r="F293" s="137" t="s">
        <v>13</v>
      </c>
      <c r="G293" s="137"/>
      <c r="H293" s="137"/>
      <c r="I293" s="137"/>
      <c r="J293" s="137"/>
      <c r="K293" s="137"/>
      <c r="L293" s="137"/>
      <c r="M293" s="137"/>
      <c r="N293" s="137"/>
      <c r="O293" s="137"/>
      <c r="P293" s="137">
        <v>0</v>
      </c>
      <c r="Q293" s="137">
        <v>0</v>
      </c>
      <c r="R293" s="137">
        <v>0</v>
      </c>
      <c r="S293" s="137"/>
      <c r="T293" s="137"/>
      <c r="U293" s="137"/>
      <c r="V293" s="137">
        <v>0</v>
      </c>
      <c r="W293" s="137">
        <v>500000000</v>
      </c>
      <c r="X293" s="137"/>
      <c r="Y293" s="137" t="s">
        <v>749</v>
      </c>
    </row>
    <row r="294" spans="1:25" ht="15" customHeight="1">
      <c r="A294" s="137" t="s">
        <v>221</v>
      </c>
      <c r="B294" s="137" t="s">
        <v>259</v>
      </c>
      <c r="C294" s="137" t="s">
        <v>7</v>
      </c>
      <c r="D294" s="137" t="s">
        <v>11</v>
      </c>
      <c r="E294" s="137" t="s">
        <v>342</v>
      </c>
      <c r="F294" s="137" t="s">
        <v>13</v>
      </c>
      <c r="G294" s="137"/>
      <c r="H294" s="137"/>
      <c r="I294" s="137"/>
      <c r="J294" s="137"/>
      <c r="K294" s="137"/>
      <c r="L294" s="137"/>
      <c r="M294" s="137"/>
      <c r="N294" s="137"/>
      <c r="O294" s="137"/>
      <c r="P294" s="137">
        <v>0</v>
      </c>
      <c r="Q294" s="137">
        <v>0</v>
      </c>
      <c r="R294" s="137">
        <v>0</v>
      </c>
      <c r="S294" s="137"/>
      <c r="T294" s="137"/>
      <c r="U294" s="137"/>
      <c r="V294" s="137">
        <v>0</v>
      </c>
      <c r="W294" s="137">
        <v>500000000</v>
      </c>
      <c r="X294" s="137"/>
      <c r="Y294" s="137" t="s">
        <v>749</v>
      </c>
    </row>
    <row r="295" spans="1:25" ht="15" customHeight="1">
      <c r="A295" s="137" t="s">
        <v>221</v>
      </c>
      <c r="B295" s="137" t="s">
        <v>257</v>
      </c>
      <c r="C295" s="137" t="s">
        <v>7</v>
      </c>
      <c r="D295" s="137" t="s">
        <v>11</v>
      </c>
      <c r="E295" s="137" t="s">
        <v>342</v>
      </c>
      <c r="F295" s="137" t="s">
        <v>13</v>
      </c>
      <c r="G295" s="137"/>
      <c r="H295" s="137"/>
      <c r="I295" s="137"/>
      <c r="J295" s="137"/>
      <c r="K295" s="137"/>
      <c r="L295" s="137"/>
      <c r="M295" s="137"/>
      <c r="N295" s="137"/>
      <c r="O295" s="137"/>
      <c r="P295" s="137">
        <v>0</v>
      </c>
      <c r="Q295" s="137">
        <v>0</v>
      </c>
      <c r="R295" s="137">
        <v>0.01</v>
      </c>
      <c r="S295" s="137"/>
      <c r="T295" s="137"/>
      <c r="U295" s="137"/>
      <c r="V295" s="137">
        <v>0</v>
      </c>
      <c r="W295" s="137">
        <v>500000000</v>
      </c>
      <c r="X295" s="137"/>
      <c r="Y295" s="137" t="s">
        <v>749</v>
      </c>
    </row>
    <row r="296" spans="1:25" ht="15" customHeight="1">
      <c r="A296" s="137" t="s">
        <v>221</v>
      </c>
      <c r="B296" s="137" t="s">
        <v>260</v>
      </c>
      <c r="C296" s="137" t="s">
        <v>7</v>
      </c>
      <c r="D296" s="137" t="s">
        <v>11</v>
      </c>
      <c r="E296" s="137" t="s">
        <v>342</v>
      </c>
      <c r="F296" s="137" t="s">
        <v>13</v>
      </c>
      <c r="G296" s="137"/>
      <c r="H296" s="137"/>
      <c r="I296" s="137"/>
      <c r="J296" s="137"/>
      <c r="K296" s="137"/>
      <c r="L296" s="137"/>
      <c r="M296" s="137"/>
      <c r="N296" s="137"/>
      <c r="O296" s="137"/>
      <c r="P296" s="137">
        <v>0</v>
      </c>
      <c r="Q296" s="137">
        <v>0</v>
      </c>
      <c r="R296" s="137">
        <v>0</v>
      </c>
      <c r="S296" s="137"/>
      <c r="T296" s="137"/>
      <c r="U296" s="137"/>
      <c r="V296" s="137">
        <v>0</v>
      </c>
      <c r="W296" s="137">
        <v>500000000</v>
      </c>
      <c r="X296" s="137"/>
      <c r="Y296" s="137" t="s">
        <v>749</v>
      </c>
    </row>
    <row r="297" spans="1:25" ht="15" customHeight="1">
      <c r="A297" s="137" t="s">
        <v>221</v>
      </c>
      <c r="B297" s="137" t="s">
        <v>262</v>
      </c>
      <c r="C297" s="137" t="s">
        <v>7</v>
      </c>
      <c r="D297" s="137" t="s">
        <v>11</v>
      </c>
      <c r="E297" s="137" t="s">
        <v>342</v>
      </c>
      <c r="F297" s="137" t="s">
        <v>13</v>
      </c>
      <c r="G297" s="137"/>
      <c r="H297" s="137"/>
      <c r="I297" s="137"/>
      <c r="J297" s="137"/>
      <c r="K297" s="137"/>
      <c r="L297" s="137"/>
      <c r="M297" s="137"/>
      <c r="N297" s="137"/>
      <c r="O297" s="137"/>
      <c r="P297" s="137">
        <v>0.01</v>
      </c>
      <c r="Q297" s="137">
        <v>0</v>
      </c>
      <c r="R297" s="137">
        <v>0.01</v>
      </c>
      <c r="S297" s="137"/>
      <c r="T297" s="137"/>
      <c r="U297" s="137"/>
      <c r="V297" s="137">
        <v>0</v>
      </c>
      <c r="W297" s="137">
        <v>500000000</v>
      </c>
      <c r="X297" s="137"/>
      <c r="Y297" s="137" t="s">
        <v>749</v>
      </c>
    </row>
    <row r="298" spans="1:25" ht="15" customHeight="1">
      <c r="A298" s="137" t="s">
        <v>221</v>
      </c>
      <c r="B298" s="137" t="s">
        <v>263</v>
      </c>
      <c r="C298" s="137" t="s">
        <v>7</v>
      </c>
      <c r="D298" s="137" t="s">
        <v>11</v>
      </c>
      <c r="E298" s="137" t="s">
        <v>342</v>
      </c>
      <c r="F298" s="137" t="s">
        <v>13</v>
      </c>
      <c r="G298" s="137"/>
      <c r="H298" s="137"/>
      <c r="I298" s="137"/>
      <c r="J298" s="137"/>
      <c r="K298" s="137"/>
      <c r="L298" s="137"/>
      <c r="M298" s="137"/>
      <c r="N298" s="137"/>
      <c r="O298" s="137"/>
      <c r="P298" s="137">
        <v>0</v>
      </c>
      <c r="Q298" s="137">
        <v>0</v>
      </c>
      <c r="R298" s="137">
        <v>0.01</v>
      </c>
      <c r="S298" s="137"/>
      <c r="T298" s="137"/>
      <c r="U298" s="137"/>
      <c r="V298" s="137">
        <v>0</v>
      </c>
      <c r="W298" s="137">
        <v>500000000</v>
      </c>
      <c r="X298" s="137"/>
      <c r="Y298" s="137" t="s">
        <v>749</v>
      </c>
    </row>
    <row r="299" spans="1:25" ht="15" customHeight="1">
      <c r="A299" s="137" t="s">
        <v>221</v>
      </c>
      <c r="B299" s="137" t="s">
        <v>275</v>
      </c>
      <c r="C299" s="137" t="s">
        <v>7</v>
      </c>
      <c r="D299" s="137" t="s">
        <v>11</v>
      </c>
      <c r="E299" s="137" t="s">
        <v>342</v>
      </c>
      <c r="F299" s="137" t="s">
        <v>13</v>
      </c>
      <c r="G299" s="137" t="s">
        <v>296</v>
      </c>
      <c r="H299" s="137" t="s">
        <v>294</v>
      </c>
      <c r="I299" s="137"/>
      <c r="J299" s="137" t="s">
        <v>284</v>
      </c>
      <c r="K299" s="137" t="s">
        <v>297</v>
      </c>
      <c r="L299" s="137" t="s">
        <v>40</v>
      </c>
      <c r="M299" s="137" t="s">
        <v>286</v>
      </c>
      <c r="N299" s="137" t="s">
        <v>287</v>
      </c>
      <c r="O299" s="137" t="s">
        <v>288</v>
      </c>
      <c r="P299" s="137">
        <v>1.45</v>
      </c>
      <c r="Q299" s="137"/>
      <c r="R299" s="137"/>
      <c r="S299" s="137">
        <v>1.45</v>
      </c>
      <c r="T299" s="137">
        <v>7.0000000000000007E-2</v>
      </c>
      <c r="U299" s="137">
        <v>0.1</v>
      </c>
      <c r="V299" s="137">
        <v>0</v>
      </c>
      <c r="W299" s="137">
        <v>500000000</v>
      </c>
      <c r="X299" s="137">
        <v>0</v>
      </c>
      <c r="Y299" s="137" t="s">
        <v>746</v>
      </c>
    </row>
    <row r="300" spans="1:25" ht="15" customHeight="1">
      <c r="A300" s="137" t="s">
        <v>221</v>
      </c>
      <c r="B300" s="137" t="s">
        <v>253</v>
      </c>
      <c r="C300" s="137" t="s">
        <v>7</v>
      </c>
      <c r="D300" s="137" t="s">
        <v>11</v>
      </c>
      <c r="E300" s="137" t="s">
        <v>342</v>
      </c>
      <c r="F300" s="137" t="s">
        <v>13</v>
      </c>
      <c r="G300" s="137"/>
      <c r="H300" s="137"/>
      <c r="I300" s="137"/>
      <c r="J300" s="137"/>
      <c r="K300" s="137"/>
      <c r="L300" s="137"/>
      <c r="M300" s="137"/>
      <c r="N300" s="137"/>
      <c r="O300" s="137"/>
      <c r="P300" s="137">
        <v>0.01</v>
      </c>
      <c r="Q300" s="137"/>
      <c r="R300" s="137"/>
      <c r="S300" s="137"/>
      <c r="T300" s="137"/>
      <c r="U300" s="137"/>
      <c r="V300" s="137">
        <v>0</v>
      </c>
      <c r="W300" s="137">
        <v>500000000</v>
      </c>
      <c r="X300" s="137"/>
      <c r="Y300" s="137" t="s">
        <v>748</v>
      </c>
    </row>
    <row r="301" spans="1:25" ht="15" customHeight="1">
      <c r="A301" s="137" t="s">
        <v>221</v>
      </c>
      <c r="B301" s="137" t="s">
        <v>256</v>
      </c>
      <c r="C301" s="137" t="s">
        <v>7</v>
      </c>
      <c r="D301" s="137" t="s">
        <v>11</v>
      </c>
      <c r="E301" s="137" t="s">
        <v>342</v>
      </c>
      <c r="F301" s="137" t="s">
        <v>13</v>
      </c>
      <c r="G301" s="137"/>
      <c r="H301" s="137"/>
      <c r="I301" s="137"/>
      <c r="J301" s="137"/>
      <c r="K301" s="137"/>
      <c r="L301" s="137"/>
      <c r="M301" s="137"/>
      <c r="N301" s="137"/>
      <c r="O301" s="137"/>
      <c r="P301" s="137">
        <v>0</v>
      </c>
      <c r="Q301" s="137">
        <v>0</v>
      </c>
      <c r="R301" s="137">
        <v>0</v>
      </c>
      <c r="S301" s="137"/>
      <c r="T301" s="137"/>
      <c r="U301" s="137"/>
      <c r="V301" s="137">
        <v>0</v>
      </c>
      <c r="W301" s="137">
        <v>500000000</v>
      </c>
      <c r="X301" s="137"/>
      <c r="Y301" s="137" t="s">
        <v>749</v>
      </c>
    </row>
    <row r="302" spans="1:25" ht="15" customHeight="1">
      <c r="A302" s="137" t="s">
        <v>221</v>
      </c>
      <c r="B302" s="137" t="s">
        <v>255</v>
      </c>
      <c r="C302" s="137" t="s">
        <v>7</v>
      </c>
      <c r="D302" s="137" t="s">
        <v>11</v>
      </c>
      <c r="E302" s="137" t="s">
        <v>342</v>
      </c>
      <c r="F302" s="137" t="s">
        <v>13</v>
      </c>
      <c r="G302" s="137"/>
      <c r="H302" s="137"/>
      <c r="I302" s="137"/>
      <c r="J302" s="137"/>
      <c r="K302" s="137"/>
      <c r="L302" s="137"/>
      <c r="M302" s="137"/>
      <c r="N302" s="137"/>
      <c r="O302" s="137"/>
      <c r="P302" s="137">
        <v>0</v>
      </c>
      <c r="Q302" s="137">
        <v>0</v>
      </c>
      <c r="R302" s="137">
        <v>0</v>
      </c>
      <c r="S302" s="137"/>
      <c r="T302" s="137"/>
      <c r="U302" s="137"/>
      <c r="V302" s="137">
        <v>0</v>
      </c>
      <c r="W302" s="137">
        <v>500000000</v>
      </c>
      <c r="X302" s="137"/>
      <c r="Y302" s="137" t="s">
        <v>749</v>
      </c>
    </row>
    <row r="303" spans="1:25" ht="15" customHeight="1">
      <c r="A303" s="137" t="s">
        <v>221</v>
      </c>
      <c r="B303" s="137" t="s">
        <v>258</v>
      </c>
      <c r="C303" s="137" t="s">
        <v>7</v>
      </c>
      <c r="D303" s="137" t="s">
        <v>11</v>
      </c>
      <c r="E303" s="137" t="s">
        <v>342</v>
      </c>
      <c r="F303" s="137" t="s">
        <v>13</v>
      </c>
      <c r="G303" s="137"/>
      <c r="H303" s="137"/>
      <c r="I303" s="137"/>
      <c r="J303" s="137"/>
      <c r="K303" s="137"/>
      <c r="L303" s="137"/>
      <c r="M303" s="137"/>
      <c r="N303" s="137"/>
      <c r="O303" s="137"/>
      <c r="P303" s="137">
        <v>0</v>
      </c>
      <c r="Q303" s="137">
        <v>0</v>
      </c>
      <c r="R303" s="137">
        <v>0</v>
      </c>
      <c r="S303" s="137"/>
      <c r="T303" s="137"/>
      <c r="U303" s="137"/>
      <c r="V303" s="137">
        <v>0</v>
      </c>
      <c r="W303" s="137">
        <v>500000000</v>
      </c>
      <c r="X303" s="137"/>
      <c r="Y303" s="137" t="s">
        <v>749</v>
      </c>
    </row>
    <row r="304" spans="1:25" ht="15" customHeight="1">
      <c r="A304" s="137" t="s">
        <v>221</v>
      </c>
      <c r="B304" s="137" t="s">
        <v>261</v>
      </c>
      <c r="C304" s="137" t="s">
        <v>7</v>
      </c>
      <c r="D304" s="137" t="s">
        <v>11</v>
      </c>
      <c r="E304" s="137" t="s">
        <v>342</v>
      </c>
      <c r="F304" s="137" t="s">
        <v>13</v>
      </c>
      <c r="G304" s="137" t="s">
        <v>298</v>
      </c>
      <c r="H304" s="137" t="s">
        <v>299</v>
      </c>
      <c r="I304" s="137" t="s">
        <v>300</v>
      </c>
      <c r="J304" s="137" t="s">
        <v>301</v>
      </c>
      <c r="K304" s="137" t="s">
        <v>302</v>
      </c>
      <c r="L304" s="137" t="s">
        <v>44</v>
      </c>
      <c r="M304" s="137" t="s">
        <v>303</v>
      </c>
      <c r="N304" s="137" t="s">
        <v>304</v>
      </c>
      <c r="O304" s="137" t="s">
        <v>305</v>
      </c>
      <c r="P304" s="137">
        <v>0.01</v>
      </c>
      <c r="Q304" s="137"/>
      <c r="R304" s="137"/>
      <c r="S304" s="137">
        <v>0.01</v>
      </c>
      <c r="T304" s="137">
        <v>0</v>
      </c>
      <c r="U304" s="137">
        <v>0.1</v>
      </c>
      <c r="V304" s="137">
        <v>0</v>
      </c>
      <c r="W304" s="137">
        <v>500000000</v>
      </c>
      <c r="X304" s="137">
        <v>0</v>
      </c>
      <c r="Y304" s="137" t="s">
        <v>746</v>
      </c>
    </row>
    <row r="305" spans="1:25" ht="15" customHeight="1">
      <c r="A305" s="137" t="s">
        <v>221</v>
      </c>
      <c r="B305" s="137" t="s">
        <v>252</v>
      </c>
      <c r="C305" s="137" t="s">
        <v>7</v>
      </c>
      <c r="D305" s="137" t="s">
        <v>11</v>
      </c>
      <c r="E305" s="137" t="s">
        <v>342</v>
      </c>
      <c r="F305" s="137" t="s">
        <v>13</v>
      </c>
      <c r="G305" s="137"/>
      <c r="H305" s="137"/>
      <c r="I305" s="137"/>
      <c r="J305" s="137"/>
      <c r="K305" s="137"/>
      <c r="L305" s="137"/>
      <c r="M305" s="137"/>
      <c r="N305" s="137"/>
      <c r="O305" s="137"/>
      <c r="P305" s="137">
        <v>0.01</v>
      </c>
      <c r="Q305" s="137"/>
      <c r="R305" s="137"/>
      <c r="S305" s="137"/>
      <c r="T305" s="137"/>
      <c r="U305" s="137"/>
      <c r="V305" s="137">
        <v>0</v>
      </c>
      <c r="W305" s="137">
        <v>500000000</v>
      </c>
      <c r="X305" s="137"/>
      <c r="Y305" s="137" t="s">
        <v>748</v>
      </c>
    </row>
    <row r="306" spans="1:25" ht="15" customHeight="1">
      <c r="A306" s="137" t="s">
        <v>221</v>
      </c>
      <c r="B306" s="137" t="s">
        <v>251</v>
      </c>
      <c r="C306" s="137" t="s">
        <v>7</v>
      </c>
      <c r="D306" s="137" t="s">
        <v>11</v>
      </c>
      <c r="E306" s="137" t="s">
        <v>342</v>
      </c>
      <c r="F306" s="137" t="s">
        <v>13</v>
      </c>
      <c r="G306" s="137"/>
      <c r="H306" s="137"/>
      <c r="I306" s="137"/>
      <c r="J306" s="137"/>
      <c r="K306" s="137"/>
      <c r="L306" s="137"/>
      <c r="M306" s="137"/>
      <c r="N306" s="137"/>
      <c r="O306" s="137"/>
      <c r="P306" s="137">
        <v>0.01</v>
      </c>
      <c r="Q306" s="137"/>
      <c r="R306" s="137"/>
      <c r="S306" s="137"/>
      <c r="T306" s="137"/>
      <c r="U306" s="137"/>
      <c r="V306" s="137">
        <v>0</v>
      </c>
      <c r="W306" s="137">
        <v>500000000</v>
      </c>
      <c r="X306" s="137"/>
      <c r="Y306" s="137" t="s">
        <v>748</v>
      </c>
    </row>
    <row r="307" spans="1:25" ht="15" customHeight="1">
      <c r="A307" s="137" t="s">
        <v>222</v>
      </c>
      <c r="B307" s="137" t="s">
        <v>254</v>
      </c>
      <c r="C307" s="137" t="s">
        <v>7</v>
      </c>
      <c r="D307" s="137" t="s">
        <v>11</v>
      </c>
      <c r="E307" s="137" t="s">
        <v>342</v>
      </c>
      <c r="F307" s="137" t="s">
        <v>13</v>
      </c>
      <c r="G307" s="137"/>
      <c r="H307" s="137"/>
      <c r="I307" s="137"/>
      <c r="J307" s="137"/>
      <c r="K307" s="137"/>
      <c r="L307" s="137"/>
      <c r="M307" s="137"/>
      <c r="N307" s="137"/>
      <c r="O307" s="137"/>
      <c r="P307" s="137">
        <v>0</v>
      </c>
      <c r="Q307" s="137">
        <v>0</v>
      </c>
      <c r="R307" s="137">
        <v>0</v>
      </c>
      <c r="S307" s="137"/>
      <c r="T307" s="137"/>
      <c r="U307" s="137"/>
      <c r="V307" s="137">
        <v>0</v>
      </c>
      <c r="W307" s="137">
        <v>500000000</v>
      </c>
      <c r="X307" s="137"/>
      <c r="Y307" s="137" t="s">
        <v>749</v>
      </c>
    </row>
    <row r="308" spans="1:25" ht="15" customHeight="1">
      <c r="A308" s="137" t="s">
        <v>222</v>
      </c>
      <c r="B308" s="137" t="s">
        <v>259</v>
      </c>
      <c r="C308" s="137" t="s">
        <v>7</v>
      </c>
      <c r="D308" s="137" t="s">
        <v>11</v>
      </c>
      <c r="E308" s="137" t="s">
        <v>342</v>
      </c>
      <c r="F308" s="137" t="s">
        <v>13</v>
      </c>
      <c r="G308" s="137"/>
      <c r="H308" s="137"/>
      <c r="I308" s="137"/>
      <c r="J308" s="137"/>
      <c r="K308" s="137"/>
      <c r="L308" s="137"/>
      <c r="M308" s="137"/>
      <c r="N308" s="137"/>
      <c r="O308" s="137"/>
      <c r="P308" s="137">
        <v>0</v>
      </c>
      <c r="Q308" s="137">
        <v>0</v>
      </c>
      <c r="R308" s="137">
        <v>0</v>
      </c>
      <c r="S308" s="137"/>
      <c r="T308" s="137"/>
      <c r="U308" s="137"/>
      <c r="V308" s="137">
        <v>0</v>
      </c>
      <c r="W308" s="137">
        <v>500000000</v>
      </c>
      <c r="X308" s="137"/>
      <c r="Y308" s="137" t="s">
        <v>749</v>
      </c>
    </row>
    <row r="309" spans="1:25" ht="15" customHeight="1">
      <c r="A309" s="137" t="s">
        <v>222</v>
      </c>
      <c r="B309" s="137" t="s">
        <v>257</v>
      </c>
      <c r="C309" s="137" t="s">
        <v>7</v>
      </c>
      <c r="D309" s="137" t="s">
        <v>11</v>
      </c>
      <c r="E309" s="137" t="s">
        <v>342</v>
      </c>
      <c r="F309" s="137" t="s">
        <v>13</v>
      </c>
      <c r="G309" s="137"/>
      <c r="H309" s="137"/>
      <c r="I309" s="137"/>
      <c r="J309" s="137"/>
      <c r="K309" s="137"/>
      <c r="L309" s="137"/>
      <c r="M309" s="137"/>
      <c r="N309" s="137"/>
      <c r="O309" s="137"/>
      <c r="P309" s="137">
        <v>0</v>
      </c>
      <c r="Q309" s="137">
        <v>0</v>
      </c>
      <c r="R309" s="137">
        <v>0</v>
      </c>
      <c r="S309" s="137"/>
      <c r="T309" s="137"/>
      <c r="U309" s="137"/>
      <c r="V309" s="137">
        <v>0</v>
      </c>
      <c r="W309" s="137">
        <v>500000000</v>
      </c>
      <c r="X309" s="137"/>
      <c r="Y309" s="137" t="s">
        <v>749</v>
      </c>
    </row>
    <row r="310" spans="1:25" ht="15" customHeight="1">
      <c r="A310" s="137" t="s">
        <v>222</v>
      </c>
      <c r="B310" s="137" t="s">
        <v>260</v>
      </c>
      <c r="C310" s="137" t="s">
        <v>7</v>
      </c>
      <c r="D310" s="137" t="s">
        <v>11</v>
      </c>
      <c r="E310" s="137" t="s">
        <v>342</v>
      </c>
      <c r="F310" s="137" t="s">
        <v>13</v>
      </c>
      <c r="G310" s="137"/>
      <c r="H310" s="137"/>
      <c r="I310" s="137"/>
      <c r="J310" s="137"/>
      <c r="K310" s="137"/>
      <c r="L310" s="137"/>
      <c r="M310" s="137"/>
      <c r="N310" s="137"/>
      <c r="O310" s="137"/>
      <c r="P310" s="137">
        <v>0</v>
      </c>
      <c r="Q310" s="137">
        <v>0</v>
      </c>
      <c r="R310" s="137">
        <v>0</v>
      </c>
      <c r="S310" s="137"/>
      <c r="T310" s="137"/>
      <c r="U310" s="137"/>
      <c r="V310" s="137">
        <v>0</v>
      </c>
      <c r="W310" s="137">
        <v>500000000</v>
      </c>
      <c r="X310" s="137"/>
      <c r="Y310" s="137" t="s">
        <v>749</v>
      </c>
    </row>
    <row r="311" spans="1:25" ht="15" customHeight="1">
      <c r="A311" s="137" t="s">
        <v>222</v>
      </c>
      <c r="B311" s="137" t="s">
        <v>262</v>
      </c>
      <c r="C311" s="137" t="s">
        <v>7</v>
      </c>
      <c r="D311" s="137" t="s">
        <v>11</v>
      </c>
      <c r="E311" s="137" t="s">
        <v>342</v>
      </c>
      <c r="F311" s="137" t="s">
        <v>13</v>
      </c>
      <c r="G311" s="137"/>
      <c r="H311" s="137"/>
      <c r="I311" s="137"/>
      <c r="J311" s="137"/>
      <c r="K311" s="137"/>
      <c r="L311" s="137"/>
      <c r="M311" s="137"/>
      <c r="N311" s="137"/>
      <c r="O311" s="137"/>
      <c r="P311" s="137">
        <v>0</v>
      </c>
      <c r="Q311" s="137">
        <v>0</v>
      </c>
      <c r="R311" s="137">
        <v>0</v>
      </c>
      <c r="S311" s="137"/>
      <c r="T311" s="137"/>
      <c r="U311" s="137"/>
      <c r="V311" s="137">
        <v>0</v>
      </c>
      <c r="W311" s="137">
        <v>500000000</v>
      </c>
      <c r="X311" s="137"/>
      <c r="Y311" s="137" t="s">
        <v>749</v>
      </c>
    </row>
    <row r="312" spans="1:25" ht="15" customHeight="1">
      <c r="A312" s="137" t="s">
        <v>222</v>
      </c>
      <c r="B312" s="137" t="s">
        <v>263</v>
      </c>
      <c r="C312" s="137" t="s">
        <v>7</v>
      </c>
      <c r="D312" s="137" t="s">
        <v>11</v>
      </c>
      <c r="E312" s="137" t="s">
        <v>342</v>
      </c>
      <c r="F312" s="137" t="s">
        <v>13</v>
      </c>
      <c r="G312" s="137"/>
      <c r="H312" s="137"/>
      <c r="I312" s="137"/>
      <c r="J312" s="137"/>
      <c r="K312" s="137"/>
      <c r="L312" s="137"/>
      <c r="M312" s="137"/>
      <c r="N312" s="137"/>
      <c r="O312" s="137"/>
      <c r="P312" s="137">
        <v>0</v>
      </c>
      <c r="Q312" s="137">
        <v>0</v>
      </c>
      <c r="R312" s="137">
        <v>0</v>
      </c>
      <c r="S312" s="137"/>
      <c r="T312" s="137"/>
      <c r="U312" s="137"/>
      <c r="V312" s="137">
        <v>0</v>
      </c>
      <c r="W312" s="137">
        <v>500000000</v>
      </c>
      <c r="X312" s="137"/>
      <c r="Y312" s="137" t="s">
        <v>749</v>
      </c>
    </row>
    <row r="313" spans="1:25" ht="15" customHeight="1">
      <c r="A313" s="137" t="s">
        <v>222</v>
      </c>
      <c r="B313" s="137" t="s">
        <v>275</v>
      </c>
      <c r="C313" s="137" t="s">
        <v>7</v>
      </c>
      <c r="D313" s="137" t="s">
        <v>11</v>
      </c>
      <c r="E313" s="137" t="s">
        <v>342</v>
      </c>
      <c r="F313" s="137" t="s">
        <v>13</v>
      </c>
      <c r="G313" s="137" t="s">
        <v>306</v>
      </c>
      <c r="H313" s="137" t="s">
        <v>294</v>
      </c>
      <c r="I313" s="137" t="s">
        <v>307</v>
      </c>
      <c r="J313" s="137" t="s">
        <v>284</v>
      </c>
      <c r="K313" s="137" t="s">
        <v>308</v>
      </c>
      <c r="L313" s="137" t="s">
        <v>40</v>
      </c>
      <c r="M313" s="137" t="s">
        <v>292</v>
      </c>
      <c r="N313" s="137" t="s">
        <v>287</v>
      </c>
      <c r="O313" s="137" t="s">
        <v>288</v>
      </c>
      <c r="P313" s="137">
        <v>0.05</v>
      </c>
      <c r="Q313" s="137"/>
      <c r="R313" s="137"/>
      <c r="S313" s="137">
        <v>0.05</v>
      </c>
      <c r="T313" s="137">
        <v>0</v>
      </c>
      <c r="U313" s="137">
        <v>0.1</v>
      </c>
      <c r="V313" s="137">
        <v>0</v>
      </c>
      <c r="W313" s="137">
        <v>500000000</v>
      </c>
      <c r="X313" s="137">
        <v>0</v>
      </c>
      <c r="Y313" s="137" t="s">
        <v>747</v>
      </c>
    </row>
    <row r="314" spans="1:25" ht="15" customHeight="1">
      <c r="A314" s="137" t="s">
        <v>222</v>
      </c>
      <c r="B314" s="137" t="s">
        <v>253</v>
      </c>
      <c r="C314" s="137" t="s">
        <v>7</v>
      </c>
      <c r="D314" s="137" t="s">
        <v>11</v>
      </c>
      <c r="E314" s="137" t="s">
        <v>342</v>
      </c>
      <c r="F314" s="137" t="s">
        <v>13</v>
      </c>
      <c r="G314" s="137"/>
      <c r="H314" s="137"/>
      <c r="I314" s="137"/>
      <c r="J314" s="137"/>
      <c r="K314" s="137"/>
      <c r="L314" s="137"/>
      <c r="M314" s="137"/>
      <c r="N314" s="137"/>
      <c r="O314" s="137"/>
      <c r="P314" s="137">
        <v>0</v>
      </c>
      <c r="Q314" s="137"/>
      <c r="R314" s="137"/>
      <c r="S314" s="137"/>
      <c r="T314" s="137"/>
      <c r="U314" s="137"/>
      <c r="V314" s="137">
        <v>0</v>
      </c>
      <c r="W314" s="137">
        <v>500000000</v>
      </c>
      <c r="X314" s="137"/>
      <c r="Y314" s="137" t="s">
        <v>748</v>
      </c>
    </row>
    <row r="315" spans="1:25" ht="15" customHeight="1">
      <c r="A315" s="137" t="s">
        <v>222</v>
      </c>
      <c r="B315" s="137" t="s">
        <v>256</v>
      </c>
      <c r="C315" s="137" t="s">
        <v>7</v>
      </c>
      <c r="D315" s="137" t="s">
        <v>11</v>
      </c>
      <c r="E315" s="137" t="s">
        <v>342</v>
      </c>
      <c r="F315" s="137" t="s">
        <v>13</v>
      </c>
      <c r="G315" s="137"/>
      <c r="H315" s="137"/>
      <c r="I315" s="137"/>
      <c r="J315" s="137"/>
      <c r="K315" s="137"/>
      <c r="L315" s="137"/>
      <c r="M315" s="137"/>
      <c r="N315" s="137"/>
      <c r="O315" s="137"/>
      <c r="P315" s="137">
        <v>0</v>
      </c>
      <c r="Q315" s="137">
        <v>0</v>
      </c>
      <c r="R315" s="137">
        <v>0</v>
      </c>
      <c r="S315" s="137"/>
      <c r="T315" s="137"/>
      <c r="U315" s="137"/>
      <c r="V315" s="137">
        <v>0</v>
      </c>
      <c r="W315" s="137">
        <v>500000000</v>
      </c>
      <c r="X315" s="137"/>
      <c r="Y315" s="137" t="s">
        <v>749</v>
      </c>
    </row>
    <row r="316" spans="1:25" ht="15" customHeight="1">
      <c r="A316" s="137" t="s">
        <v>222</v>
      </c>
      <c r="B316" s="137" t="s">
        <v>255</v>
      </c>
      <c r="C316" s="137" t="s">
        <v>7</v>
      </c>
      <c r="D316" s="137" t="s">
        <v>11</v>
      </c>
      <c r="E316" s="137" t="s">
        <v>342</v>
      </c>
      <c r="F316" s="137" t="s">
        <v>13</v>
      </c>
      <c r="G316" s="137"/>
      <c r="H316" s="137"/>
      <c r="I316" s="137"/>
      <c r="J316" s="137"/>
      <c r="K316" s="137"/>
      <c r="L316" s="137"/>
      <c r="M316" s="137"/>
      <c r="N316" s="137"/>
      <c r="O316" s="137"/>
      <c r="P316" s="137">
        <v>0</v>
      </c>
      <c r="Q316" s="137">
        <v>0</v>
      </c>
      <c r="R316" s="137">
        <v>0</v>
      </c>
      <c r="S316" s="137"/>
      <c r="T316" s="137"/>
      <c r="U316" s="137"/>
      <c r="V316" s="137">
        <v>0</v>
      </c>
      <c r="W316" s="137">
        <v>500000000</v>
      </c>
      <c r="X316" s="137"/>
      <c r="Y316" s="137" t="s">
        <v>749</v>
      </c>
    </row>
    <row r="317" spans="1:25" ht="15" customHeight="1">
      <c r="A317" s="137" t="s">
        <v>222</v>
      </c>
      <c r="B317" s="137" t="s">
        <v>258</v>
      </c>
      <c r="C317" s="137" t="s">
        <v>7</v>
      </c>
      <c r="D317" s="137" t="s">
        <v>11</v>
      </c>
      <c r="E317" s="137" t="s">
        <v>342</v>
      </c>
      <c r="F317" s="137" t="s">
        <v>13</v>
      </c>
      <c r="G317" s="137"/>
      <c r="H317" s="137"/>
      <c r="I317" s="137"/>
      <c r="J317" s="137"/>
      <c r="K317" s="137"/>
      <c r="L317" s="137"/>
      <c r="M317" s="137"/>
      <c r="N317" s="137"/>
      <c r="O317" s="137"/>
      <c r="P317" s="137">
        <v>0</v>
      </c>
      <c r="Q317" s="137">
        <v>0</v>
      </c>
      <c r="R317" s="137">
        <v>0</v>
      </c>
      <c r="S317" s="137"/>
      <c r="T317" s="137"/>
      <c r="U317" s="137"/>
      <c r="V317" s="137">
        <v>0</v>
      </c>
      <c r="W317" s="137">
        <v>500000000</v>
      </c>
      <c r="X317" s="137"/>
      <c r="Y317" s="137" t="s">
        <v>749</v>
      </c>
    </row>
    <row r="318" spans="1:25" ht="15" customHeight="1">
      <c r="A318" s="137" t="s">
        <v>222</v>
      </c>
      <c r="B318" s="137" t="s">
        <v>261</v>
      </c>
      <c r="C318" s="137" t="s">
        <v>7</v>
      </c>
      <c r="D318" s="137" t="s">
        <v>11</v>
      </c>
      <c r="E318" s="137" t="s">
        <v>342</v>
      </c>
      <c r="F318" s="137" t="s">
        <v>13</v>
      </c>
      <c r="G318" s="137"/>
      <c r="H318" s="137"/>
      <c r="I318" s="137"/>
      <c r="J318" s="137"/>
      <c r="K318" s="137"/>
      <c r="L318" s="137"/>
      <c r="M318" s="137"/>
      <c r="N318" s="137"/>
      <c r="O318" s="137"/>
      <c r="P318" s="137">
        <v>0</v>
      </c>
      <c r="Q318" s="137">
        <v>0</v>
      </c>
      <c r="R318" s="137">
        <v>0</v>
      </c>
      <c r="S318" s="137"/>
      <c r="T318" s="137"/>
      <c r="U318" s="137"/>
      <c r="V318" s="137">
        <v>0</v>
      </c>
      <c r="W318" s="137">
        <v>500000000</v>
      </c>
      <c r="X318" s="137"/>
      <c r="Y318" s="137" t="s">
        <v>749</v>
      </c>
    </row>
    <row r="319" spans="1:25" ht="15" customHeight="1">
      <c r="A319" s="137" t="s">
        <v>222</v>
      </c>
      <c r="B319" s="137" t="s">
        <v>252</v>
      </c>
      <c r="C319" s="137" t="s">
        <v>7</v>
      </c>
      <c r="D319" s="137" t="s">
        <v>11</v>
      </c>
      <c r="E319" s="137" t="s">
        <v>342</v>
      </c>
      <c r="F319" s="137" t="s">
        <v>13</v>
      </c>
      <c r="G319" s="137"/>
      <c r="H319" s="137"/>
      <c r="I319" s="137"/>
      <c r="J319" s="137"/>
      <c r="K319" s="137"/>
      <c r="L319" s="137"/>
      <c r="M319" s="137"/>
      <c r="N319" s="137"/>
      <c r="O319" s="137"/>
      <c r="P319" s="137">
        <v>2.16</v>
      </c>
      <c r="Q319" s="137"/>
      <c r="R319" s="137"/>
      <c r="S319" s="137"/>
      <c r="T319" s="137"/>
      <c r="U319" s="137"/>
      <c r="V319" s="137">
        <v>0</v>
      </c>
      <c r="W319" s="137">
        <v>500000000</v>
      </c>
      <c r="X319" s="137"/>
      <c r="Y319" s="137" t="s">
        <v>748</v>
      </c>
    </row>
    <row r="320" spans="1:25" ht="15" customHeight="1">
      <c r="A320" s="137" t="s">
        <v>222</v>
      </c>
      <c r="B320" s="137" t="s">
        <v>251</v>
      </c>
      <c r="C320" s="137" t="s">
        <v>7</v>
      </c>
      <c r="D320" s="137" t="s">
        <v>11</v>
      </c>
      <c r="E320" s="137" t="s">
        <v>342</v>
      </c>
      <c r="F320" s="137" t="s">
        <v>13</v>
      </c>
      <c r="G320" s="137"/>
      <c r="H320" s="137"/>
      <c r="I320" s="137"/>
      <c r="J320" s="137"/>
      <c r="K320" s="137"/>
      <c r="L320" s="137"/>
      <c r="M320" s="137"/>
      <c r="N320" s="137"/>
      <c r="O320" s="137"/>
      <c r="P320" s="137">
        <v>2.16</v>
      </c>
      <c r="Q320" s="137"/>
      <c r="R320" s="137"/>
      <c r="S320" s="137"/>
      <c r="T320" s="137"/>
      <c r="U320" s="137"/>
      <c r="V320" s="137">
        <v>0</v>
      </c>
      <c r="W320" s="137">
        <v>500000000</v>
      </c>
      <c r="X320" s="137"/>
      <c r="Y320" s="137" t="s">
        <v>748</v>
      </c>
    </row>
    <row r="321" spans="1:25" ht="15" customHeight="1">
      <c r="A321" s="137" t="s">
        <v>222</v>
      </c>
      <c r="B321" s="137" t="s">
        <v>266</v>
      </c>
      <c r="C321" s="137" t="s">
        <v>7</v>
      </c>
      <c r="D321" s="137" t="s">
        <v>11</v>
      </c>
      <c r="E321" s="137" t="s">
        <v>342</v>
      </c>
      <c r="F321" s="137" t="s">
        <v>13</v>
      </c>
      <c r="G321" s="137" t="s">
        <v>665</v>
      </c>
      <c r="H321" s="137" t="s">
        <v>639</v>
      </c>
      <c r="I321" s="137" t="s">
        <v>640</v>
      </c>
      <c r="J321" s="137" t="s">
        <v>301</v>
      </c>
      <c r="K321" s="137" t="s">
        <v>666</v>
      </c>
      <c r="L321" s="137" t="s">
        <v>44</v>
      </c>
      <c r="M321" s="137" t="s">
        <v>647</v>
      </c>
      <c r="N321" s="137" t="s">
        <v>635</v>
      </c>
      <c r="O321" s="137" t="s">
        <v>288</v>
      </c>
      <c r="P321" s="137">
        <v>2.16</v>
      </c>
      <c r="Q321" s="137"/>
      <c r="R321" s="137"/>
      <c r="S321" s="137"/>
      <c r="T321" s="137"/>
      <c r="U321" s="137"/>
      <c r="V321" s="137">
        <v>0</v>
      </c>
      <c r="W321" s="137">
        <v>500000000</v>
      </c>
      <c r="X321" s="137"/>
      <c r="Y321" s="137" t="s">
        <v>748</v>
      </c>
    </row>
    <row r="322" spans="1:25" ht="15" customHeight="1">
      <c r="A322" s="137" t="s">
        <v>222</v>
      </c>
      <c r="B322" s="137" t="s">
        <v>264</v>
      </c>
      <c r="C322" s="137" t="s">
        <v>7</v>
      </c>
      <c r="D322" s="137" t="s">
        <v>11</v>
      </c>
      <c r="E322" s="137" t="s">
        <v>342</v>
      </c>
      <c r="F322" s="137" t="s">
        <v>13</v>
      </c>
      <c r="G322" s="137"/>
      <c r="H322" s="137"/>
      <c r="I322" s="137"/>
      <c r="J322" s="137"/>
      <c r="K322" s="137"/>
      <c r="L322" s="137"/>
      <c r="M322" s="137"/>
      <c r="N322" s="137"/>
      <c r="O322" s="137"/>
      <c r="P322" s="137">
        <v>2.16</v>
      </c>
      <c r="Q322" s="137"/>
      <c r="R322" s="137"/>
      <c r="S322" s="137"/>
      <c r="T322" s="137"/>
      <c r="U322" s="137"/>
      <c r="V322" s="137">
        <v>0</v>
      </c>
      <c r="W322" s="137">
        <v>500000000</v>
      </c>
      <c r="X322" s="137"/>
      <c r="Y322" s="137" t="s">
        <v>748</v>
      </c>
    </row>
    <row r="323" spans="1:25" ht="15" customHeight="1">
      <c r="A323" s="137" t="s">
        <v>224</v>
      </c>
      <c r="B323" s="137" t="s">
        <v>269</v>
      </c>
      <c r="C323" s="137" t="s">
        <v>7</v>
      </c>
      <c r="D323" s="137" t="s">
        <v>11</v>
      </c>
      <c r="E323" s="137" t="s">
        <v>342</v>
      </c>
      <c r="F323" s="137" t="s">
        <v>13</v>
      </c>
      <c r="G323" s="137"/>
      <c r="H323" s="137"/>
      <c r="I323" s="137"/>
      <c r="J323" s="137"/>
      <c r="K323" s="137"/>
      <c r="L323" s="137"/>
      <c r="M323" s="137" t="s">
        <v>647</v>
      </c>
      <c r="N323" s="137" t="s">
        <v>630</v>
      </c>
      <c r="O323" s="137" t="s">
        <v>631</v>
      </c>
      <c r="P323" s="137">
        <v>0.26</v>
      </c>
      <c r="Q323" s="137"/>
      <c r="R323" s="137"/>
      <c r="S323" s="137"/>
      <c r="T323" s="137"/>
      <c r="U323" s="137"/>
      <c r="V323" s="137">
        <v>0</v>
      </c>
      <c r="W323" s="137">
        <v>500000000</v>
      </c>
      <c r="X323" s="137"/>
      <c r="Y323" s="137" t="s">
        <v>748</v>
      </c>
    </row>
    <row r="324" spans="1:25" ht="15" customHeight="1">
      <c r="A324" s="137" t="s">
        <v>224</v>
      </c>
      <c r="B324" s="137" t="s">
        <v>268</v>
      </c>
      <c r="C324" s="137" t="s">
        <v>7</v>
      </c>
      <c r="D324" s="137" t="s">
        <v>11</v>
      </c>
      <c r="E324" s="137" t="s">
        <v>342</v>
      </c>
      <c r="F324" s="137" t="s">
        <v>13</v>
      </c>
      <c r="G324" s="137"/>
      <c r="H324" s="137"/>
      <c r="I324" s="137"/>
      <c r="J324" s="137"/>
      <c r="K324" s="137"/>
      <c r="L324" s="137"/>
      <c r="M324" s="137"/>
      <c r="N324" s="137"/>
      <c r="O324" s="137"/>
      <c r="P324" s="137">
        <v>0.26</v>
      </c>
      <c r="Q324" s="137"/>
      <c r="R324" s="137"/>
      <c r="S324" s="137"/>
      <c r="T324" s="137"/>
      <c r="U324" s="137"/>
      <c r="V324" s="137">
        <v>0</v>
      </c>
      <c r="W324" s="137">
        <v>500000000</v>
      </c>
      <c r="X324" s="137"/>
      <c r="Y324" s="137" t="s">
        <v>748</v>
      </c>
    </row>
    <row r="325" spans="1:25" ht="15" customHeight="1">
      <c r="A325" s="137" t="s">
        <v>224</v>
      </c>
      <c r="B325" s="137" t="s">
        <v>251</v>
      </c>
      <c r="C325" s="137" t="s">
        <v>7</v>
      </c>
      <c r="D325" s="137" t="s">
        <v>11</v>
      </c>
      <c r="E325" s="137" t="s">
        <v>342</v>
      </c>
      <c r="F325" s="137" t="s">
        <v>13</v>
      </c>
      <c r="G325" s="137"/>
      <c r="H325" s="137"/>
      <c r="I325" s="137"/>
      <c r="J325" s="137"/>
      <c r="K325" s="137"/>
      <c r="L325" s="137"/>
      <c r="M325" s="137"/>
      <c r="N325" s="137"/>
      <c r="O325" s="137"/>
      <c r="P325" s="137">
        <v>0.26</v>
      </c>
      <c r="Q325" s="137"/>
      <c r="R325" s="137"/>
      <c r="S325" s="137"/>
      <c r="T325" s="137"/>
      <c r="U325" s="137"/>
      <c r="V325" s="137">
        <v>0</v>
      </c>
      <c r="W325" s="137">
        <v>500000000</v>
      </c>
      <c r="X325" s="137"/>
      <c r="Y325" s="137" t="s">
        <v>748</v>
      </c>
    </row>
    <row r="326" spans="1:25" ht="15" customHeight="1">
      <c r="A326" s="137" t="s">
        <v>225</v>
      </c>
      <c r="B326" s="137" t="s">
        <v>249</v>
      </c>
      <c r="C326" s="137" t="s">
        <v>7</v>
      </c>
      <c r="D326" s="137" t="s">
        <v>11</v>
      </c>
      <c r="E326" s="137" t="s">
        <v>342</v>
      </c>
      <c r="F326" s="137" t="s">
        <v>13</v>
      </c>
      <c r="G326" s="137"/>
      <c r="H326" s="137"/>
      <c r="I326" s="137"/>
      <c r="J326" s="137"/>
      <c r="K326" s="137"/>
      <c r="L326" s="137"/>
      <c r="M326" s="137"/>
      <c r="N326" s="137"/>
      <c r="O326" s="137"/>
      <c r="P326" s="137">
        <v>0.22</v>
      </c>
      <c r="Q326" s="137"/>
      <c r="R326" s="137"/>
      <c r="S326" s="137"/>
      <c r="T326" s="137"/>
      <c r="U326" s="137"/>
      <c r="V326" s="137">
        <v>0</v>
      </c>
      <c r="W326" s="137">
        <v>500000000</v>
      </c>
      <c r="X326" s="137"/>
      <c r="Y326" s="137" t="s">
        <v>748</v>
      </c>
    </row>
    <row r="327" spans="1:25" ht="15" customHeight="1">
      <c r="A327" s="137" t="s">
        <v>225</v>
      </c>
      <c r="B327" s="137" t="s">
        <v>250</v>
      </c>
      <c r="C327" s="137" t="s">
        <v>7</v>
      </c>
      <c r="D327" s="137" t="s">
        <v>11</v>
      </c>
      <c r="E327" s="137" t="s">
        <v>342</v>
      </c>
      <c r="F327" s="137" t="s">
        <v>13</v>
      </c>
      <c r="G327" s="137"/>
      <c r="H327" s="137"/>
      <c r="I327" s="137"/>
      <c r="J327" s="137"/>
      <c r="K327" s="137"/>
      <c r="L327" s="137"/>
      <c r="M327" s="137"/>
      <c r="N327" s="137"/>
      <c r="O327" s="137"/>
      <c r="P327" s="137">
        <v>1.44</v>
      </c>
      <c r="Q327" s="137"/>
      <c r="R327" s="137"/>
      <c r="S327" s="137"/>
      <c r="T327" s="137"/>
      <c r="U327" s="137"/>
      <c r="V327" s="137">
        <v>0</v>
      </c>
      <c r="W327" s="137">
        <v>500000000</v>
      </c>
      <c r="X327" s="137"/>
      <c r="Y327" s="137" t="s">
        <v>748</v>
      </c>
    </row>
    <row r="328" spans="1:25" ht="15" customHeight="1">
      <c r="A328" s="137" t="s">
        <v>225</v>
      </c>
      <c r="B328" s="137" t="s">
        <v>248</v>
      </c>
      <c r="C328" s="137" t="s">
        <v>7</v>
      </c>
      <c r="D328" s="137" t="s">
        <v>11</v>
      </c>
      <c r="E328" s="137" t="s">
        <v>342</v>
      </c>
      <c r="F328" s="137" t="s">
        <v>13</v>
      </c>
      <c r="G328" s="137"/>
      <c r="H328" s="137"/>
      <c r="I328" s="137"/>
      <c r="J328" s="137"/>
      <c r="K328" s="137"/>
      <c r="L328" s="137"/>
      <c r="M328" s="137"/>
      <c r="N328" s="137"/>
      <c r="O328" s="137"/>
      <c r="P328" s="137">
        <v>1.66</v>
      </c>
      <c r="Q328" s="137"/>
      <c r="R328" s="137"/>
      <c r="S328" s="137"/>
      <c r="T328" s="137"/>
      <c r="U328" s="137"/>
      <c r="V328" s="137">
        <v>0</v>
      </c>
      <c r="W328" s="137">
        <v>500000000</v>
      </c>
      <c r="X328" s="137"/>
      <c r="Y328" s="137" t="s">
        <v>748</v>
      </c>
    </row>
    <row r="329" spans="1:25" ht="15" customHeight="1">
      <c r="A329" s="137" t="s">
        <v>227</v>
      </c>
      <c r="B329" s="137" t="s">
        <v>249</v>
      </c>
      <c r="C329" s="137" t="s">
        <v>7</v>
      </c>
      <c r="D329" s="137" t="s">
        <v>11</v>
      </c>
      <c r="E329" s="137" t="s">
        <v>342</v>
      </c>
      <c r="F329" s="137" t="s">
        <v>13</v>
      </c>
      <c r="G329" s="137"/>
      <c r="H329" s="137"/>
      <c r="I329" s="137"/>
      <c r="J329" s="137"/>
      <c r="K329" s="137"/>
      <c r="L329" s="137"/>
      <c r="M329" s="137" t="s">
        <v>647</v>
      </c>
      <c r="N329" s="137" t="s">
        <v>630</v>
      </c>
      <c r="O329" s="137" t="s">
        <v>631</v>
      </c>
      <c r="P329" s="137">
        <v>0.22</v>
      </c>
      <c r="Q329" s="137"/>
      <c r="R329" s="137"/>
      <c r="S329" s="137"/>
      <c r="T329" s="137"/>
      <c r="U329" s="137"/>
      <c r="V329" s="137">
        <v>0</v>
      </c>
      <c r="W329" s="137">
        <v>500000000</v>
      </c>
      <c r="X329" s="137"/>
      <c r="Y329" s="137" t="s">
        <v>748</v>
      </c>
    </row>
    <row r="330" spans="1:25" ht="15" customHeight="1">
      <c r="A330" s="137" t="s">
        <v>227</v>
      </c>
      <c r="B330" s="137" t="s">
        <v>248</v>
      </c>
      <c r="C330" s="137" t="s">
        <v>7</v>
      </c>
      <c r="D330" s="137" t="s">
        <v>11</v>
      </c>
      <c r="E330" s="137" t="s">
        <v>342</v>
      </c>
      <c r="F330" s="137" t="s">
        <v>13</v>
      </c>
      <c r="G330" s="137"/>
      <c r="H330" s="137"/>
      <c r="I330" s="137"/>
      <c r="J330" s="137"/>
      <c r="K330" s="137"/>
      <c r="L330" s="137"/>
      <c r="M330" s="137"/>
      <c r="N330" s="137"/>
      <c r="O330" s="137"/>
      <c r="P330" s="137">
        <v>0.22</v>
      </c>
      <c r="Q330" s="137"/>
      <c r="R330" s="137"/>
      <c r="S330" s="137"/>
      <c r="T330" s="137"/>
      <c r="U330" s="137"/>
      <c r="V330" s="137">
        <v>0</v>
      </c>
      <c r="W330" s="137">
        <v>500000000</v>
      </c>
      <c r="X330" s="137"/>
      <c r="Y330" s="137" t="s">
        <v>748</v>
      </c>
    </row>
    <row r="331" spans="1:25" ht="15" customHeight="1">
      <c r="A331" s="137" t="s">
        <v>229</v>
      </c>
      <c r="B331" s="137" t="s">
        <v>249</v>
      </c>
      <c r="C331" s="137" t="s">
        <v>7</v>
      </c>
      <c r="D331" s="137" t="s">
        <v>11</v>
      </c>
      <c r="E331" s="137" t="s">
        <v>342</v>
      </c>
      <c r="F331" s="137" t="s">
        <v>13</v>
      </c>
      <c r="G331" s="137"/>
      <c r="H331" s="137"/>
      <c r="I331" s="137"/>
      <c r="J331" s="137"/>
      <c r="K331" s="137"/>
      <c r="L331" s="137"/>
      <c r="M331" s="137"/>
      <c r="N331" s="137"/>
      <c r="O331" s="137"/>
      <c r="P331" s="137">
        <v>0</v>
      </c>
      <c r="Q331" s="137"/>
      <c r="R331" s="137"/>
      <c r="S331" s="137"/>
      <c r="T331" s="137"/>
      <c r="U331" s="137"/>
      <c r="V331" s="137">
        <v>0</v>
      </c>
      <c r="W331" s="137">
        <v>500000000</v>
      </c>
      <c r="X331" s="137"/>
      <c r="Y331" s="137" t="s">
        <v>748</v>
      </c>
    </row>
    <row r="332" spans="1:25" ht="15" customHeight="1">
      <c r="A332" s="137" t="s">
        <v>229</v>
      </c>
      <c r="B332" s="137" t="s">
        <v>248</v>
      </c>
      <c r="C332" s="137" t="s">
        <v>7</v>
      </c>
      <c r="D332" s="137" t="s">
        <v>11</v>
      </c>
      <c r="E332" s="137" t="s">
        <v>342</v>
      </c>
      <c r="F332" s="137" t="s">
        <v>13</v>
      </c>
      <c r="G332" s="137"/>
      <c r="H332" s="137"/>
      <c r="I332" s="137"/>
      <c r="J332" s="137"/>
      <c r="K332" s="137"/>
      <c r="L332" s="137"/>
      <c r="M332" s="137"/>
      <c r="N332" s="137"/>
      <c r="O332" s="137"/>
      <c r="P332" s="137">
        <v>0</v>
      </c>
      <c r="Q332" s="137"/>
      <c r="R332" s="137"/>
      <c r="S332" s="137"/>
      <c r="T332" s="137"/>
      <c r="U332" s="137"/>
      <c r="V332" s="137">
        <v>0</v>
      </c>
      <c r="W332" s="137">
        <v>500000000</v>
      </c>
      <c r="X332" s="137"/>
      <c r="Y332" s="137" t="s">
        <v>748</v>
      </c>
    </row>
    <row r="333" spans="1:25" ht="15" customHeight="1">
      <c r="A333" s="137" t="s">
        <v>230</v>
      </c>
      <c r="B333" s="137" t="s">
        <v>250</v>
      </c>
      <c r="C333" s="137" t="s">
        <v>7</v>
      </c>
      <c r="D333" s="137" t="s">
        <v>11</v>
      </c>
      <c r="E333" s="137" t="s">
        <v>342</v>
      </c>
      <c r="F333" s="137" t="s">
        <v>13</v>
      </c>
      <c r="G333" s="137"/>
      <c r="H333" s="137"/>
      <c r="I333" s="137"/>
      <c r="J333" s="137"/>
      <c r="K333" s="137"/>
      <c r="L333" s="137"/>
      <c r="M333" s="137" t="s">
        <v>647</v>
      </c>
      <c r="N333" s="137" t="s">
        <v>630</v>
      </c>
      <c r="O333" s="137" t="s">
        <v>631</v>
      </c>
      <c r="P333" s="137">
        <v>1.44</v>
      </c>
      <c r="Q333" s="137"/>
      <c r="R333" s="137"/>
      <c r="S333" s="137"/>
      <c r="T333" s="137"/>
      <c r="U333" s="137"/>
      <c r="V333" s="137">
        <v>0</v>
      </c>
      <c r="W333" s="137">
        <v>500000000</v>
      </c>
      <c r="X333" s="137"/>
      <c r="Y333" s="137" t="s">
        <v>748</v>
      </c>
    </row>
    <row r="334" spans="1:25" ht="15" customHeight="1">
      <c r="A334" s="137" t="s">
        <v>230</v>
      </c>
      <c r="B334" s="137" t="s">
        <v>248</v>
      </c>
      <c r="C334" s="137" t="s">
        <v>7</v>
      </c>
      <c r="D334" s="137" t="s">
        <v>11</v>
      </c>
      <c r="E334" s="137" t="s">
        <v>342</v>
      </c>
      <c r="F334" s="137" t="s">
        <v>13</v>
      </c>
      <c r="G334" s="137"/>
      <c r="H334" s="137"/>
      <c r="I334" s="137"/>
      <c r="J334" s="137"/>
      <c r="K334" s="137"/>
      <c r="L334" s="137"/>
      <c r="M334" s="137"/>
      <c r="N334" s="137"/>
      <c r="O334" s="137"/>
      <c r="P334" s="137">
        <v>1.44</v>
      </c>
      <c r="Q334" s="137"/>
      <c r="R334" s="137"/>
      <c r="S334" s="137"/>
      <c r="T334" s="137"/>
      <c r="U334" s="137"/>
      <c r="V334" s="137">
        <v>0</v>
      </c>
      <c r="W334" s="137">
        <v>500000000</v>
      </c>
      <c r="X334" s="137"/>
      <c r="Y334" s="137" t="s">
        <v>748</v>
      </c>
    </row>
    <row r="335" spans="1:25" ht="15" customHeight="1">
      <c r="A335" s="137" t="s">
        <v>231</v>
      </c>
      <c r="B335" s="137" t="s">
        <v>270</v>
      </c>
      <c r="C335" s="137" t="s">
        <v>7</v>
      </c>
      <c r="D335" s="137" t="s">
        <v>11</v>
      </c>
      <c r="E335" s="137" t="s">
        <v>342</v>
      </c>
      <c r="F335" s="137" t="s">
        <v>13</v>
      </c>
      <c r="G335" s="137"/>
      <c r="H335" s="137"/>
      <c r="I335" s="137"/>
      <c r="J335" s="137"/>
      <c r="K335" s="137"/>
      <c r="L335" s="137"/>
      <c r="M335" s="137"/>
      <c r="N335" s="137"/>
      <c r="O335" s="137"/>
      <c r="P335" s="137">
        <v>0.08</v>
      </c>
      <c r="Q335" s="137"/>
      <c r="R335" s="137"/>
      <c r="S335" s="137"/>
      <c r="T335" s="137"/>
      <c r="U335" s="137"/>
      <c r="V335" s="137">
        <v>0</v>
      </c>
      <c r="W335" s="137">
        <v>500000000</v>
      </c>
      <c r="X335" s="137"/>
      <c r="Y335" s="137" t="s">
        <v>748</v>
      </c>
    </row>
    <row r="336" spans="1:25" ht="15" customHeight="1">
      <c r="A336" s="137" t="s">
        <v>231</v>
      </c>
      <c r="B336" s="137" t="s">
        <v>271</v>
      </c>
      <c r="C336" s="137" t="s">
        <v>7</v>
      </c>
      <c r="D336" s="137" t="s">
        <v>11</v>
      </c>
      <c r="E336" s="137" t="s">
        <v>342</v>
      </c>
      <c r="F336" s="137" t="s">
        <v>13</v>
      </c>
      <c r="G336" s="137"/>
      <c r="H336" s="137"/>
      <c r="I336" s="137"/>
      <c r="J336" s="137"/>
      <c r="K336" s="137"/>
      <c r="L336" s="137"/>
      <c r="M336" s="137"/>
      <c r="N336" s="137"/>
      <c r="O336" s="137"/>
      <c r="P336" s="137">
        <v>0.02</v>
      </c>
      <c r="Q336" s="137"/>
      <c r="R336" s="137"/>
      <c r="S336" s="137"/>
      <c r="T336" s="137"/>
      <c r="U336" s="137"/>
      <c r="V336" s="137">
        <v>0</v>
      </c>
      <c r="W336" s="137">
        <v>500000000</v>
      </c>
      <c r="X336" s="137"/>
      <c r="Y336" s="137" t="s">
        <v>748</v>
      </c>
    </row>
    <row r="337" spans="1:25" ht="15" customHeight="1">
      <c r="A337" s="137" t="s">
        <v>231</v>
      </c>
      <c r="B337" s="137" t="s">
        <v>262</v>
      </c>
      <c r="C337" s="137" t="s">
        <v>7</v>
      </c>
      <c r="D337" s="137" t="s">
        <v>11</v>
      </c>
      <c r="E337" s="137" t="s">
        <v>342</v>
      </c>
      <c r="F337" s="137" t="s">
        <v>13</v>
      </c>
      <c r="G337" s="137"/>
      <c r="H337" s="137"/>
      <c r="I337" s="137"/>
      <c r="J337" s="137"/>
      <c r="K337" s="137"/>
      <c r="L337" s="137"/>
      <c r="M337" s="137"/>
      <c r="N337" s="137"/>
      <c r="O337" s="137"/>
      <c r="P337" s="137">
        <v>0.01</v>
      </c>
      <c r="Q337" s="137">
        <v>0</v>
      </c>
      <c r="R337" s="137">
        <v>0.01</v>
      </c>
      <c r="S337" s="137"/>
      <c r="T337" s="137"/>
      <c r="U337" s="137"/>
      <c r="V337" s="137">
        <v>0</v>
      </c>
      <c r="W337" s="137">
        <v>500000000</v>
      </c>
      <c r="X337" s="137"/>
      <c r="Y337" s="137" t="s">
        <v>749</v>
      </c>
    </row>
    <row r="338" spans="1:25" ht="15" customHeight="1">
      <c r="A338" s="137" t="s">
        <v>231</v>
      </c>
      <c r="B338" s="137" t="s">
        <v>263</v>
      </c>
      <c r="C338" s="137" t="s">
        <v>7</v>
      </c>
      <c r="D338" s="137" t="s">
        <v>11</v>
      </c>
      <c r="E338" s="137" t="s">
        <v>342</v>
      </c>
      <c r="F338" s="137" t="s">
        <v>13</v>
      </c>
      <c r="G338" s="137"/>
      <c r="H338" s="137"/>
      <c r="I338" s="137"/>
      <c r="J338" s="137"/>
      <c r="K338" s="137"/>
      <c r="L338" s="137"/>
      <c r="M338" s="137"/>
      <c r="N338" s="137"/>
      <c r="O338" s="137"/>
      <c r="P338" s="137">
        <v>0.01</v>
      </c>
      <c r="Q338" s="137">
        <v>0</v>
      </c>
      <c r="R338" s="137">
        <v>0.01</v>
      </c>
      <c r="S338" s="137"/>
      <c r="T338" s="137"/>
      <c r="U338" s="137"/>
      <c r="V338" s="137">
        <v>0</v>
      </c>
      <c r="W338" s="137">
        <v>500000000</v>
      </c>
      <c r="X338" s="137"/>
      <c r="Y338" s="137" t="s">
        <v>749</v>
      </c>
    </row>
    <row r="339" spans="1:25" ht="15" customHeight="1">
      <c r="A339" s="137" t="s">
        <v>231</v>
      </c>
      <c r="B339" s="137" t="s">
        <v>265</v>
      </c>
      <c r="C339" s="137" t="s">
        <v>7</v>
      </c>
      <c r="D339" s="137" t="s">
        <v>11</v>
      </c>
      <c r="E339" s="137" t="s">
        <v>342</v>
      </c>
      <c r="F339" s="137" t="s">
        <v>13</v>
      </c>
      <c r="G339" s="137"/>
      <c r="H339" s="137"/>
      <c r="I339" s="137"/>
      <c r="J339" s="137"/>
      <c r="K339" s="137"/>
      <c r="L339" s="137"/>
      <c r="M339" s="137"/>
      <c r="N339" s="137"/>
      <c r="O339" s="137"/>
      <c r="P339" s="137">
        <v>0.01</v>
      </c>
      <c r="Q339" s="137"/>
      <c r="R339" s="137"/>
      <c r="S339" s="137"/>
      <c r="T339" s="137"/>
      <c r="U339" s="137"/>
      <c r="V339" s="137">
        <v>0</v>
      </c>
      <c r="W339" s="137">
        <v>500000000</v>
      </c>
      <c r="X339" s="137"/>
      <c r="Y339" s="137" t="s">
        <v>748</v>
      </c>
    </row>
    <row r="340" spans="1:25" ht="15" customHeight="1">
      <c r="A340" s="137" t="s">
        <v>231</v>
      </c>
      <c r="B340" s="137" t="s">
        <v>266</v>
      </c>
      <c r="C340" s="137" t="s">
        <v>7</v>
      </c>
      <c r="D340" s="137" t="s">
        <v>11</v>
      </c>
      <c r="E340" s="137" t="s">
        <v>342</v>
      </c>
      <c r="F340" s="137" t="s">
        <v>13</v>
      </c>
      <c r="G340" s="137"/>
      <c r="H340" s="137"/>
      <c r="I340" s="137"/>
      <c r="J340" s="137"/>
      <c r="K340" s="137"/>
      <c r="L340" s="137"/>
      <c r="M340" s="137"/>
      <c r="N340" s="137"/>
      <c r="O340" s="137"/>
      <c r="P340" s="137">
        <v>0.15</v>
      </c>
      <c r="Q340" s="137"/>
      <c r="R340" s="137"/>
      <c r="S340" s="137"/>
      <c r="T340" s="137"/>
      <c r="U340" s="137"/>
      <c r="V340" s="137">
        <v>0</v>
      </c>
      <c r="W340" s="137">
        <v>500000000</v>
      </c>
      <c r="X340" s="137"/>
      <c r="Y340" s="137" t="s">
        <v>748</v>
      </c>
    </row>
    <row r="341" spans="1:25" ht="15" customHeight="1">
      <c r="A341" s="137" t="s">
        <v>231</v>
      </c>
      <c r="B341" s="137" t="s">
        <v>267</v>
      </c>
      <c r="C341" s="137" t="s">
        <v>7</v>
      </c>
      <c r="D341" s="137" t="s">
        <v>11</v>
      </c>
      <c r="E341" s="137" t="s">
        <v>342</v>
      </c>
      <c r="F341" s="137" t="s">
        <v>13</v>
      </c>
      <c r="G341" s="137"/>
      <c r="H341" s="137"/>
      <c r="I341" s="137"/>
      <c r="J341" s="137"/>
      <c r="K341" s="137"/>
      <c r="L341" s="137"/>
      <c r="M341" s="137"/>
      <c r="N341" s="137"/>
      <c r="O341" s="137"/>
      <c r="P341" s="137">
        <v>0</v>
      </c>
      <c r="Q341" s="137"/>
      <c r="R341" s="137"/>
      <c r="S341" s="137"/>
      <c r="T341" s="137"/>
      <c r="U341" s="137"/>
      <c r="V341" s="137">
        <v>0</v>
      </c>
      <c r="W341" s="137">
        <v>500000000</v>
      </c>
      <c r="X341" s="137"/>
      <c r="Y341" s="137" t="s">
        <v>748</v>
      </c>
    </row>
    <row r="342" spans="1:25" ht="15" customHeight="1">
      <c r="A342" s="137" t="s">
        <v>231</v>
      </c>
      <c r="B342" s="137" t="s">
        <v>272</v>
      </c>
      <c r="C342" s="137" t="s">
        <v>7</v>
      </c>
      <c r="D342" s="137" t="s">
        <v>11</v>
      </c>
      <c r="E342" s="137" t="s">
        <v>342</v>
      </c>
      <c r="F342" s="137" t="s">
        <v>13</v>
      </c>
      <c r="G342" s="137"/>
      <c r="H342" s="137"/>
      <c r="I342" s="137"/>
      <c r="J342" s="137"/>
      <c r="K342" s="137"/>
      <c r="L342" s="137"/>
      <c r="M342" s="137"/>
      <c r="N342" s="137"/>
      <c r="O342" s="137"/>
      <c r="P342" s="137">
        <v>0.02</v>
      </c>
      <c r="Q342" s="137"/>
      <c r="R342" s="137"/>
      <c r="S342" s="137"/>
      <c r="T342" s="137"/>
      <c r="U342" s="137"/>
      <c r="V342" s="137">
        <v>0</v>
      </c>
      <c r="W342" s="137">
        <v>500000000</v>
      </c>
      <c r="X342" s="137"/>
      <c r="Y342" s="137" t="s">
        <v>748</v>
      </c>
    </row>
    <row r="343" spans="1:25" ht="15" customHeight="1">
      <c r="A343" s="137" t="s">
        <v>231</v>
      </c>
      <c r="B343" s="137" t="s">
        <v>273</v>
      </c>
      <c r="C343" s="137" t="s">
        <v>7</v>
      </c>
      <c r="D343" s="137" t="s">
        <v>11</v>
      </c>
      <c r="E343" s="137" t="s">
        <v>342</v>
      </c>
      <c r="F343" s="137" t="s">
        <v>13</v>
      </c>
      <c r="G343" s="137"/>
      <c r="H343" s="137"/>
      <c r="I343" s="137"/>
      <c r="J343" s="137"/>
      <c r="K343" s="137"/>
      <c r="L343" s="137"/>
      <c r="M343" s="137"/>
      <c r="N343" s="137"/>
      <c r="O343" s="137"/>
      <c r="P343" s="137">
        <v>0</v>
      </c>
      <c r="Q343" s="137"/>
      <c r="R343" s="137"/>
      <c r="S343" s="137"/>
      <c r="T343" s="137"/>
      <c r="U343" s="137"/>
      <c r="V343" s="137">
        <v>0</v>
      </c>
      <c r="W343" s="137">
        <v>500000000</v>
      </c>
      <c r="X343" s="137"/>
      <c r="Y343" s="137" t="s">
        <v>748</v>
      </c>
    </row>
    <row r="344" spans="1:25" ht="15" customHeight="1">
      <c r="A344" s="137" t="s">
        <v>231</v>
      </c>
      <c r="B344" s="137" t="s">
        <v>275</v>
      </c>
      <c r="C344" s="137" t="s">
        <v>7</v>
      </c>
      <c r="D344" s="137" t="s">
        <v>11</v>
      </c>
      <c r="E344" s="137" t="s">
        <v>342</v>
      </c>
      <c r="F344" s="137" t="s">
        <v>13</v>
      </c>
      <c r="G344" s="137"/>
      <c r="H344" s="137"/>
      <c r="I344" s="137"/>
      <c r="J344" s="137"/>
      <c r="K344" s="137"/>
      <c r="L344" s="137"/>
      <c r="M344" s="137"/>
      <c r="N344" s="137"/>
      <c r="O344" s="137"/>
      <c r="P344" s="137">
        <v>0.42</v>
      </c>
      <c r="Q344" s="137"/>
      <c r="R344" s="137"/>
      <c r="S344" s="137"/>
      <c r="T344" s="137"/>
      <c r="U344" s="137"/>
      <c r="V344" s="137">
        <v>0</v>
      </c>
      <c r="W344" s="137">
        <v>500000000</v>
      </c>
      <c r="X344" s="137"/>
      <c r="Y344" s="137" t="s">
        <v>748</v>
      </c>
    </row>
    <row r="345" spans="1:25" ht="15" customHeight="1">
      <c r="A345" s="137" t="s">
        <v>231</v>
      </c>
      <c r="B345" s="137" t="s">
        <v>261</v>
      </c>
      <c r="C345" s="137" t="s">
        <v>7</v>
      </c>
      <c r="D345" s="137" t="s">
        <v>11</v>
      </c>
      <c r="E345" s="137" t="s">
        <v>342</v>
      </c>
      <c r="F345" s="137" t="s">
        <v>13</v>
      </c>
      <c r="G345" s="137"/>
      <c r="H345" s="137"/>
      <c r="I345" s="137"/>
      <c r="J345" s="137"/>
      <c r="K345" s="137"/>
      <c r="L345" s="137"/>
      <c r="M345" s="137"/>
      <c r="N345" s="137"/>
      <c r="O345" s="137"/>
      <c r="P345" s="137">
        <v>0.01</v>
      </c>
      <c r="Q345" s="137"/>
      <c r="R345" s="137"/>
      <c r="S345" s="137"/>
      <c r="T345" s="137"/>
      <c r="U345" s="137"/>
      <c r="V345" s="137">
        <v>0</v>
      </c>
      <c r="W345" s="137">
        <v>500000000</v>
      </c>
      <c r="X345" s="137"/>
      <c r="Y345" s="137" t="s">
        <v>748</v>
      </c>
    </row>
    <row r="346" spans="1:25" ht="15" customHeight="1">
      <c r="A346" s="137" t="s">
        <v>231</v>
      </c>
      <c r="B346" s="137" t="s">
        <v>253</v>
      </c>
      <c r="C346" s="137" t="s">
        <v>7</v>
      </c>
      <c r="D346" s="137" t="s">
        <v>11</v>
      </c>
      <c r="E346" s="137" t="s">
        <v>342</v>
      </c>
      <c r="F346" s="137" t="s">
        <v>13</v>
      </c>
      <c r="G346" s="137"/>
      <c r="H346" s="137"/>
      <c r="I346" s="137"/>
      <c r="J346" s="137"/>
      <c r="K346" s="137"/>
      <c r="L346" s="137"/>
      <c r="M346" s="137"/>
      <c r="N346" s="137"/>
      <c r="O346" s="137"/>
      <c r="P346" s="137">
        <v>0.01</v>
      </c>
      <c r="Q346" s="137"/>
      <c r="R346" s="137"/>
      <c r="S346" s="137"/>
      <c r="T346" s="137"/>
      <c r="U346" s="137"/>
      <c r="V346" s="137">
        <v>0</v>
      </c>
      <c r="W346" s="137">
        <v>500000000</v>
      </c>
      <c r="X346" s="137"/>
      <c r="Y346" s="137" t="s">
        <v>748</v>
      </c>
    </row>
    <row r="347" spans="1:25" ht="15" customHeight="1">
      <c r="A347" s="137" t="s">
        <v>231</v>
      </c>
      <c r="B347" s="137" t="s">
        <v>252</v>
      </c>
      <c r="C347" s="137" t="s">
        <v>7</v>
      </c>
      <c r="D347" s="137" t="s">
        <v>11</v>
      </c>
      <c r="E347" s="137" t="s">
        <v>342</v>
      </c>
      <c r="F347" s="137" t="s">
        <v>13</v>
      </c>
      <c r="G347" s="137"/>
      <c r="H347" s="137"/>
      <c r="I347" s="137"/>
      <c r="J347" s="137"/>
      <c r="K347" s="137"/>
      <c r="L347" s="137"/>
      <c r="M347" s="137"/>
      <c r="N347" s="137"/>
      <c r="O347" s="137"/>
      <c r="P347" s="137">
        <v>0.18</v>
      </c>
      <c r="Q347" s="137"/>
      <c r="R347" s="137"/>
      <c r="S347" s="137"/>
      <c r="T347" s="137"/>
      <c r="U347" s="137"/>
      <c r="V347" s="137">
        <v>0</v>
      </c>
      <c r="W347" s="137">
        <v>500000000</v>
      </c>
      <c r="X347" s="137"/>
      <c r="Y347" s="137" t="s">
        <v>748</v>
      </c>
    </row>
    <row r="348" spans="1:25" ht="15" customHeight="1">
      <c r="A348" s="137" t="s">
        <v>231</v>
      </c>
      <c r="B348" s="137" t="s">
        <v>264</v>
      </c>
      <c r="C348" s="137" t="s">
        <v>7</v>
      </c>
      <c r="D348" s="137" t="s">
        <v>11</v>
      </c>
      <c r="E348" s="137" t="s">
        <v>342</v>
      </c>
      <c r="F348" s="137" t="s">
        <v>13</v>
      </c>
      <c r="G348" s="137"/>
      <c r="H348" s="137"/>
      <c r="I348" s="137"/>
      <c r="J348" s="137"/>
      <c r="K348" s="137"/>
      <c r="L348" s="137"/>
      <c r="M348" s="137"/>
      <c r="N348" s="137"/>
      <c r="O348" s="137"/>
      <c r="P348" s="137">
        <v>0.16</v>
      </c>
      <c r="Q348" s="137"/>
      <c r="R348" s="137"/>
      <c r="S348" s="137"/>
      <c r="T348" s="137"/>
      <c r="U348" s="137"/>
      <c r="V348" s="137">
        <v>0</v>
      </c>
      <c r="W348" s="137">
        <v>500000000</v>
      </c>
      <c r="X348" s="137"/>
      <c r="Y348" s="137" t="s">
        <v>748</v>
      </c>
    </row>
    <row r="349" spans="1:25" ht="15" customHeight="1">
      <c r="A349" s="137" t="s">
        <v>231</v>
      </c>
      <c r="B349" s="137" t="s">
        <v>251</v>
      </c>
      <c r="C349" s="137" t="s">
        <v>7</v>
      </c>
      <c r="D349" s="137" t="s">
        <v>11</v>
      </c>
      <c r="E349" s="137" t="s">
        <v>342</v>
      </c>
      <c r="F349" s="137" t="s">
        <v>13</v>
      </c>
      <c r="G349" s="137"/>
      <c r="H349" s="137"/>
      <c r="I349" s="137"/>
      <c r="J349" s="137"/>
      <c r="K349" s="137"/>
      <c r="L349" s="137"/>
      <c r="M349" s="137"/>
      <c r="N349" s="137"/>
      <c r="O349" s="137"/>
      <c r="P349" s="137">
        <v>0.3</v>
      </c>
      <c r="Q349" s="137"/>
      <c r="R349" s="137"/>
      <c r="S349" s="137"/>
      <c r="T349" s="137"/>
      <c r="U349" s="137"/>
      <c r="V349" s="137">
        <v>0</v>
      </c>
      <c r="W349" s="137">
        <v>500000000</v>
      </c>
      <c r="X349" s="137"/>
      <c r="Y349" s="137" t="s">
        <v>748</v>
      </c>
    </row>
    <row r="350" spans="1:25" ht="15" customHeight="1">
      <c r="A350" s="137" t="s">
        <v>231</v>
      </c>
      <c r="B350" s="137" t="s">
        <v>268</v>
      </c>
      <c r="C350" s="137" t="s">
        <v>7</v>
      </c>
      <c r="D350" s="137" t="s">
        <v>11</v>
      </c>
      <c r="E350" s="137" t="s">
        <v>342</v>
      </c>
      <c r="F350" s="137" t="s">
        <v>13</v>
      </c>
      <c r="G350" s="137"/>
      <c r="H350" s="137"/>
      <c r="I350" s="137"/>
      <c r="J350" s="137"/>
      <c r="K350" s="137"/>
      <c r="L350" s="137"/>
      <c r="M350" s="137"/>
      <c r="N350" s="137"/>
      <c r="O350" s="137"/>
      <c r="P350" s="137">
        <v>0.12</v>
      </c>
      <c r="Q350" s="137"/>
      <c r="R350" s="137"/>
      <c r="S350" s="137"/>
      <c r="T350" s="137"/>
      <c r="U350" s="137"/>
      <c r="V350" s="137">
        <v>0</v>
      </c>
      <c r="W350" s="137">
        <v>500000000</v>
      </c>
      <c r="X350" s="137"/>
      <c r="Y350" s="137" t="s">
        <v>748</v>
      </c>
    </row>
    <row r="351" spans="1:25" ht="15" customHeight="1">
      <c r="A351" s="137" t="s">
        <v>233</v>
      </c>
      <c r="B351" s="137" t="s">
        <v>270</v>
      </c>
      <c r="C351" s="137" t="s">
        <v>7</v>
      </c>
      <c r="D351" s="137" t="s">
        <v>11</v>
      </c>
      <c r="E351" s="137" t="s">
        <v>342</v>
      </c>
      <c r="F351" s="137" t="s">
        <v>13</v>
      </c>
      <c r="G351" s="137"/>
      <c r="H351" s="137"/>
      <c r="I351" s="137"/>
      <c r="J351" s="137"/>
      <c r="K351" s="137"/>
      <c r="L351" s="137"/>
      <c r="M351" s="137"/>
      <c r="N351" s="137"/>
      <c r="O351" s="137"/>
      <c r="P351" s="137">
        <v>0.08</v>
      </c>
      <c r="Q351" s="137"/>
      <c r="R351" s="137"/>
      <c r="S351" s="137"/>
      <c r="T351" s="137"/>
      <c r="U351" s="137"/>
      <c r="V351" s="137">
        <v>0</v>
      </c>
      <c r="W351" s="137">
        <v>500000000</v>
      </c>
      <c r="X351" s="137"/>
      <c r="Y351" s="137" t="s">
        <v>748</v>
      </c>
    </row>
    <row r="352" spans="1:25" ht="15" customHeight="1">
      <c r="A352" s="137" t="s">
        <v>233</v>
      </c>
      <c r="B352" s="137" t="s">
        <v>271</v>
      </c>
      <c r="C352" s="137" t="s">
        <v>7</v>
      </c>
      <c r="D352" s="137" t="s">
        <v>11</v>
      </c>
      <c r="E352" s="137" t="s">
        <v>342</v>
      </c>
      <c r="F352" s="137" t="s">
        <v>13</v>
      </c>
      <c r="G352" s="137"/>
      <c r="H352" s="137"/>
      <c r="I352" s="137"/>
      <c r="J352" s="137"/>
      <c r="K352" s="137"/>
      <c r="L352" s="137"/>
      <c r="M352" s="137"/>
      <c r="N352" s="137"/>
      <c r="O352" s="137"/>
      <c r="P352" s="137">
        <v>0.02</v>
      </c>
      <c r="Q352" s="137"/>
      <c r="R352" s="137"/>
      <c r="S352" s="137"/>
      <c r="T352" s="137"/>
      <c r="U352" s="137"/>
      <c r="V352" s="137">
        <v>0</v>
      </c>
      <c r="W352" s="137">
        <v>500000000</v>
      </c>
      <c r="X352" s="137"/>
      <c r="Y352" s="137" t="s">
        <v>748</v>
      </c>
    </row>
    <row r="353" spans="1:25" ht="15" customHeight="1">
      <c r="A353" s="137" t="s">
        <v>233</v>
      </c>
      <c r="B353" s="137" t="s">
        <v>262</v>
      </c>
      <c r="C353" s="137" t="s">
        <v>7</v>
      </c>
      <c r="D353" s="137" t="s">
        <v>11</v>
      </c>
      <c r="E353" s="137" t="s">
        <v>342</v>
      </c>
      <c r="F353" s="137" t="s">
        <v>13</v>
      </c>
      <c r="G353" s="137"/>
      <c r="H353" s="137"/>
      <c r="I353" s="137"/>
      <c r="J353" s="137"/>
      <c r="K353" s="137"/>
      <c r="L353" s="137"/>
      <c r="M353" s="137"/>
      <c r="N353" s="137"/>
      <c r="O353" s="137"/>
      <c r="P353" s="137">
        <v>0.01</v>
      </c>
      <c r="Q353" s="137">
        <v>0</v>
      </c>
      <c r="R353" s="137">
        <v>0.01</v>
      </c>
      <c r="S353" s="137"/>
      <c r="T353" s="137"/>
      <c r="U353" s="137"/>
      <c r="V353" s="137">
        <v>0</v>
      </c>
      <c r="W353" s="137">
        <v>500000000</v>
      </c>
      <c r="X353" s="137"/>
      <c r="Y353" s="137" t="s">
        <v>749</v>
      </c>
    </row>
    <row r="354" spans="1:25" ht="15" customHeight="1">
      <c r="A354" s="137" t="s">
        <v>233</v>
      </c>
      <c r="B354" s="137" t="s">
        <v>263</v>
      </c>
      <c r="C354" s="137" t="s">
        <v>7</v>
      </c>
      <c r="D354" s="137" t="s">
        <v>11</v>
      </c>
      <c r="E354" s="137" t="s">
        <v>342</v>
      </c>
      <c r="F354" s="137" t="s">
        <v>13</v>
      </c>
      <c r="G354" s="137"/>
      <c r="H354" s="137"/>
      <c r="I354" s="137"/>
      <c r="J354" s="137"/>
      <c r="K354" s="137"/>
      <c r="L354" s="137"/>
      <c r="M354" s="137"/>
      <c r="N354" s="137"/>
      <c r="O354" s="137"/>
      <c r="P354" s="137">
        <v>0.01</v>
      </c>
      <c r="Q354" s="137">
        <v>0</v>
      </c>
      <c r="R354" s="137">
        <v>0.01</v>
      </c>
      <c r="S354" s="137"/>
      <c r="T354" s="137"/>
      <c r="U354" s="137"/>
      <c r="V354" s="137">
        <v>0</v>
      </c>
      <c r="W354" s="137">
        <v>500000000</v>
      </c>
      <c r="X354" s="137"/>
      <c r="Y354" s="137" t="s">
        <v>749</v>
      </c>
    </row>
    <row r="355" spans="1:25" ht="15" customHeight="1">
      <c r="A355" s="137" t="s">
        <v>233</v>
      </c>
      <c r="B355" s="137" t="s">
        <v>265</v>
      </c>
      <c r="C355" s="137" t="s">
        <v>7</v>
      </c>
      <c r="D355" s="137" t="s">
        <v>11</v>
      </c>
      <c r="E355" s="137" t="s">
        <v>342</v>
      </c>
      <c r="F355" s="137" t="s">
        <v>13</v>
      </c>
      <c r="G355" s="137"/>
      <c r="H355" s="137"/>
      <c r="I355" s="137"/>
      <c r="J355" s="137"/>
      <c r="K355" s="137"/>
      <c r="L355" s="137"/>
      <c r="M355" s="137"/>
      <c r="N355" s="137"/>
      <c r="O355" s="137"/>
      <c r="P355" s="137">
        <v>0.01</v>
      </c>
      <c r="Q355" s="137"/>
      <c r="R355" s="137"/>
      <c r="S355" s="137"/>
      <c r="T355" s="137"/>
      <c r="U355" s="137"/>
      <c r="V355" s="137">
        <v>0</v>
      </c>
      <c r="W355" s="137">
        <v>500000000</v>
      </c>
      <c r="X355" s="137"/>
      <c r="Y355" s="137" t="s">
        <v>748</v>
      </c>
    </row>
    <row r="356" spans="1:25" ht="15" customHeight="1">
      <c r="A356" s="137" t="s">
        <v>233</v>
      </c>
      <c r="B356" s="137" t="s">
        <v>266</v>
      </c>
      <c r="C356" s="137" t="s">
        <v>7</v>
      </c>
      <c r="D356" s="137" t="s">
        <v>11</v>
      </c>
      <c r="E356" s="137" t="s">
        <v>342</v>
      </c>
      <c r="F356" s="137" t="s">
        <v>13</v>
      </c>
      <c r="G356" s="137"/>
      <c r="H356" s="137"/>
      <c r="I356" s="137"/>
      <c r="J356" s="137"/>
      <c r="K356" s="137"/>
      <c r="L356" s="137"/>
      <c r="M356" s="137"/>
      <c r="N356" s="137"/>
      <c r="O356" s="137"/>
      <c r="P356" s="137">
        <v>0.15</v>
      </c>
      <c r="Q356" s="137"/>
      <c r="R356" s="137"/>
      <c r="S356" s="137"/>
      <c r="T356" s="137"/>
      <c r="U356" s="137"/>
      <c r="V356" s="137">
        <v>0</v>
      </c>
      <c r="W356" s="137">
        <v>500000000</v>
      </c>
      <c r="X356" s="137"/>
      <c r="Y356" s="137" t="s">
        <v>748</v>
      </c>
    </row>
    <row r="357" spans="1:25" ht="15" customHeight="1">
      <c r="A357" s="137" t="s">
        <v>233</v>
      </c>
      <c r="B357" s="137" t="s">
        <v>267</v>
      </c>
      <c r="C357" s="137" t="s">
        <v>7</v>
      </c>
      <c r="D357" s="137" t="s">
        <v>11</v>
      </c>
      <c r="E357" s="137" t="s">
        <v>342</v>
      </c>
      <c r="F357" s="137" t="s">
        <v>13</v>
      </c>
      <c r="G357" s="137"/>
      <c r="H357" s="137"/>
      <c r="I357" s="137"/>
      <c r="J357" s="137"/>
      <c r="K357" s="137"/>
      <c r="L357" s="137"/>
      <c r="M357" s="137"/>
      <c r="N357" s="137"/>
      <c r="O357" s="137"/>
      <c r="P357" s="137">
        <v>0</v>
      </c>
      <c r="Q357" s="137"/>
      <c r="R357" s="137"/>
      <c r="S357" s="137"/>
      <c r="T357" s="137"/>
      <c r="U357" s="137"/>
      <c r="V357" s="137">
        <v>0</v>
      </c>
      <c r="W357" s="137">
        <v>500000000</v>
      </c>
      <c r="X357" s="137"/>
      <c r="Y357" s="137" t="s">
        <v>748</v>
      </c>
    </row>
    <row r="358" spans="1:25" ht="15" customHeight="1">
      <c r="A358" s="137" t="s">
        <v>233</v>
      </c>
      <c r="B358" s="137" t="s">
        <v>272</v>
      </c>
      <c r="C358" s="137" t="s">
        <v>7</v>
      </c>
      <c r="D358" s="137" t="s">
        <v>11</v>
      </c>
      <c r="E358" s="137" t="s">
        <v>342</v>
      </c>
      <c r="F358" s="137" t="s">
        <v>13</v>
      </c>
      <c r="G358" s="137"/>
      <c r="H358" s="137"/>
      <c r="I358" s="137"/>
      <c r="J358" s="137"/>
      <c r="K358" s="137"/>
      <c r="L358" s="137"/>
      <c r="M358" s="137"/>
      <c r="N358" s="137"/>
      <c r="O358" s="137"/>
      <c r="P358" s="137">
        <v>0.02</v>
      </c>
      <c r="Q358" s="137"/>
      <c r="R358" s="137"/>
      <c r="S358" s="137"/>
      <c r="T358" s="137"/>
      <c r="U358" s="137"/>
      <c r="V358" s="137">
        <v>0</v>
      </c>
      <c r="W358" s="137">
        <v>500000000</v>
      </c>
      <c r="X358" s="137"/>
      <c r="Y358" s="137" t="s">
        <v>748</v>
      </c>
    </row>
    <row r="359" spans="1:25" ht="15" customHeight="1">
      <c r="A359" s="137" t="s">
        <v>233</v>
      </c>
      <c r="B359" s="137" t="s">
        <v>273</v>
      </c>
      <c r="C359" s="137" t="s">
        <v>7</v>
      </c>
      <c r="D359" s="137" t="s">
        <v>11</v>
      </c>
      <c r="E359" s="137" t="s">
        <v>342</v>
      </c>
      <c r="F359" s="137" t="s">
        <v>13</v>
      </c>
      <c r="G359" s="137"/>
      <c r="H359" s="137"/>
      <c r="I359" s="137"/>
      <c r="J359" s="137"/>
      <c r="K359" s="137"/>
      <c r="L359" s="137"/>
      <c r="M359" s="137"/>
      <c r="N359" s="137"/>
      <c r="O359" s="137"/>
      <c r="P359" s="137">
        <v>0</v>
      </c>
      <c r="Q359" s="137"/>
      <c r="R359" s="137"/>
      <c r="S359" s="137"/>
      <c r="T359" s="137"/>
      <c r="U359" s="137"/>
      <c r="V359" s="137">
        <v>0</v>
      </c>
      <c r="W359" s="137">
        <v>500000000</v>
      </c>
      <c r="X359" s="137"/>
      <c r="Y359" s="137" t="s">
        <v>748</v>
      </c>
    </row>
    <row r="360" spans="1:25" ht="15" customHeight="1">
      <c r="A360" s="137" t="s">
        <v>233</v>
      </c>
      <c r="B360" s="137" t="s">
        <v>275</v>
      </c>
      <c r="C360" s="137" t="s">
        <v>7</v>
      </c>
      <c r="D360" s="137" t="s">
        <v>11</v>
      </c>
      <c r="E360" s="137" t="s">
        <v>342</v>
      </c>
      <c r="F360" s="137" t="s">
        <v>13</v>
      </c>
      <c r="G360" s="137"/>
      <c r="H360" s="137"/>
      <c r="I360" s="137"/>
      <c r="J360" s="137"/>
      <c r="K360" s="137"/>
      <c r="L360" s="137"/>
      <c r="M360" s="137"/>
      <c r="N360" s="137"/>
      <c r="O360" s="137"/>
      <c r="P360" s="137">
        <v>0.42</v>
      </c>
      <c r="Q360" s="137"/>
      <c r="R360" s="137"/>
      <c r="S360" s="137"/>
      <c r="T360" s="137"/>
      <c r="U360" s="137"/>
      <c r="V360" s="137">
        <v>0</v>
      </c>
      <c r="W360" s="137">
        <v>500000000</v>
      </c>
      <c r="X360" s="137"/>
      <c r="Y360" s="137" t="s">
        <v>748</v>
      </c>
    </row>
    <row r="361" spans="1:25" ht="15" customHeight="1">
      <c r="A361" s="137" t="s">
        <v>233</v>
      </c>
      <c r="B361" s="137" t="s">
        <v>261</v>
      </c>
      <c r="C361" s="137" t="s">
        <v>7</v>
      </c>
      <c r="D361" s="137" t="s">
        <v>11</v>
      </c>
      <c r="E361" s="137" t="s">
        <v>342</v>
      </c>
      <c r="F361" s="137" t="s">
        <v>13</v>
      </c>
      <c r="G361" s="137"/>
      <c r="H361" s="137"/>
      <c r="I361" s="137"/>
      <c r="J361" s="137"/>
      <c r="K361" s="137"/>
      <c r="L361" s="137"/>
      <c r="M361" s="137"/>
      <c r="N361" s="137"/>
      <c r="O361" s="137"/>
      <c r="P361" s="137">
        <v>0.01</v>
      </c>
      <c r="Q361" s="137"/>
      <c r="R361" s="137"/>
      <c r="S361" s="137"/>
      <c r="T361" s="137"/>
      <c r="U361" s="137"/>
      <c r="V361" s="137">
        <v>0</v>
      </c>
      <c r="W361" s="137">
        <v>500000000</v>
      </c>
      <c r="X361" s="137"/>
      <c r="Y361" s="137" t="s">
        <v>748</v>
      </c>
    </row>
    <row r="362" spans="1:25" ht="15" customHeight="1">
      <c r="A362" s="137" t="s">
        <v>233</v>
      </c>
      <c r="B362" s="137" t="s">
        <v>253</v>
      </c>
      <c r="C362" s="137" t="s">
        <v>7</v>
      </c>
      <c r="D362" s="137" t="s">
        <v>11</v>
      </c>
      <c r="E362" s="137" t="s">
        <v>342</v>
      </c>
      <c r="F362" s="137" t="s">
        <v>13</v>
      </c>
      <c r="G362" s="137"/>
      <c r="H362" s="137"/>
      <c r="I362" s="137"/>
      <c r="J362" s="137"/>
      <c r="K362" s="137"/>
      <c r="L362" s="137"/>
      <c r="M362" s="137"/>
      <c r="N362" s="137"/>
      <c r="O362" s="137"/>
      <c r="P362" s="137">
        <v>0.01</v>
      </c>
      <c r="Q362" s="137"/>
      <c r="R362" s="137"/>
      <c r="S362" s="137"/>
      <c r="T362" s="137"/>
      <c r="U362" s="137"/>
      <c r="V362" s="137">
        <v>0</v>
      </c>
      <c r="W362" s="137">
        <v>500000000</v>
      </c>
      <c r="X362" s="137"/>
      <c r="Y362" s="137" t="s">
        <v>748</v>
      </c>
    </row>
    <row r="363" spans="1:25" ht="15" customHeight="1">
      <c r="A363" s="137" t="s">
        <v>233</v>
      </c>
      <c r="B363" s="137" t="s">
        <v>252</v>
      </c>
      <c r="C363" s="137" t="s">
        <v>7</v>
      </c>
      <c r="D363" s="137" t="s">
        <v>11</v>
      </c>
      <c r="E363" s="137" t="s">
        <v>342</v>
      </c>
      <c r="F363" s="137" t="s">
        <v>13</v>
      </c>
      <c r="G363" s="137"/>
      <c r="H363" s="137"/>
      <c r="I363" s="137"/>
      <c r="J363" s="137"/>
      <c r="K363" s="137"/>
      <c r="L363" s="137"/>
      <c r="M363" s="137"/>
      <c r="N363" s="137"/>
      <c r="O363" s="137"/>
      <c r="P363" s="137">
        <v>0.18</v>
      </c>
      <c r="Q363" s="137"/>
      <c r="R363" s="137"/>
      <c r="S363" s="137"/>
      <c r="T363" s="137"/>
      <c r="U363" s="137"/>
      <c r="V363" s="137">
        <v>0</v>
      </c>
      <c r="W363" s="137">
        <v>500000000</v>
      </c>
      <c r="X363" s="137"/>
      <c r="Y363" s="137" t="s">
        <v>748</v>
      </c>
    </row>
    <row r="364" spans="1:25" ht="15" customHeight="1">
      <c r="A364" s="137" t="s">
        <v>233</v>
      </c>
      <c r="B364" s="137" t="s">
        <v>264</v>
      </c>
      <c r="C364" s="137" t="s">
        <v>7</v>
      </c>
      <c r="D364" s="137" t="s">
        <v>11</v>
      </c>
      <c r="E364" s="137" t="s">
        <v>342</v>
      </c>
      <c r="F364" s="137" t="s">
        <v>13</v>
      </c>
      <c r="G364" s="137"/>
      <c r="H364" s="137"/>
      <c r="I364" s="137"/>
      <c r="J364" s="137"/>
      <c r="K364" s="137"/>
      <c r="L364" s="137"/>
      <c r="M364" s="137"/>
      <c r="N364" s="137"/>
      <c r="O364" s="137"/>
      <c r="P364" s="137">
        <v>0.16</v>
      </c>
      <c r="Q364" s="137"/>
      <c r="R364" s="137"/>
      <c r="S364" s="137"/>
      <c r="T364" s="137"/>
      <c r="U364" s="137"/>
      <c r="V364" s="137">
        <v>0</v>
      </c>
      <c r="W364" s="137">
        <v>500000000</v>
      </c>
      <c r="X364" s="137"/>
      <c r="Y364" s="137" t="s">
        <v>748</v>
      </c>
    </row>
    <row r="365" spans="1:25" ht="15" customHeight="1">
      <c r="A365" s="137" t="s">
        <v>233</v>
      </c>
      <c r="B365" s="137" t="s">
        <v>251</v>
      </c>
      <c r="C365" s="137" t="s">
        <v>7</v>
      </c>
      <c r="D365" s="137" t="s">
        <v>11</v>
      </c>
      <c r="E365" s="137" t="s">
        <v>342</v>
      </c>
      <c r="F365" s="137" t="s">
        <v>13</v>
      </c>
      <c r="G365" s="137"/>
      <c r="H365" s="137"/>
      <c r="I365" s="137"/>
      <c r="J365" s="137"/>
      <c r="K365" s="137"/>
      <c r="L365" s="137"/>
      <c r="M365" s="137"/>
      <c r="N365" s="137"/>
      <c r="O365" s="137"/>
      <c r="P365" s="137">
        <v>0.3</v>
      </c>
      <c r="Q365" s="137"/>
      <c r="R365" s="137"/>
      <c r="S365" s="137"/>
      <c r="T365" s="137"/>
      <c r="U365" s="137"/>
      <c r="V365" s="137">
        <v>0</v>
      </c>
      <c r="W365" s="137">
        <v>500000000</v>
      </c>
      <c r="X365" s="137"/>
      <c r="Y365" s="137" t="s">
        <v>748</v>
      </c>
    </row>
    <row r="366" spans="1:25" ht="15" customHeight="1">
      <c r="A366" s="137" t="s">
        <v>233</v>
      </c>
      <c r="B366" s="137" t="s">
        <v>268</v>
      </c>
      <c r="C366" s="137" t="s">
        <v>7</v>
      </c>
      <c r="D366" s="137" t="s">
        <v>11</v>
      </c>
      <c r="E366" s="137" t="s">
        <v>342</v>
      </c>
      <c r="F366" s="137" t="s">
        <v>13</v>
      </c>
      <c r="G366" s="137"/>
      <c r="H366" s="137"/>
      <c r="I366" s="137"/>
      <c r="J366" s="137"/>
      <c r="K366" s="137"/>
      <c r="L366" s="137"/>
      <c r="M366" s="137"/>
      <c r="N366" s="137"/>
      <c r="O366" s="137"/>
      <c r="P366" s="137">
        <v>0.12</v>
      </c>
      <c r="Q366" s="137"/>
      <c r="R366" s="137"/>
      <c r="S366" s="137"/>
      <c r="T366" s="137"/>
      <c r="U366" s="137"/>
      <c r="V366" s="137">
        <v>0</v>
      </c>
      <c r="W366" s="137">
        <v>500000000</v>
      </c>
      <c r="X366" s="137"/>
      <c r="Y366" s="137" t="s">
        <v>748</v>
      </c>
    </row>
    <row r="367" spans="1:25" ht="15" customHeight="1">
      <c r="A367" s="137" t="s">
        <v>234</v>
      </c>
      <c r="B367" s="137" t="s">
        <v>270</v>
      </c>
      <c r="C367" s="137" t="s">
        <v>7</v>
      </c>
      <c r="D367" s="137" t="s">
        <v>11</v>
      </c>
      <c r="E367" s="137" t="s">
        <v>342</v>
      </c>
      <c r="F367" s="137" t="s">
        <v>13</v>
      </c>
      <c r="G367" s="137"/>
      <c r="H367" s="137"/>
      <c r="I367" s="137"/>
      <c r="J367" s="137"/>
      <c r="K367" s="137"/>
      <c r="L367" s="137"/>
      <c r="M367" s="137"/>
      <c r="N367" s="137"/>
      <c r="O367" s="137"/>
      <c r="P367" s="137">
        <v>7.0000000000000007E-2</v>
      </c>
      <c r="Q367" s="137"/>
      <c r="R367" s="137"/>
      <c r="S367" s="137"/>
      <c r="T367" s="137"/>
      <c r="U367" s="137"/>
      <c r="V367" s="137">
        <v>0</v>
      </c>
      <c r="W367" s="137">
        <v>500000000</v>
      </c>
      <c r="X367" s="137"/>
      <c r="Y367" s="137" t="s">
        <v>748</v>
      </c>
    </row>
    <row r="368" spans="1:25" ht="15" customHeight="1">
      <c r="A368" s="137" t="s">
        <v>234</v>
      </c>
      <c r="B368" s="137" t="s">
        <v>271</v>
      </c>
      <c r="C368" s="137" t="s">
        <v>7</v>
      </c>
      <c r="D368" s="137" t="s">
        <v>11</v>
      </c>
      <c r="E368" s="137" t="s">
        <v>342</v>
      </c>
      <c r="F368" s="137" t="s">
        <v>13</v>
      </c>
      <c r="G368" s="137"/>
      <c r="H368" s="137"/>
      <c r="I368" s="137"/>
      <c r="J368" s="137"/>
      <c r="K368" s="137"/>
      <c r="L368" s="137"/>
      <c r="M368" s="137"/>
      <c r="N368" s="137"/>
      <c r="O368" s="137"/>
      <c r="P368" s="137">
        <v>0.01</v>
      </c>
      <c r="Q368" s="137"/>
      <c r="R368" s="137"/>
      <c r="S368" s="137"/>
      <c r="T368" s="137"/>
      <c r="U368" s="137"/>
      <c r="V368" s="137">
        <v>0</v>
      </c>
      <c r="W368" s="137">
        <v>500000000</v>
      </c>
      <c r="X368" s="137"/>
      <c r="Y368" s="137" t="s">
        <v>748</v>
      </c>
    </row>
    <row r="369" spans="1:25" ht="15" customHeight="1">
      <c r="A369" s="137" t="s">
        <v>234</v>
      </c>
      <c r="B369" s="137" t="s">
        <v>268</v>
      </c>
      <c r="C369" s="137" t="s">
        <v>7</v>
      </c>
      <c r="D369" s="137" t="s">
        <v>11</v>
      </c>
      <c r="E369" s="137" t="s">
        <v>342</v>
      </c>
      <c r="F369" s="137" t="s">
        <v>13</v>
      </c>
      <c r="G369" s="137"/>
      <c r="H369" s="137"/>
      <c r="I369" s="137"/>
      <c r="J369" s="137"/>
      <c r="K369" s="137"/>
      <c r="L369" s="137"/>
      <c r="M369" s="137"/>
      <c r="N369" s="137"/>
      <c r="O369" s="137"/>
      <c r="P369" s="137">
        <v>0.08</v>
      </c>
      <c r="Q369" s="137"/>
      <c r="R369" s="137"/>
      <c r="S369" s="137"/>
      <c r="T369" s="137"/>
      <c r="U369" s="137"/>
      <c r="V369" s="137">
        <v>0</v>
      </c>
      <c r="W369" s="137">
        <v>500000000</v>
      </c>
      <c r="X369" s="137"/>
      <c r="Y369" s="137" t="s">
        <v>748</v>
      </c>
    </row>
    <row r="370" spans="1:25" ht="15" customHeight="1">
      <c r="A370" s="137" t="s">
        <v>234</v>
      </c>
      <c r="B370" s="137" t="s">
        <v>251</v>
      </c>
      <c r="C370" s="137" t="s">
        <v>7</v>
      </c>
      <c r="D370" s="137" t="s">
        <v>11</v>
      </c>
      <c r="E370" s="137" t="s">
        <v>342</v>
      </c>
      <c r="F370" s="137" t="s">
        <v>13</v>
      </c>
      <c r="G370" s="137"/>
      <c r="H370" s="137"/>
      <c r="I370" s="137"/>
      <c r="J370" s="137"/>
      <c r="K370" s="137"/>
      <c r="L370" s="137"/>
      <c r="M370" s="137"/>
      <c r="N370" s="137"/>
      <c r="O370" s="137"/>
      <c r="P370" s="137">
        <v>0.08</v>
      </c>
      <c r="Q370" s="137"/>
      <c r="R370" s="137"/>
      <c r="S370" s="137"/>
      <c r="T370" s="137"/>
      <c r="U370" s="137"/>
      <c r="V370" s="137">
        <v>0</v>
      </c>
      <c r="W370" s="137">
        <v>500000000</v>
      </c>
      <c r="X370" s="137"/>
      <c r="Y370" s="137" t="s">
        <v>748</v>
      </c>
    </row>
    <row r="371" spans="1:25" ht="15" customHeight="1">
      <c r="A371" s="137" t="s">
        <v>235</v>
      </c>
      <c r="B371" s="137" t="s">
        <v>270</v>
      </c>
      <c r="C371" s="137" t="s">
        <v>7</v>
      </c>
      <c r="D371" s="137" t="s">
        <v>11</v>
      </c>
      <c r="E371" s="137" t="s">
        <v>342</v>
      </c>
      <c r="F371" s="137" t="s">
        <v>13</v>
      </c>
      <c r="G371" s="137" t="s">
        <v>346</v>
      </c>
      <c r="H371" s="137" t="s">
        <v>310</v>
      </c>
      <c r="I371" s="137" t="s">
        <v>316</v>
      </c>
      <c r="J371" s="137" t="s">
        <v>284</v>
      </c>
      <c r="K371" s="137" t="s">
        <v>309</v>
      </c>
      <c r="L371" s="137" t="s">
        <v>43</v>
      </c>
      <c r="M371" s="137" t="s">
        <v>312</v>
      </c>
      <c r="N371" s="137" t="s">
        <v>287</v>
      </c>
      <c r="O371" s="137" t="s">
        <v>288</v>
      </c>
      <c r="P371" s="137">
        <v>0.04</v>
      </c>
      <c r="Q371" s="137"/>
      <c r="R371" s="137"/>
      <c r="S371" s="137">
        <v>0.04</v>
      </c>
      <c r="T371" s="137">
        <v>0</v>
      </c>
      <c r="U371" s="137">
        <v>0.1</v>
      </c>
      <c r="V371" s="137">
        <v>0</v>
      </c>
      <c r="W371" s="137">
        <v>500000000</v>
      </c>
      <c r="X371" s="137">
        <v>0</v>
      </c>
      <c r="Y371" s="137" t="s">
        <v>747</v>
      </c>
    </row>
    <row r="372" spans="1:25" ht="15" customHeight="1">
      <c r="A372" s="137" t="s">
        <v>235</v>
      </c>
      <c r="B372" s="137" t="s">
        <v>271</v>
      </c>
      <c r="C372" s="137" t="s">
        <v>7</v>
      </c>
      <c r="D372" s="137" t="s">
        <v>11</v>
      </c>
      <c r="E372" s="137" t="s">
        <v>342</v>
      </c>
      <c r="F372" s="137" t="s">
        <v>13</v>
      </c>
      <c r="G372" s="137" t="s">
        <v>347</v>
      </c>
      <c r="H372" s="137" t="s">
        <v>310</v>
      </c>
      <c r="I372" s="137" t="s">
        <v>316</v>
      </c>
      <c r="J372" s="137" t="s">
        <v>284</v>
      </c>
      <c r="K372" s="137" t="s">
        <v>313</v>
      </c>
      <c r="L372" s="137" t="s">
        <v>43</v>
      </c>
      <c r="M372" s="137" t="s">
        <v>312</v>
      </c>
      <c r="N372" s="137" t="s">
        <v>287</v>
      </c>
      <c r="O372" s="137" t="s">
        <v>288</v>
      </c>
      <c r="P372" s="137">
        <v>0.01</v>
      </c>
      <c r="Q372" s="137"/>
      <c r="R372" s="137"/>
      <c r="S372" s="137">
        <v>0.01</v>
      </c>
      <c r="T372" s="137">
        <v>0</v>
      </c>
      <c r="U372" s="137">
        <v>0.1</v>
      </c>
      <c r="V372" s="137">
        <v>0</v>
      </c>
      <c r="W372" s="137">
        <v>500000000</v>
      </c>
      <c r="X372" s="137">
        <v>0</v>
      </c>
      <c r="Y372" s="137" t="s">
        <v>747</v>
      </c>
    </row>
    <row r="373" spans="1:25" ht="15" customHeight="1">
      <c r="A373" s="137" t="s">
        <v>235</v>
      </c>
      <c r="B373" s="137" t="s">
        <v>268</v>
      </c>
      <c r="C373" s="137" t="s">
        <v>7</v>
      </c>
      <c r="D373" s="137" t="s">
        <v>11</v>
      </c>
      <c r="E373" s="137" t="s">
        <v>342</v>
      </c>
      <c r="F373" s="137" t="s">
        <v>13</v>
      </c>
      <c r="G373" s="137"/>
      <c r="H373" s="137"/>
      <c r="I373" s="137"/>
      <c r="J373" s="137"/>
      <c r="K373" s="137"/>
      <c r="L373" s="137"/>
      <c r="M373" s="137"/>
      <c r="N373" s="137"/>
      <c r="O373" s="137"/>
      <c r="P373" s="137">
        <v>0.05</v>
      </c>
      <c r="Q373" s="137"/>
      <c r="R373" s="137"/>
      <c r="S373" s="137"/>
      <c r="T373" s="137"/>
      <c r="U373" s="137"/>
      <c r="V373" s="137">
        <v>0</v>
      </c>
      <c r="W373" s="137">
        <v>500000000</v>
      </c>
      <c r="X373" s="137"/>
      <c r="Y373" s="137" t="s">
        <v>748</v>
      </c>
    </row>
    <row r="374" spans="1:25" ht="15" customHeight="1">
      <c r="A374" s="137" t="s">
        <v>235</v>
      </c>
      <c r="B374" s="137" t="s">
        <v>251</v>
      </c>
      <c r="C374" s="137" t="s">
        <v>7</v>
      </c>
      <c r="D374" s="137" t="s">
        <v>11</v>
      </c>
      <c r="E374" s="137" t="s">
        <v>342</v>
      </c>
      <c r="F374" s="137" t="s">
        <v>13</v>
      </c>
      <c r="G374" s="137"/>
      <c r="H374" s="137"/>
      <c r="I374" s="137"/>
      <c r="J374" s="137"/>
      <c r="K374" s="137"/>
      <c r="L374" s="137"/>
      <c r="M374" s="137"/>
      <c r="N374" s="137"/>
      <c r="O374" s="137"/>
      <c r="P374" s="137">
        <v>0.05</v>
      </c>
      <c r="Q374" s="137"/>
      <c r="R374" s="137"/>
      <c r="S374" s="137"/>
      <c r="T374" s="137"/>
      <c r="U374" s="137"/>
      <c r="V374" s="137">
        <v>0</v>
      </c>
      <c r="W374" s="137">
        <v>500000000</v>
      </c>
      <c r="X374" s="137"/>
      <c r="Y374" s="137" t="s">
        <v>748</v>
      </c>
    </row>
    <row r="375" spans="1:25" ht="15" customHeight="1">
      <c r="A375" s="137" t="s">
        <v>236</v>
      </c>
      <c r="B375" s="137" t="s">
        <v>270</v>
      </c>
      <c r="C375" s="137" t="s">
        <v>7</v>
      </c>
      <c r="D375" s="137" t="s">
        <v>11</v>
      </c>
      <c r="E375" s="137" t="s">
        <v>342</v>
      </c>
      <c r="F375" s="137" t="s">
        <v>13</v>
      </c>
      <c r="G375" s="137" t="s">
        <v>348</v>
      </c>
      <c r="H375" s="137" t="s">
        <v>310</v>
      </c>
      <c r="I375" s="137" t="s">
        <v>316</v>
      </c>
      <c r="J375" s="137" t="s">
        <v>284</v>
      </c>
      <c r="K375" s="137" t="s">
        <v>314</v>
      </c>
      <c r="L375" s="137" t="s">
        <v>43</v>
      </c>
      <c r="M375" s="137" t="s">
        <v>312</v>
      </c>
      <c r="N375" s="137" t="s">
        <v>287</v>
      </c>
      <c r="O375" s="137" t="s">
        <v>288</v>
      </c>
      <c r="P375" s="137">
        <v>0.02</v>
      </c>
      <c r="Q375" s="137"/>
      <c r="R375" s="137"/>
      <c r="S375" s="137">
        <v>0.02</v>
      </c>
      <c r="T375" s="137">
        <v>0</v>
      </c>
      <c r="U375" s="137">
        <v>0.1</v>
      </c>
      <c r="V375" s="137">
        <v>0</v>
      </c>
      <c r="W375" s="137">
        <v>500000000</v>
      </c>
      <c r="X375" s="137">
        <v>0</v>
      </c>
      <c r="Y375" s="137" t="s">
        <v>747</v>
      </c>
    </row>
    <row r="376" spans="1:25" ht="15" customHeight="1">
      <c r="A376" s="137" t="s">
        <v>236</v>
      </c>
      <c r="B376" s="137" t="s">
        <v>268</v>
      </c>
      <c r="C376" s="137" t="s">
        <v>7</v>
      </c>
      <c r="D376" s="137" t="s">
        <v>11</v>
      </c>
      <c r="E376" s="137" t="s">
        <v>342</v>
      </c>
      <c r="F376" s="137" t="s">
        <v>13</v>
      </c>
      <c r="G376" s="137"/>
      <c r="H376" s="137"/>
      <c r="I376" s="137"/>
      <c r="J376" s="137"/>
      <c r="K376" s="137"/>
      <c r="L376" s="137"/>
      <c r="M376" s="137"/>
      <c r="N376" s="137"/>
      <c r="O376" s="137"/>
      <c r="P376" s="137">
        <v>0.02</v>
      </c>
      <c r="Q376" s="137"/>
      <c r="R376" s="137"/>
      <c r="S376" s="137"/>
      <c r="T376" s="137"/>
      <c r="U376" s="137"/>
      <c r="V376" s="137">
        <v>0</v>
      </c>
      <c r="W376" s="137">
        <v>500000000</v>
      </c>
      <c r="X376" s="137"/>
      <c r="Y376" s="137" t="s">
        <v>748</v>
      </c>
    </row>
    <row r="377" spans="1:25" ht="15" customHeight="1">
      <c r="A377" s="137" t="s">
        <v>236</v>
      </c>
      <c r="B377" s="137" t="s">
        <v>251</v>
      </c>
      <c r="C377" s="137" t="s">
        <v>7</v>
      </c>
      <c r="D377" s="137" t="s">
        <v>11</v>
      </c>
      <c r="E377" s="137" t="s">
        <v>342</v>
      </c>
      <c r="F377" s="137" t="s">
        <v>13</v>
      </c>
      <c r="G377" s="137"/>
      <c r="H377" s="137"/>
      <c r="I377" s="137"/>
      <c r="J377" s="137"/>
      <c r="K377" s="137"/>
      <c r="L377" s="137"/>
      <c r="M377" s="137"/>
      <c r="N377" s="137"/>
      <c r="O377" s="137"/>
      <c r="P377" s="137">
        <v>0.02</v>
      </c>
      <c r="Q377" s="137"/>
      <c r="R377" s="137"/>
      <c r="S377" s="137"/>
      <c r="T377" s="137"/>
      <c r="U377" s="137"/>
      <c r="V377" s="137">
        <v>0</v>
      </c>
      <c r="W377" s="137">
        <v>500000000</v>
      </c>
      <c r="X377" s="137"/>
      <c r="Y377" s="137" t="s">
        <v>748</v>
      </c>
    </row>
    <row r="378" spans="1:25" ht="15" customHeight="1">
      <c r="A378" s="137" t="s">
        <v>237</v>
      </c>
      <c r="B378" s="137" t="s">
        <v>262</v>
      </c>
      <c r="C378" s="137" t="s">
        <v>7</v>
      </c>
      <c r="D378" s="137" t="s">
        <v>11</v>
      </c>
      <c r="E378" s="137" t="s">
        <v>342</v>
      </c>
      <c r="F378" s="137" t="s">
        <v>13</v>
      </c>
      <c r="G378" s="137"/>
      <c r="H378" s="137"/>
      <c r="I378" s="137"/>
      <c r="J378" s="137"/>
      <c r="K378" s="137"/>
      <c r="L378" s="137"/>
      <c r="M378" s="137"/>
      <c r="N378" s="137"/>
      <c r="O378" s="137"/>
      <c r="P378" s="137">
        <v>0.01</v>
      </c>
      <c r="Q378" s="137">
        <v>0</v>
      </c>
      <c r="R378" s="137">
        <v>0.01</v>
      </c>
      <c r="S378" s="137"/>
      <c r="T378" s="137"/>
      <c r="U378" s="137"/>
      <c r="V378" s="137">
        <v>0</v>
      </c>
      <c r="W378" s="137">
        <v>500000000</v>
      </c>
      <c r="X378" s="137"/>
      <c r="Y378" s="137" t="s">
        <v>749</v>
      </c>
    </row>
    <row r="379" spans="1:25" ht="15" customHeight="1">
      <c r="A379" s="137" t="s">
        <v>237</v>
      </c>
      <c r="B379" s="137" t="s">
        <v>263</v>
      </c>
      <c r="C379" s="137" t="s">
        <v>7</v>
      </c>
      <c r="D379" s="137" t="s">
        <v>11</v>
      </c>
      <c r="E379" s="137" t="s">
        <v>342</v>
      </c>
      <c r="F379" s="137" t="s">
        <v>13</v>
      </c>
      <c r="G379" s="137"/>
      <c r="H379" s="137"/>
      <c r="I379" s="137"/>
      <c r="J379" s="137"/>
      <c r="K379" s="137"/>
      <c r="L379" s="137"/>
      <c r="M379" s="137"/>
      <c r="N379" s="137"/>
      <c r="O379" s="137"/>
      <c r="P379" s="137">
        <v>0.01</v>
      </c>
      <c r="Q379" s="137">
        <v>0</v>
      </c>
      <c r="R379" s="137">
        <v>0.01</v>
      </c>
      <c r="S379" s="137"/>
      <c r="T379" s="137"/>
      <c r="U379" s="137"/>
      <c r="V379" s="137">
        <v>0</v>
      </c>
      <c r="W379" s="137">
        <v>500000000</v>
      </c>
      <c r="X379" s="137"/>
      <c r="Y379" s="137" t="s">
        <v>749</v>
      </c>
    </row>
    <row r="380" spans="1:25" ht="15" customHeight="1">
      <c r="A380" s="137" t="s">
        <v>237</v>
      </c>
      <c r="B380" s="137" t="s">
        <v>265</v>
      </c>
      <c r="C380" s="137" t="s">
        <v>7</v>
      </c>
      <c r="D380" s="137" t="s">
        <v>11</v>
      </c>
      <c r="E380" s="137" t="s">
        <v>342</v>
      </c>
      <c r="F380" s="137" t="s">
        <v>13</v>
      </c>
      <c r="G380" s="137"/>
      <c r="H380" s="137"/>
      <c r="I380" s="137"/>
      <c r="J380" s="137"/>
      <c r="K380" s="137"/>
      <c r="L380" s="137"/>
      <c r="M380" s="137"/>
      <c r="N380" s="137"/>
      <c r="O380" s="137"/>
      <c r="P380" s="137">
        <v>0.01</v>
      </c>
      <c r="Q380" s="137"/>
      <c r="R380" s="137"/>
      <c r="S380" s="137"/>
      <c r="T380" s="137"/>
      <c r="U380" s="137"/>
      <c r="V380" s="137">
        <v>0</v>
      </c>
      <c r="W380" s="137">
        <v>500000000</v>
      </c>
      <c r="X380" s="137"/>
      <c r="Y380" s="137" t="s">
        <v>748</v>
      </c>
    </row>
    <row r="381" spans="1:25" ht="15" customHeight="1">
      <c r="A381" s="137" t="s">
        <v>237</v>
      </c>
      <c r="B381" s="137" t="s">
        <v>266</v>
      </c>
      <c r="C381" s="137" t="s">
        <v>7</v>
      </c>
      <c r="D381" s="137" t="s">
        <v>11</v>
      </c>
      <c r="E381" s="137" t="s">
        <v>342</v>
      </c>
      <c r="F381" s="137" t="s">
        <v>13</v>
      </c>
      <c r="G381" s="137"/>
      <c r="H381" s="137"/>
      <c r="I381" s="137"/>
      <c r="J381" s="137"/>
      <c r="K381" s="137"/>
      <c r="L381" s="137"/>
      <c r="M381" s="137"/>
      <c r="N381" s="137"/>
      <c r="O381" s="137"/>
      <c r="P381" s="137">
        <v>0.15</v>
      </c>
      <c r="Q381" s="137"/>
      <c r="R381" s="137"/>
      <c r="S381" s="137"/>
      <c r="T381" s="137"/>
      <c r="U381" s="137"/>
      <c r="V381" s="137">
        <v>0</v>
      </c>
      <c r="W381" s="137">
        <v>500000000</v>
      </c>
      <c r="X381" s="137"/>
      <c r="Y381" s="137" t="s">
        <v>748</v>
      </c>
    </row>
    <row r="382" spans="1:25" ht="15" customHeight="1">
      <c r="A382" s="137" t="s">
        <v>237</v>
      </c>
      <c r="B382" s="137" t="s">
        <v>267</v>
      </c>
      <c r="C382" s="137" t="s">
        <v>7</v>
      </c>
      <c r="D382" s="137" t="s">
        <v>11</v>
      </c>
      <c r="E382" s="137" t="s">
        <v>342</v>
      </c>
      <c r="F382" s="137" t="s">
        <v>13</v>
      </c>
      <c r="G382" s="137"/>
      <c r="H382" s="137"/>
      <c r="I382" s="137"/>
      <c r="J382" s="137"/>
      <c r="K382" s="137"/>
      <c r="L382" s="137"/>
      <c r="M382" s="137"/>
      <c r="N382" s="137"/>
      <c r="O382" s="137"/>
      <c r="P382" s="137">
        <v>0</v>
      </c>
      <c r="Q382" s="137"/>
      <c r="R382" s="137"/>
      <c r="S382" s="137"/>
      <c r="T382" s="137"/>
      <c r="U382" s="137"/>
      <c r="V382" s="137">
        <v>0</v>
      </c>
      <c r="W382" s="137">
        <v>500000000</v>
      </c>
      <c r="X382" s="137"/>
      <c r="Y382" s="137" t="s">
        <v>748</v>
      </c>
    </row>
    <row r="383" spans="1:25" ht="15" customHeight="1">
      <c r="A383" s="137" t="s">
        <v>237</v>
      </c>
      <c r="B383" s="137" t="s">
        <v>270</v>
      </c>
      <c r="C383" s="137" t="s">
        <v>7</v>
      </c>
      <c r="D383" s="137" t="s">
        <v>11</v>
      </c>
      <c r="E383" s="137" t="s">
        <v>342</v>
      </c>
      <c r="F383" s="137" t="s">
        <v>13</v>
      </c>
      <c r="G383" s="137"/>
      <c r="H383" s="137"/>
      <c r="I383" s="137"/>
      <c r="J383" s="137"/>
      <c r="K383" s="137"/>
      <c r="L383" s="137"/>
      <c r="M383" s="137"/>
      <c r="N383" s="137"/>
      <c r="O383" s="137"/>
      <c r="P383" s="137">
        <v>0.01</v>
      </c>
      <c r="Q383" s="137"/>
      <c r="R383" s="137"/>
      <c r="S383" s="137"/>
      <c r="T383" s="137"/>
      <c r="U383" s="137"/>
      <c r="V383" s="137">
        <v>0</v>
      </c>
      <c r="W383" s="137">
        <v>500000000</v>
      </c>
      <c r="X383" s="137"/>
      <c r="Y383" s="137" t="s">
        <v>748</v>
      </c>
    </row>
    <row r="384" spans="1:25" ht="15" customHeight="1">
      <c r="A384" s="137" t="s">
        <v>237</v>
      </c>
      <c r="B384" s="137" t="s">
        <v>271</v>
      </c>
      <c r="C384" s="137" t="s">
        <v>7</v>
      </c>
      <c r="D384" s="137" t="s">
        <v>11</v>
      </c>
      <c r="E384" s="137" t="s">
        <v>342</v>
      </c>
      <c r="F384" s="137" t="s">
        <v>13</v>
      </c>
      <c r="G384" s="137"/>
      <c r="H384" s="137"/>
      <c r="I384" s="137"/>
      <c r="J384" s="137"/>
      <c r="K384" s="137"/>
      <c r="L384" s="137"/>
      <c r="M384" s="137"/>
      <c r="N384" s="137"/>
      <c r="O384" s="137"/>
      <c r="P384" s="137">
        <v>0.01</v>
      </c>
      <c r="Q384" s="137"/>
      <c r="R384" s="137"/>
      <c r="S384" s="137"/>
      <c r="T384" s="137"/>
      <c r="U384" s="137"/>
      <c r="V384" s="137">
        <v>0</v>
      </c>
      <c r="W384" s="137">
        <v>500000000</v>
      </c>
      <c r="X384" s="137"/>
      <c r="Y384" s="137" t="s">
        <v>748</v>
      </c>
    </row>
    <row r="385" spans="1:25" ht="15" customHeight="1">
      <c r="A385" s="137" t="s">
        <v>237</v>
      </c>
      <c r="B385" s="137" t="s">
        <v>272</v>
      </c>
      <c r="C385" s="137" t="s">
        <v>7</v>
      </c>
      <c r="D385" s="137" t="s">
        <v>11</v>
      </c>
      <c r="E385" s="137" t="s">
        <v>342</v>
      </c>
      <c r="F385" s="137" t="s">
        <v>13</v>
      </c>
      <c r="G385" s="137"/>
      <c r="H385" s="137"/>
      <c r="I385" s="137"/>
      <c r="J385" s="137"/>
      <c r="K385" s="137"/>
      <c r="L385" s="137"/>
      <c r="M385" s="137"/>
      <c r="N385" s="137"/>
      <c r="O385" s="137"/>
      <c r="P385" s="137">
        <v>0.02</v>
      </c>
      <c r="Q385" s="137"/>
      <c r="R385" s="137"/>
      <c r="S385" s="137"/>
      <c r="T385" s="137"/>
      <c r="U385" s="137"/>
      <c r="V385" s="137">
        <v>0</v>
      </c>
      <c r="W385" s="137">
        <v>500000000</v>
      </c>
      <c r="X385" s="137"/>
      <c r="Y385" s="137" t="s">
        <v>748</v>
      </c>
    </row>
    <row r="386" spans="1:25" ht="15" customHeight="1">
      <c r="A386" s="137" t="s">
        <v>237</v>
      </c>
      <c r="B386" s="137" t="s">
        <v>273</v>
      </c>
      <c r="C386" s="137" t="s">
        <v>7</v>
      </c>
      <c r="D386" s="137" t="s">
        <v>11</v>
      </c>
      <c r="E386" s="137" t="s">
        <v>342</v>
      </c>
      <c r="F386" s="137" t="s">
        <v>13</v>
      </c>
      <c r="G386" s="137"/>
      <c r="H386" s="137"/>
      <c r="I386" s="137"/>
      <c r="J386" s="137"/>
      <c r="K386" s="137"/>
      <c r="L386" s="137"/>
      <c r="M386" s="137"/>
      <c r="N386" s="137"/>
      <c r="O386" s="137"/>
      <c r="P386" s="137">
        <v>0</v>
      </c>
      <c r="Q386" s="137"/>
      <c r="R386" s="137"/>
      <c r="S386" s="137"/>
      <c r="T386" s="137"/>
      <c r="U386" s="137"/>
      <c r="V386" s="137">
        <v>0</v>
      </c>
      <c r="W386" s="137">
        <v>500000000</v>
      </c>
      <c r="X386" s="137"/>
      <c r="Y386" s="137" t="s">
        <v>748</v>
      </c>
    </row>
    <row r="387" spans="1:25" ht="15" customHeight="1">
      <c r="A387" s="137" t="s">
        <v>237</v>
      </c>
      <c r="B387" s="137" t="s">
        <v>275</v>
      </c>
      <c r="C387" s="137" t="s">
        <v>7</v>
      </c>
      <c r="D387" s="137" t="s">
        <v>11</v>
      </c>
      <c r="E387" s="137" t="s">
        <v>342</v>
      </c>
      <c r="F387" s="137" t="s">
        <v>13</v>
      </c>
      <c r="G387" s="137"/>
      <c r="H387" s="137"/>
      <c r="I387" s="137"/>
      <c r="J387" s="137"/>
      <c r="K387" s="137"/>
      <c r="L387" s="137"/>
      <c r="M387" s="137"/>
      <c r="N387" s="137"/>
      <c r="O387" s="137"/>
      <c r="P387" s="137">
        <v>0.42</v>
      </c>
      <c r="Q387" s="137"/>
      <c r="R387" s="137"/>
      <c r="S387" s="137"/>
      <c r="T387" s="137"/>
      <c r="U387" s="137"/>
      <c r="V387" s="137">
        <v>0</v>
      </c>
      <c r="W387" s="137">
        <v>500000000</v>
      </c>
      <c r="X387" s="137"/>
      <c r="Y387" s="137" t="s">
        <v>748</v>
      </c>
    </row>
    <row r="388" spans="1:25" ht="15" customHeight="1">
      <c r="A388" s="137" t="s">
        <v>237</v>
      </c>
      <c r="B388" s="137" t="s">
        <v>261</v>
      </c>
      <c r="C388" s="137" t="s">
        <v>7</v>
      </c>
      <c r="D388" s="137" t="s">
        <v>11</v>
      </c>
      <c r="E388" s="137" t="s">
        <v>342</v>
      </c>
      <c r="F388" s="137" t="s">
        <v>13</v>
      </c>
      <c r="G388" s="137"/>
      <c r="H388" s="137"/>
      <c r="I388" s="137"/>
      <c r="J388" s="137"/>
      <c r="K388" s="137"/>
      <c r="L388" s="137"/>
      <c r="M388" s="137"/>
      <c r="N388" s="137"/>
      <c r="O388" s="137"/>
      <c r="P388" s="137">
        <v>0.01</v>
      </c>
      <c r="Q388" s="137"/>
      <c r="R388" s="137"/>
      <c r="S388" s="137"/>
      <c r="T388" s="137"/>
      <c r="U388" s="137"/>
      <c r="V388" s="137">
        <v>0</v>
      </c>
      <c r="W388" s="137">
        <v>500000000</v>
      </c>
      <c r="X388" s="137"/>
      <c r="Y388" s="137" t="s">
        <v>748</v>
      </c>
    </row>
    <row r="389" spans="1:25" ht="15" customHeight="1">
      <c r="A389" s="137" t="s">
        <v>237</v>
      </c>
      <c r="B389" s="137" t="s">
        <v>253</v>
      </c>
      <c r="C389" s="137" t="s">
        <v>7</v>
      </c>
      <c r="D389" s="137" t="s">
        <v>11</v>
      </c>
      <c r="E389" s="137" t="s">
        <v>342</v>
      </c>
      <c r="F389" s="137" t="s">
        <v>13</v>
      </c>
      <c r="G389" s="137"/>
      <c r="H389" s="137"/>
      <c r="I389" s="137"/>
      <c r="J389" s="137"/>
      <c r="K389" s="137"/>
      <c r="L389" s="137"/>
      <c r="M389" s="137"/>
      <c r="N389" s="137"/>
      <c r="O389" s="137"/>
      <c r="P389" s="137">
        <v>0.01</v>
      </c>
      <c r="Q389" s="137"/>
      <c r="R389" s="137"/>
      <c r="S389" s="137"/>
      <c r="T389" s="137"/>
      <c r="U389" s="137"/>
      <c r="V389" s="137">
        <v>0</v>
      </c>
      <c r="W389" s="137">
        <v>500000000</v>
      </c>
      <c r="X389" s="137"/>
      <c r="Y389" s="137" t="s">
        <v>748</v>
      </c>
    </row>
    <row r="390" spans="1:25" ht="15" customHeight="1">
      <c r="A390" s="137" t="s">
        <v>237</v>
      </c>
      <c r="B390" s="137" t="s">
        <v>252</v>
      </c>
      <c r="C390" s="137" t="s">
        <v>7</v>
      </c>
      <c r="D390" s="137" t="s">
        <v>11</v>
      </c>
      <c r="E390" s="137" t="s">
        <v>342</v>
      </c>
      <c r="F390" s="137" t="s">
        <v>13</v>
      </c>
      <c r="G390" s="137"/>
      <c r="H390" s="137"/>
      <c r="I390" s="137"/>
      <c r="J390" s="137"/>
      <c r="K390" s="137"/>
      <c r="L390" s="137"/>
      <c r="M390" s="137"/>
      <c r="N390" s="137"/>
      <c r="O390" s="137"/>
      <c r="P390" s="137">
        <v>0.18</v>
      </c>
      <c r="Q390" s="137"/>
      <c r="R390" s="137"/>
      <c r="S390" s="137"/>
      <c r="T390" s="137"/>
      <c r="U390" s="137"/>
      <c r="V390" s="137">
        <v>0</v>
      </c>
      <c r="W390" s="137">
        <v>500000000</v>
      </c>
      <c r="X390" s="137"/>
      <c r="Y390" s="137" t="s">
        <v>748</v>
      </c>
    </row>
    <row r="391" spans="1:25" ht="15" customHeight="1">
      <c r="A391" s="137" t="s">
        <v>237</v>
      </c>
      <c r="B391" s="137" t="s">
        <v>264</v>
      </c>
      <c r="C391" s="137" t="s">
        <v>7</v>
      </c>
      <c r="D391" s="137" t="s">
        <v>11</v>
      </c>
      <c r="E391" s="137" t="s">
        <v>342</v>
      </c>
      <c r="F391" s="137" t="s">
        <v>13</v>
      </c>
      <c r="G391" s="137"/>
      <c r="H391" s="137"/>
      <c r="I391" s="137"/>
      <c r="J391" s="137"/>
      <c r="K391" s="137"/>
      <c r="L391" s="137"/>
      <c r="M391" s="137"/>
      <c r="N391" s="137"/>
      <c r="O391" s="137"/>
      <c r="P391" s="137">
        <v>0.16</v>
      </c>
      <c r="Q391" s="137"/>
      <c r="R391" s="137"/>
      <c r="S391" s="137"/>
      <c r="T391" s="137"/>
      <c r="U391" s="137"/>
      <c r="V391" s="137">
        <v>0</v>
      </c>
      <c r="W391" s="137">
        <v>500000000</v>
      </c>
      <c r="X391" s="137"/>
      <c r="Y391" s="137" t="s">
        <v>748</v>
      </c>
    </row>
    <row r="392" spans="1:25" ht="15" customHeight="1">
      <c r="A392" s="137" t="s">
        <v>237</v>
      </c>
      <c r="B392" s="137" t="s">
        <v>251</v>
      </c>
      <c r="C392" s="137" t="s">
        <v>7</v>
      </c>
      <c r="D392" s="137" t="s">
        <v>11</v>
      </c>
      <c r="E392" s="137" t="s">
        <v>342</v>
      </c>
      <c r="F392" s="137" t="s">
        <v>13</v>
      </c>
      <c r="G392" s="137"/>
      <c r="H392" s="137"/>
      <c r="I392" s="137"/>
      <c r="J392" s="137"/>
      <c r="K392" s="137"/>
      <c r="L392" s="137"/>
      <c r="M392" s="137"/>
      <c r="N392" s="137"/>
      <c r="O392" s="137"/>
      <c r="P392" s="137">
        <v>0.22</v>
      </c>
      <c r="Q392" s="137"/>
      <c r="R392" s="137"/>
      <c r="S392" s="137"/>
      <c r="T392" s="137"/>
      <c r="U392" s="137"/>
      <c r="V392" s="137">
        <v>0</v>
      </c>
      <c r="W392" s="137">
        <v>500000000</v>
      </c>
      <c r="X392" s="137"/>
      <c r="Y392" s="137" t="s">
        <v>748</v>
      </c>
    </row>
    <row r="393" spans="1:25" ht="15" customHeight="1">
      <c r="A393" s="137" t="s">
        <v>237</v>
      </c>
      <c r="B393" s="137" t="s">
        <v>268</v>
      </c>
      <c r="C393" s="137" t="s">
        <v>7</v>
      </c>
      <c r="D393" s="137" t="s">
        <v>11</v>
      </c>
      <c r="E393" s="137" t="s">
        <v>342</v>
      </c>
      <c r="F393" s="137" t="s">
        <v>13</v>
      </c>
      <c r="G393" s="137"/>
      <c r="H393" s="137"/>
      <c r="I393" s="137"/>
      <c r="J393" s="137"/>
      <c r="K393" s="137"/>
      <c r="L393" s="137"/>
      <c r="M393" s="137"/>
      <c r="N393" s="137"/>
      <c r="O393" s="137"/>
      <c r="P393" s="137">
        <v>0.05</v>
      </c>
      <c r="Q393" s="137"/>
      <c r="R393" s="137"/>
      <c r="S393" s="137"/>
      <c r="T393" s="137"/>
      <c r="U393" s="137"/>
      <c r="V393" s="137">
        <v>0</v>
      </c>
      <c r="W393" s="137">
        <v>500000000</v>
      </c>
      <c r="X393" s="137"/>
      <c r="Y393" s="137" t="s">
        <v>748</v>
      </c>
    </row>
    <row r="394" spans="1:25" ht="15" customHeight="1">
      <c r="A394" s="137" t="s">
        <v>238</v>
      </c>
      <c r="B394" s="137" t="s">
        <v>262</v>
      </c>
      <c r="C394" s="137" t="s">
        <v>7</v>
      </c>
      <c r="D394" s="137" t="s">
        <v>11</v>
      </c>
      <c r="E394" s="137" t="s">
        <v>342</v>
      </c>
      <c r="F394" s="137" t="s">
        <v>13</v>
      </c>
      <c r="G394" s="137"/>
      <c r="H394" s="137"/>
      <c r="I394" s="137"/>
      <c r="J394" s="137"/>
      <c r="K394" s="137"/>
      <c r="L394" s="137"/>
      <c r="M394" s="137"/>
      <c r="N394" s="137"/>
      <c r="O394" s="137"/>
      <c r="P394" s="137">
        <v>0</v>
      </c>
      <c r="Q394" s="137">
        <v>0</v>
      </c>
      <c r="R394" s="137">
        <v>0.01</v>
      </c>
      <c r="S394" s="137"/>
      <c r="T394" s="137"/>
      <c r="U394" s="137"/>
      <c r="V394" s="137">
        <v>0</v>
      </c>
      <c r="W394" s="137">
        <v>500000000</v>
      </c>
      <c r="X394" s="137"/>
      <c r="Y394" s="137" t="s">
        <v>749</v>
      </c>
    </row>
    <row r="395" spans="1:25" ht="15" customHeight="1">
      <c r="A395" s="137" t="s">
        <v>238</v>
      </c>
      <c r="B395" s="137" t="s">
        <v>263</v>
      </c>
      <c r="C395" s="137" t="s">
        <v>7</v>
      </c>
      <c r="D395" s="137" t="s">
        <v>11</v>
      </c>
      <c r="E395" s="137" t="s">
        <v>342</v>
      </c>
      <c r="F395" s="137" t="s">
        <v>13</v>
      </c>
      <c r="G395" s="137"/>
      <c r="H395" s="137"/>
      <c r="I395" s="137"/>
      <c r="J395" s="137"/>
      <c r="K395" s="137"/>
      <c r="L395" s="137"/>
      <c r="M395" s="137"/>
      <c r="N395" s="137"/>
      <c r="O395" s="137"/>
      <c r="P395" s="137">
        <v>0</v>
      </c>
      <c r="Q395" s="137">
        <v>0</v>
      </c>
      <c r="R395" s="137">
        <v>0.01</v>
      </c>
      <c r="S395" s="137"/>
      <c r="T395" s="137"/>
      <c r="U395" s="137"/>
      <c r="V395" s="137">
        <v>0</v>
      </c>
      <c r="W395" s="137">
        <v>500000000</v>
      </c>
      <c r="X395" s="137"/>
      <c r="Y395" s="137" t="s">
        <v>749</v>
      </c>
    </row>
    <row r="396" spans="1:25" ht="15" customHeight="1">
      <c r="A396" s="137" t="s">
        <v>238</v>
      </c>
      <c r="B396" s="137" t="s">
        <v>265</v>
      </c>
      <c r="C396" s="137" t="s">
        <v>7</v>
      </c>
      <c r="D396" s="137" t="s">
        <v>11</v>
      </c>
      <c r="E396" s="137" t="s">
        <v>342</v>
      </c>
      <c r="F396" s="137" t="s">
        <v>13</v>
      </c>
      <c r="G396" s="137" t="s">
        <v>349</v>
      </c>
      <c r="H396" s="137" t="s">
        <v>310</v>
      </c>
      <c r="I396" s="137" t="s">
        <v>316</v>
      </c>
      <c r="J396" s="137" t="s">
        <v>284</v>
      </c>
      <c r="K396" s="137" t="s">
        <v>315</v>
      </c>
      <c r="L396" s="137" t="s">
        <v>43</v>
      </c>
      <c r="M396" s="137" t="s">
        <v>312</v>
      </c>
      <c r="N396" s="137" t="s">
        <v>287</v>
      </c>
      <c r="O396" s="137" t="s">
        <v>288</v>
      </c>
      <c r="P396" s="137">
        <v>0.01</v>
      </c>
      <c r="Q396" s="137"/>
      <c r="R396" s="137"/>
      <c r="S396" s="137">
        <v>0.01</v>
      </c>
      <c r="T396" s="137">
        <v>0</v>
      </c>
      <c r="U396" s="137">
        <v>0.1</v>
      </c>
      <c r="V396" s="137">
        <v>0</v>
      </c>
      <c r="W396" s="137">
        <v>500000000</v>
      </c>
      <c r="X396" s="137">
        <v>0</v>
      </c>
      <c r="Y396" s="137" t="s">
        <v>747</v>
      </c>
    </row>
    <row r="397" spans="1:25" ht="15" customHeight="1">
      <c r="A397" s="137" t="s">
        <v>238</v>
      </c>
      <c r="B397" s="137" t="s">
        <v>266</v>
      </c>
      <c r="C397" s="137" t="s">
        <v>7</v>
      </c>
      <c r="D397" s="137" t="s">
        <v>11</v>
      </c>
      <c r="E397" s="137" t="s">
        <v>342</v>
      </c>
      <c r="F397" s="137" t="s">
        <v>13</v>
      </c>
      <c r="G397" s="137" t="s">
        <v>350</v>
      </c>
      <c r="H397" s="137" t="s">
        <v>310</v>
      </c>
      <c r="I397" s="137" t="s">
        <v>316</v>
      </c>
      <c r="J397" s="137" t="s">
        <v>284</v>
      </c>
      <c r="K397" s="137" t="s">
        <v>317</v>
      </c>
      <c r="L397" s="137" t="s">
        <v>43</v>
      </c>
      <c r="M397" s="137" t="s">
        <v>312</v>
      </c>
      <c r="N397" s="137" t="s">
        <v>287</v>
      </c>
      <c r="O397" s="137" t="s">
        <v>288</v>
      </c>
      <c r="P397" s="137">
        <v>0.14000000000000001</v>
      </c>
      <c r="Q397" s="137"/>
      <c r="R397" s="137"/>
      <c r="S397" s="137">
        <v>0.14000000000000001</v>
      </c>
      <c r="T397" s="137">
        <v>0.01</v>
      </c>
      <c r="U397" s="137">
        <v>0.1</v>
      </c>
      <c r="V397" s="137">
        <v>0</v>
      </c>
      <c r="W397" s="137">
        <v>500000000</v>
      </c>
      <c r="X397" s="137">
        <v>0</v>
      </c>
      <c r="Y397" s="137" t="s">
        <v>747</v>
      </c>
    </row>
    <row r="398" spans="1:25" ht="15" customHeight="1">
      <c r="A398" s="137" t="s">
        <v>238</v>
      </c>
      <c r="B398" s="137" t="s">
        <v>267</v>
      </c>
      <c r="C398" s="137" t="s">
        <v>7</v>
      </c>
      <c r="D398" s="137" t="s">
        <v>11</v>
      </c>
      <c r="E398" s="137" t="s">
        <v>342</v>
      </c>
      <c r="F398" s="137" t="s">
        <v>13</v>
      </c>
      <c r="G398" s="137" t="s">
        <v>351</v>
      </c>
      <c r="H398" s="137" t="s">
        <v>310</v>
      </c>
      <c r="I398" s="137" t="s">
        <v>316</v>
      </c>
      <c r="J398" s="137" t="s">
        <v>284</v>
      </c>
      <c r="K398" s="137" t="s">
        <v>318</v>
      </c>
      <c r="L398" s="137" t="s">
        <v>43</v>
      </c>
      <c r="M398" s="137" t="s">
        <v>312</v>
      </c>
      <c r="N398" s="137" t="s">
        <v>287</v>
      </c>
      <c r="O398" s="137" t="s">
        <v>288</v>
      </c>
      <c r="P398" s="137">
        <v>0</v>
      </c>
      <c r="Q398" s="137"/>
      <c r="R398" s="137"/>
      <c r="S398" s="137">
        <v>0</v>
      </c>
      <c r="T398" s="137">
        <v>0</v>
      </c>
      <c r="U398" s="137">
        <v>0.1</v>
      </c>
      <c r="V398" s="137">
        <v>0</v>
      </c>
      <c r="W398" s="137">
        <v>500000000</v>
      </c>
      <c r="X398" s="137">
        <v>0</v>
      </c>
      <c r="Y398" s="137" t="s">
        <v>747</v>
      </c>
    </row>
    <row r="399" spans="1:25" ht="15" customHeight="1">
      <c r="A399" s="137" t="s">
        <v>238</v>
      </c>
      <c r="B399" s="137" t="s">
        <v>270</v>
      </c>
      <c r="C399" s="137" t="s">
        <v>7</v>
      </c>
      <c r="D399" s="137" t="s">
        <v>11</v>
      </c>
      <c r="E399" s="137" t="s">
        <v>342</v>
      </c>
      <c r="F399" s="137" t="s">
        <v>13</v>
      </c>
      <c r="G399" s="137" t="s">
        <v>352</v>
      </c>
      <c r="H399" s="137" t="s">
        <v>310</v>
      </c>
      <c r="I399" s="137" t="s">
        <v>316</v>
      </c>
      <c r="J399" s="137" t="s">
        <v>284</v>
      </c>
      <c r="K399" s="137" t="s">
        <v>319</v>
      </c>
      <c r="L399" s="137" t="s">
        <v>43</v>
      </c>
      <c r="M399" s="137" t="s">
        <v>312</v>
      </c>
      <c r="N399" s="137" t="s">
        <v>287</v>
      </c>
      <c r="O399" s="137" t="s">
        <v>288</v>
      </c>
      <c r="P399" s="137">
        <v>0</v>
      </c>
      <c r="Q399" s="137"/>
      <c r="R399" s="137"/>
      <c r="S399" s="137">
        <v>0</v>
      </c>
      <c r="T399" s="137">
        <v>0</v>
      </c>
      <c r="U399" s="137">
        <v>0.1</v>
      </c>
      <c r="V399" s="137">
        <v>0</v>
      </c>
      <c r="W399" s="137">
        <v>500000000</v>
      </c>
      <c r="X399" s="137">
        <v>0</v>
      </c>
      <c r="Y399" s="137" t="s">
        <v>747</v>
      </c>
    </row>
    <row r="400" spans="1:25" ht="15" customHeight="1">
      <c r="A400" s="137" t="s">
        <v>238</v>
      </c>
      <c r="B400" s="137" t="s">
        <v>271</v>
      </c>
      <c r="C400" s="137" t="s">
        <v>7</v>
      </c>
      <c r="D400" s="137" t="s">
        <v>11</v>
      </c>
      <c r="E400" s="137" t="s">
        <v>342</v>
      </c>
      <c r="F400" s="137" t="s">
        <v>13</v>
      </c>
      <c r="G400" s="137" t="s">
        <v>353</v>
      </c>
      <c r="H400" s="137" t="s">
        <v>310</v>
      </c>
      <c r="I400" s="137" t="s">
        <v>316</v>
      </c>
      <c r="J400" s="137" t="s">
        <v>284</v>
      </c>
      <c r="K400" s="137" t="s">
        <v>320</v>
      </c>
      <c r="L400" s="137" t="s">
        <v>43</v>
      </c>
      <c r="M400" s="137" t="s">
        <v>312</v>
      </c>
      <c r="N400" s="137" t="s">
        <v>287</v>
      </c>
      <c r="O400" s="137" t="s">
        <v>288</v>
      </c>
      <c r="P400" s="137">
        <v>0.01</v>
      </c>
      <c r="Q400" s="137"/>
      <c r="R400" s="137"/>
      <c r="S400" s="137">
        <v>0.01</v>
      </c>
      <c r="T400" s="137">
        <v>0</v>
      </c>
      <c r="U400" s="137">
        <v>0.1</v>
      </c>
      <c r="V400" s="137">
        <v>0</v>
      </c>
      <c r="W400" s="137">
        <v>500000000</v>
      </c>
      <c r="X400" s="137">
        <v>0</v>
      </c>
      <c r="Y400" s="137" t="s">
        <v>747</v>
      </c>
    </row>
    <row r="401" spans="1:25" ht="15" customHeight="1">
      <c r="A401" s="137" t="s">
        <v>238</v>
      </c>
      <c r="B401" s="137" t="s">
        <v>272</v>
      </c>
      <c r="C401" s="137" t="s">
        <v>7</v>
      </c>
      <c r="D401" s="137" t="s">
        <v>11</v>
      </c>
      <c r="E401" s="137" t="s">
        <v>342</v>
      </c>
      <c r="F401" s="137" t="s">
        <v>13</v>
      </c>
      <c r="G401" s="137" t="s">
        <v>354</v>
      </c>
      <c r="H401" s="137" t="s">
        <v>310</v>
      </c>
      <c r="I401" s="137" t="s">
        <v>316</v>
      </c>
      <c r="J401" s="137" t="s">
        <v>284</v>
      </c>
      <c r="K401" s="137" t="s">
        <v>321</v>
      </c>
      <c r="L401" s="137" t="s">
        <v>43</v>
      </c>
      <c r="M401" s="137" t="s">
        <v>312</v>
      </c>
      <c r="N401" s="137" t="s">
        <v>287</v>
      </c>
      <c r="O401" s="137" t="s">
        <v>288</v>
      </c>
      <c r="P401" s="137">
        <v>0</v>
      </c>
      <c r="Q401" s="137"/>
      <c r="R401" s="137"/>
      <c r="S401" s="137">
        <v>0</v>
      </c>
      <c r="T401" s="137">
        <v>0</v>
      </c>
      <c r="U401" s="137"/>
      <c r="V401" s="137">
        <v>0</v>
      </c>
      <c r="W401" s="137">
        <v>500000000</v>
      </c>
      <c r="X401" s="137">
        <v>0</v>
      </c>
      <c r="Y401" s="137" t="s">
        <v>747</v>
      </c>
    </row>
    <row r="402" spans="1:25" ht="15" customHeight="1">
      <c r="A402" s="137" t="s">
        <v>238</v>
      </c>
      <c r="B402" s="137" t="s">
        <v>273</v>
      </c>
      <c r="C402" s="137" t="s">
        <v>7</v>
      </c>
      <c r="D402" s="137" t="s">
        <v>11</v>
      </c>
      <c r="E402" s="137" t="s">
        <v>342</v>
      </c>
      <c r="F402" s="137" t="s">
        <v>13</v>
      </c>
      <c r="G402" s="137" t="s">
        <v>355</v>
      </c>
      <c r="H402" s="137" t="s">
        <v>310</v>
      </c>
      <c r="I402" s="137" t="s">
        <v>316</v>
      </c>
      <c r="J402" s="137" t="s">
        <v>284</v>
      </c>
      <c r="K402" s="137" t="s">
        <v>322</v>
      </c>
      <c r="L402" s="137" t="s">
        <v>43</v>
      </c>
      <c r="M402" s="137" t="s">
        <v>312</v>
      </c>
      <c r="N402" s="137" t="s">
        <v>287</v>
      </c>
      <c r="O402" s="137" t="s">
        <v>288</v>
      </c>
      <c r="P402" s="137">
        <v>0</v>
      </c>
      <c r="Q402" s="137"/>
      <c r="R402" s="137"/>
      <c r="S402" s="137">
        <v>0</v>
      </c>
      <c r="T402" s="137">
        <v>0</v>
      </c>
      <c r="U402" s="137"/>
      <c r="V402" s="137">
        <v>0</v>
      </c>
      <c r="W402" s="137">
        <v>500000000</v>
      </c>
      <c r="X402" s="137">
        <v>0</v>
      </c>
      <c r="Y402" s="137" t="s">
        <v>747</v>
      </c>
    </row>
    <row r="403" spans="1:25" ht="15" customHeight="1">
      <c r="A403" s="137" t="s">
        <v>238</v>
      </c>
      <c r="B403" s="137" t="s">
        <v>275</v>
      </c>
      <c r="C403" s="137" t="s">
        <v>7</v>
      </c>
      <c r="D403" s="137" t="s">
        <v>11</v>
      </c>
      <c r="E403" s="137" t="s">
        <v>342</v>
      </c>
      <c r="F403" s="137" t="s">
        <v>13</v>
      </c>
      <c r="G403" s="137" t="s">
        <v>669</v>
      </c>
      <c r="H403" s="137" t="s">
        <v>310</v>
      </c>
      <c r="I403" s="137" t="s">
        <v>633</v>
      </c>
      <c r="J403" s="137" t="s">
        <v>301</v>
      </c>
      <c r="K403" s="137" t="s">
        <v>634</v>
      </c>
      <c r="L403" s="137" t="s">
        <v>43</v>
      </c>
      <c r="M403" s="137" t="s">
        <v>312</v>
      </c>
      <c r="N403" s="137" t="s">
        <v>635</v>
      </c>
      <c r="O403" s="137" t="s">
        <v>288</v>
      </c>
      <c r="P403" s="137">
        <v>0.23</v>
      </c>
      <c r="Q403" s="137"/>
      <c r="R403" s="137"/>
      <c r="S403" s="137"/>
      <c r="T403" s="137"/>
      <c r="U403" s="137"/>
      <c r="V403" s="137">
        <v>0</v>
      </c>
      <c r="W403" s="137">
        <v>500000000</v>
      </c>
      <c r="X403" s="137"/>
      <c r="Y403" s="137" t="s">
        <v>748</v>
      </c>
    </row>
    <row r="404" spans="1:25" ht="15" customHeight="1">
      <c r="A404" s="137" t="s">
        <v>238</v>
      </c>
      <c r="B404" s="137" t="s">
        <v>261</v>
      </c>
      <c r="C404" s="137" t="s">
        <v>7</v>
      </c>
      <c r="D404" s="137" t="s">
        <v>11</v>
      </c>
      <c r="E404" s="137" t="s">
        <v>342</v>
      </c>
      <c r="F404" s="137" t="s">
        <v>13</v>
      </c>
      <c r="G404" s="137" t="s">
        <v>356</v>
      </c>
      <c r="H404" s="137" t="s">
        <v>310</v>
      </c>
      <c r="I404" s="137" t="s">
        <v>316</v>
      </c>
      <c r="J404" s="137" t="s">
        <v>284</v>
      </c>
      <c r="K404" s="137" t="s">
        <v>323</v>
      </c>
      <c r="L404" s="137" t="s">
        <v>43</v>
      </c>
      <c r="M404" s="137" t="s">
        <v>312</v>
      </c>
      <c r="N404" s="137" t="s">
        <v>287</v>
      </c>
      <c r="O404" s="137" t="s">
        <v>288</v>
      </c>
      <c r="P404" s="137">
        <v>0.01</v>
      </c>
      <c r="Q404" s="137"/>
      <c r="R404" s="137"/>
      <c r="S404" s="137">
        <v>0.01</v>
      </c>
      <c r="T404" s="137">
        <v>0</v>
      </c>
      <c r="U404" s="137">
        <v>0.1</v>
      </c>
      <c r="V404" s="137">
        <v>0</v>
      </c>
      <c r="W404" s="137">
        <v>500000000</v>
      </c>
      <c r="X404" s="137">
        <v>0</v>
      </c>
      <c r="Y404" s="137" t="s">
        <v>747</v>
      </c>
    </row>
    <row r="405" spans="1:25" ht="15" customHeight="1">
      <c r="A405" s="137" t="s">
        <v>238</v>
      </c>
      <c r="B405" s="137" t="s">
        <v>253</v>
      </c>
      <c r="C405" s="137" t="s">
        <v>7</v>
      </c>
      <c r="D405" s="137" t="s">
        <v>11</v>
      </c>
      <c r="E405" s="137" t="s">
        <v>342</v>
      </c>
      <c r="F405" s="137" t="s">
        <v>13</v>
      </c>
      <c r="G405" s="137"/>
      <c r="H405" s="137"/>
      <c r="I405" s="137"/>
      <c r="J405" s="137"/>
      <c r="K405" s="137"/>
      <c r="L405" s="137"/>
      <c r="M405" s="137"/>
      <c r="N405" s="137"/>
      <c r="O405" s="137"/>
      <c r="P405" s="137">
        <v>0.01</v>
      </c>
      <c r="Q405" s="137"/>
      <c r="R405" s="137"/>
      <c r="S405" s="137"/>
      <c r="T405" s="137"/>
      <c r="U405" s="137"/>
      <c r="V405" s="137">
        <v>0</v>
      </c>
      <c r="W405" s="137">
        <v>500000000</v>
      </c>
      <c r="X405" s="137"/>
      <c r="Y405" s="137" t="s">
        <v>748</v>
      </c>
    </row>
    <row r="406" spans="1:25" ht="15" customHeight="1">
      <c r="A406" s="137" t="s">
        <v>238</v>
      </c>
      <c r="B406" s="137" t="s">
        <v>252</v>
      </c>
      <c r="C406" s="137" t="s">
        <v>7</v>
      </c>
      <c r="D406" s="137" t="s">
        <v>11</v>
      </c>
      <c r="E406" s="137" t="s">
        <v>342</v>
      </c>
      <c r="F406" s="137" t="s">
        <v>13</v>
      </c>
      <c r="G406" s="137"/>
      <c r="H406" s="137"/>
      <c r="I406" s="137"/>
      <c r="J406" s="137"/>
      <c r="K406" s="137"/>
      <c r="L406" s="137"/>
      <c r="M406" s="137"/>
      <c r="N406" s="137"/>
      <c r="O406" s="137"/>
      <c r="P406" s="137">
        <v>0.16</v>
      </c>
      <c r="Q406" s="137"/>
      <c r="R406" s="137"/>
      <c r="S406" s="137"/>
      <c r="T406" s="137"/>
      <c r="U406" s="137"/>
      <c r="V406" s="137">
        <v>0</v>
      </c>
      <c r="W406" s="137">
        <v>500000000</v>
      </c>
      <c r="X406" s="137"/>
      <c r="Y406" s="137" t="s">
        <v>748</v>
      </c>
    </row>
    <row r="407" spans="1:25" ht="15" customHeight="1">
      <c r="A407" s="137" t="s">
        <v>238</v>
      </c>
      <c r="B407" s="137" t="s">
        <v>264</v>
      </c>
      <c r="C407" s="137" t="s">
        <v>7</v>
      </c>
      <c r="D407" s="137" t="s">
        <v>11</v>
      </c>
      <c r="E407" s="137" t="s">
        <v>342</v>
      </c>
      <c r="F407" s="137" t="s">
        <v>13</v>
      </c>
      <c r="G407" s="137"/>
      <c r="H407" s="137"/>
      <c r="I407" s="137"/>
      <c r="J407" s="137"/>
      <c r="K407" s="137"/>
      <c r="L407" s="137"/>
      <c r="M407" s="137"/>
      <c r="N407" s="137"/>
      <c r="O407" s="137"/>
      <c r="P407" s="137">
        <v>0.15</v>
      </c>
      <c r="Q407" s="137"/>
      <c r="R407" s="137"/>
      <c r="S407" s="137"/>
      <c r="T407" s="137"/>
      <c r="U407" s="137"/>
      <c r="V407" s="137">
        <v>0</v>
      </c>
      <c r="W407" s="137">
        <v>500000000</v>
      </c>
      <c r="X407" s="137"/>
      <c r="Y407" s="137" t="s">
        <v>748</v>
      </c>
    </row>
    <row r="408" spans="1:25" ht="15" customHeight="1">
      <c r="A408" s="137" t="s">
        <v>238</v>
      </c>
      <c r="B408" s="137" t="s">
        <v>251</v>
      </c>
      <c r="C408" s="137" t="s">
        <v>7</v>
      </c>
      <c r="D408" s="137" t="s">
        <v>11</v>
      </c>
      <c r="E408" s="137" t="s">
        <v>342</v>
      </c>
      <c r="F408" s="137" t="s">
        <v>13</v>
      </c>
      <c r="G408" s="137"/>
      <c r="H408" s="137"/>
      <c r="I408" s="137"/>
      <c r="J408" s="137"/>
      <c r="K408" s="137"/>
      <c r="L408" s="137"/>
      <c r="M408" s="137"/>
      <c r="N408" s="137"/>
      <c r="O408" s="137"/>
      <c r="P408" s="137">
        <v>0.17</v>
      </c>
      <c r="Q408" s="137"/>
      <c r="R408" s="137"/>
      <c r="S408" s="137"/>
      <c r="T408" s="137"/>
      <c r="U408" s="137"/>
      <c r="V408" s="137">
        <v>0</v>
      </c>
      <c r="W408" s="137">
        <v>500000000</v>
      </c>
      <c r="X408" s="137"/>
      <c r="Y408" s="137" t="s">
        <v>748</v>
      </c>
    </row>
    <row r="409" spans="1:25" ht="15" customHeight="1">
      <c r="A409" s="137" t="s">
        <v>238</v>
      </c>
      <c r="B409" s="137" t="s">
        <v>268</v>
      </c>
      <c r="C409" s="137" t="s">
        <v>7</v>
      </c>
      <c r="D409" s="137" t="s">
        <v>11</v>
      </c>
      <c r="E409" s="137" t="s">
        <v>342</v>
      </c>
      <c r="F409" s="137" t="s">
        <v>13</v>
      </c>
      <c r="G409" s="137"/>
      <c r="H409" s="137"/>
      <c r="I409" s="137"/>
      <c r="J409" s="137"/>
      <c r="K409" s="137"/>
      <c r="L409" s="137"/>
      <c r="M409" s="137"/>
      <c r="N409" s="137"/>
      <c r="O409" s="137"/>
      <c r="P409" s="137">
        <v>0.01</v>
      </c>
      <c r="Q409" s="137"/>
      <c r="R409" s="137"/>
      <c r="S409" s="137"/>
      <c r="T409" s="137"/>
      <c r="U409" s="137"/>
      <c r="V409" s="137">
        <v>0</v>
      </c>
      <c r="W409" s="137">
        <v>500000000</v>
      </c>
      <c r="X409" s="137"/>
      <c r="Y409" s="137" t="s">
        <v>748</v>
      </c>
    </row>
    <row r="410" spans="1:25" ht="15" customHeight="1">
      <c r="A410" s="137" t="s">
        <v>239</v>
      </c>
      <c r="B410" s="137" t="s">
        <v>262</v>
      </c>
      <c r="C410" s="137" t="s">
        <v>7</v>
      </c>
      <c r="D410" s="137" t="s">
        <v>11</v>
      </c>
      <c r="E410" s="137" t="s">
        <v>342</v>
      </c>
      <c r="F410" s="137" t="s">
        <v>13</v>
      </c>
      <c r="G410" s="137"/>
      <c r="H410" s="137"/>
      <c r="I410" s="137"/>
      <c r="J410" s="137"/>
      <c r="K410" s="137"/>
      <c r="L410" s="137"/>
      <c r="M410" s="137"/>
      <c r="N410" s="137"/>
      <c r="O410" s="137"/>
      <c r="P410" s="137">
        <v>0</v>
      </c>
      <c r="Q410" s="137">
        <v>0</v>
      </c>
      <c r="R410" s="137">
        <v>0</v>
      </c>
      <c r="S410" s="137"/>
      <c r="T410" s="137"/>
      <c r="U410" s="137"/>
      <c r="V410" s="137">
        <v>0</v>
      </c>
      <c r="W410" s="137">
        <v>500000000</v>
      </c>
      <c r="X410" s="137"/>
      <c r="Y410" s="137" t="s">
        <v>749</v>
      </c>
    </row>
    <row r="411" spans="1:25" ht="15" customHeight="1">
      <c r="A411" s="137" t="s">
        <v>239</v>
      </c>
      <c r="B411" s="137" t="s">
        <v>263</v>
      </c>
      <c r="C411" s="137" t="s">
        <v>7</v>
      </c>
      <c r="D411" s="137" t="s">
        <v>11</v>
      </c>
      <c r="E411" s="137" t="s">
        <v>342</v>
      </c>
      <c r="F411" s="137" t="s">
        <v>13</v>
      </c>
      <c r="G411" s="137"/>
      <c r="H411" s="137"/>
      <c r="I411" s="137"/>
      <c r="J411" s="137"/>
      <c r="K411" s="137"/>
      <c r="L411" s="137"/>
      <c r="M411" s="137"/>
      <c r="N411" s="137"/>
      <c r="O411" s="137"/>
      <c r="P411" s="137">
        <v>0</v>
      </c>
      <c r="Q411" s="137">
        <v>0</v>
      </c>
      <c r="R411" s="137">
        <v>0</v>
      </c>
      <c r="S411" s="137"/>
      <c r="T411" s="137"/>
      <c r="U411" s="137"/>
      <c r="V411" s="137">
        <v>0</v>
      </c>
      <c r="W411" s="137">
        <v>500000000</v>
      </c>
      <c r="X411" s="137"/>
      <c r="Y411" s="137" t="s">
        <v>749</v>
      </c>
    </row>
    <row r="412" spans="1:25" ht="15" customHeight="1">
      <c r="A412" s="137" t="s">
        <v>239</v>
      </c>
      <c r="B412" s="137" t="s">
        <v>265</v>
      </c>
      <c r="C412" s="137" t="s">
        <v>7</v>
      </c>
      <c r="D412" s="137" t="s">
        <v>11</v>
      </c>
      <c r="E412" s="137" t="s">
        <v>342</v>
      </c>
      <c r="F412" s="137" t="s">
        <v>13</v>
      </c>
      <c r="G412" s="137" t="s">
        <v>357</v>
      </c>
      <c r="H412" s="137" t="s">
        <v>310</v>
      </c>
      <c r="I412" s="137" t="s">
        <v>316</v>
      </c>
      <c r="J412" s="137" t="s">
        <v>284</v>
      </c>
      <c r="K412" s="137" t="s">
        <v>324</v>
      </c>
      <c r="L412" s="137" t="s">
        <v>43</v>
      </c>
      <c r="M412" s="137" t="s">
        <v>312</v>
      </c>
      <c r="N412" s="137" t="s">
        <v>287</v>
      </c>
      <c r="O412" s="137" t="s">
        <v>288</v>
      </c>
      <c r="P412" s="137">
        <v>0</v>
      </c>
      <c r="Q412" s="137"/>
      <c r="R412" s="137"/>
      <c r="S412" s="137">
        <v>0</v>
      </c>
      <c r="T412" s="137">
        <v>0</v>
      </c>
      <c r="U412" s="137">
        <v>0.1</v>
      </c>
      <c r="V412" s="137">
        <v>0</v>
      </c>
      <c r="W412" s="137">
        <v>500000000</v>
      </c>
      <c r="X412" s="137">
        <v>0</v>
      </c>
      <c r="Y412" s="137" t="s">
        <v>747</v>
      </c>
    </row>
    <row r="413" spans="1:25" ht="15" customHeight="1">
      <c r="A413" s="137" t="s">
        <v>239</v>
      </c>
      <c r="B413" s="137" t="s">
        <v>266</v>
      </c>
      <c r="C413" s="137" t="s">
        <v>7</v>
      </c>
      <c r="D413" s="137" t="s">
        <v>11</v>
      </c>
      <c r="E413" s="137" t="s">
        <v>342</v>
      </c>
      <c r="F413" s="137" t="s">
        <v>13</v>
      </c>
      <c r="G413" s="137" t="s">
        <v>358</v>
      </c>
      <c r="H413" s="137" t="s">
        <v>310</v>
      </c>
      <c r="I413" s="137" t="s">
        <v>316</v>
      </c>
      <c r="J413" s="137" t="s">
        <v>284</v>
      </c>
      <c r="K413" s="137" t="s">
        <v>325</v>
      </c>
      <c r="L413" s="137" t="s">
        <v>43</v>
      </c>
      <c r="M413" s="137" t="s">
        <v>312</v>
      </c>
      <c r="N413" s="137" t="s">
        <v>287</v>
      </c>
      <c r="O413" s="137" t="s">
        <v>288</v>
      </c>
      <c r="P413" s="137">
        <v>0.01</v>
      </c>
      <c r="Q413" s="137"/>
      <c r="R413" s="137"/>
      <c r="S413" s="137">
        <v>0.01</v>
      </c>
      <c r="T413" s="137">
        <v>0</v>
      </c>
      <c r="U413" s="137">
        <v>0.1</v>
      </c>
      <c r="V413" s="137">
        <v>0</v>
      </c>
      <c r="W413" s="137">
        <v>500000000</v>
      </c>
      <c r="X413" s="137">
        <v>0</v>
      </c>
      <c r="Y413" s="137" t="s">
        <v>747</v>
      </c>
    </row>
    <row r="414" spans="1:25" ht="15" customHeight="1">
      <c r="A414" s="137" t="s">
        <v>239</v>
      </c>
      <c r="B414" s="137" t="s">
        <v>267</v>
      </c>
      <c r="C414" s="137" t="s">
        <v>7</v>
      </c>
      <c r="D414" s="137" t="s">
        <v>11</v>
      </c>
      <c r="E414" s="137" t="s">
        <v>342</v>
      </c>
      <c r="F414" s="137" t="s">
        <v>13</v>
      </c>
      <c r="G414" s="137" t="s">
        <v>359</v>
      </c>
      <c r="H414" s="137" t="s">
        <v>310</v>
      </c>
      <c r="I414" s="137" t="s">
        <v>316</v>
      </c>
      <c r="J414" s="137" t="s">
        <v>284</v>
      </c>
      <c r="K414" s="137" t="s">
        <v>326</v>
      </c>
      <c r="L414" s="137" t="s">
        <v>43</v>
      </c>
      <c r="M414" s="137" t="s">
        <v>312</v>
      </c>
      <c r="N414" s="137" t="s">
        <v>287</v>
      </c>
      <c r="O414" s="137" t="s">
        <v>288</v>
      </c>
      <c r="P414" s="137">
        <v>0</v>
      </c>
      <c r="Q414" s="137"/>
      <c r="R414" s="137"/>
      <c r="S414" s="137">
        <v>0</v>
      </c>
      <c r="T414" s="137">
        <v>0</v>
      </c>
      <c r="U414" s="137">
        <v>0.1</v>
      </c>
      <c r="V414" s="137">
        <v>0</v>
      </c>
      <c r="W414" s="137">
        <v>500000000</v>
      </c>
      <c r="X414" s="137">
        <v>0</v>
      </c>
      <c r="Y414" s="137" t="s">
        <v>747</v>
      </c>
    </row>
    <row r="415" spans="1:25" ht="15" customHeight="1">
      <c r="A415" s="137" t="s">
        <v>239</v>
      </c>
      <c r="B415" s="137" t="s">
        <v>270</v>
      </c>
      <c r="C415" s="137" t="s">
        <v>7</v>
      </c>
      <c r="D415" s="137" t="s">
        <v>11</v>
      </c>
      <c r="E415" s="137" t="s">
        <v>342</v>
      </c>
      <c r="F415" s="137" t="s">
        <v>13</v>
      </c>
      <c r="G415" s="137" t="s">
        <v>360</v>
      </c>
      <c r="H415" s="137" t="s">
        <v>310</v>
      </c>
      <c r="I415" s="137" t="s">
        <v>316</v>
      </c>
      <c r="J415" s="137" t="s">
        <v>284</v>
      </c>
      <c r="K415" s="137" t="s">
        <v>327</v>
      </c>
      <c r="L415" s="137" t="s">
        <v>43</v>
      </c>
      <c r="M415" s="137" t="s">
        <v>312</v>
      </c>
      <c r="N415" s="137" t="s">
        <v>287</v>
      </c>
      <c r="O415" s="137" t="s">
        <v>288</v>
      </c>
      <c r="P415" s="137">
        <v>0.01</v>
      </c>
      <c r="Q415" s="137"/>
      <c r="R415" s="137"/>
      <c r="S415" s="137">
        <v>0.01</v>
      </c>
      <c r="T415" s="137">
        <v>0</v>
      </c>
      <c r="U415" s="137">
        <v>0.1</v>
      </c>
      <c r="V415" s="137">
        <v>0</v>
      </c>
      <c r="W415" s="137">
        <v>500000000</v>
      </c>
      <c r="X415" s="137">
        <v>0</v>
      </c>
      <c r="Y415" s="137" t="s">
        <v>747</v>
      </c>
    </row>
    <row r="416" spans="1:25" ht="15" customHeight="1">
      <c r="A416" s="137" t="s">
        <v>239</v>
      </c>
      <c r="B416" s="137" t="s">
        <v>272</v>
      </c>
      <c r="C416" s="137" t="s">
        <v>7</v>
      </c>
      <c r="D416" s="137" t="s">
        <v>11</v>
      </c>
      <c r="E416" s="137" t="s">
        <v>342</v>
      </c>
      <c r="F416" s="137" t="s">
        <v>13</v>
      </c>
      <c r="G416" s="137" t="s">
        <v>361</v>
      </c>
      <c r="H416" s="137" t="s">
        <v>310</v>
      </c>
      <c r="I416" s="137" t="s">
        <v>316</v>
      </c>
      <c r="J416" s="137" t="s">
        <v>284</v>
      </c>
      <c r="K416" s="137" t="s">
        <v>328</v>
      </c>
      <c r="L416" s="137" t="s">
        <v>43</v>
      </c>
      <c r="M416" s="137" t="s">
        <v>312</v>
      </c>
      <c r="N416" s="137" t="s">
        <v>287</v>
      </c>
      <c r="O416" s="137" t="s">
        <v>288</v>
      </c>
      <c r="P416" s="137">
        <v>0.02</v>
      </c>
      <c r="Q416" s="137"/>
      <c r="R416" s="137"/>
      <c r="S416" s="137">
        <v>0.02</v>
      </c>
      <c r="T416" s="137">
        <v>0</v>
      </c>
      <c r="U416" s="137">
        <v>0.1</v>
      </c>
      <c r="V416" s="137">
        <v>0</v>
      </c>
      <c r="W416" s="137">
        <v>500000000</v>
      </c>
      <c r="X416" s="137">
        <v>0</v>
      </c>
      <c r="Y416" s="137" t="s">
        <v>747</v>
      </c>
    </row>
    <row r="417" spans="1:25" ht="15" customHeight="1">
      <c r="A417" s="137" t="s">
        <v>239</v>
      </c>
      <c r="B417" s="137" t="s">
        <v>273</v>
      </c>
      <c r="C417" s="137" t="s">
        <v>7</v>
      </c>
      <c r="D417" s="137" t="s">
        <v>11</v>
      </c>
      <c r="E417" s="137" t="s">
        <v>342</v>
      </c>
      <c r="F417" s="137" t="s">
        <v>13</v>
      </c>
      <c r="G417" s="137" t="s">
        <v>362</v>
      </c>
      <c r="H417" s="137" t="s">
        <v>310</v>
      </c>
      <c r="I417" s="137" t="s">
        <v>316</v>
      </c>
      <c r="J417" s="137" t="s">
        <v>284</v>
      </c>
      <c r="K417" s="137" t="s">
        <v>329</v>
      </c>
      <c r="L417" s="137" t="s">
        <v>43</v>
      </c>
      <c r="M417" s="137" t="s">
        <v>312</v>
      </c>
      <c r="N417" s="137" t="s">
        <v>287</v>
      </c>
      <c r="O417" s="137" t="s">
        <v>288</v>
      </c>
      <c r="P417" s="137">
        <v>0</v>
      </c>
      <c r="Q417" s="137"/>
      <c r="R417" s="137"/>
      <c r="S417" s="137">
        <v>0</v>
      </c>
      <c r="T417" s="137">
        <v>0</v>
      </c>
      <c r="U417" s="137"/>
      <c r="V417" s="137">
        <v>0</v>
      </c>
      <c r="W417" s="137">
        <v>500000000</v>
      </c>
      <c r="X417" s="137">
        <v>0</v>
      </c>
      <c r="Y417" s="137" t="s">
        <v>747</v>
      </c>
    </row>
    <row r="418" spans="1:25" ht="15" customHeight="1">
      <c r="A418" s="137" t="s">
        <v>239</v>
      </c>
      <c r="B418" s="137" t="s">
        <v>275</v>
      </c>
      <c r="C418" s="137" t="s">
        <v>7</v>
      </c>
      <c r="D418" s="137" t="s">
        <v>11</v>
      </c>
      <c r="E418" s="137" t="s">
        <v>342</v>
      </c>
      <c r="F418" s="137" t="s">
        <v>13</v>
      </c>
      <c r="G418" s="137" t="s">
        <v>670</v>
      </c>
      <c r="H418" s="137" t="s">
        <v>310</v>
      </c>
      <c r="I418" s="137" t="s">
        <v>633</v>
      </c>
      <c r="J418" s="137" t="s">
        <v>301</v>
      </c>
      <c r="K418" s="137" t="s">
        <v>637</v>
      </c>
      <c r="L418" s="137" t="s">
        <v>43</v>
      </c>
      <c r="M418" s="137" t="s">
        <v>312</v>
      </c>
      <c r="N418" s="137" t="s">
        <v>635</v>
      </c>
      <c r="O418" s="137" t="s">
        <v>288</v>
      </c>
      <c r="P418" s="137">
        <v>0.19</v>
      </c>
      <c r="Q418" s="137"/>
      <c r="R418" s="137"/>
      <c r="S418" s="137"/>
      <c r="T418" s="137"/>
      <c r="U418" s="137"/>
      <c r="V418" s="137">
        <v>0</v>
      </c>
      <c r="W418" s="137">
        <v>500000000</v>
      </c>
      <c r="X418" s="137"/>
      <c r="Y418" s="137" t="s">
        <v>748</v>
      </c>
    </row>
    <row r="419" spans="1:25" ht="15" customHeight="1">
      <c r="A419" s="137" t="s">
        <v>239</v>
      </c>
      <c r="B419" s="137" t="s">
        <v>261</v>
      </c>
      <c r="C419" s="137" t="s">
        <v>7</v>
      </c>
      <c r="D419" s="137" t="s">
        <v>11</v>
      </c>
      <c r="E419" s="137" t="s">
        <v>342</v>
      </c>
      <c r="F419" s="137" t="s">
        <v>13</v>
      </c>
      <c r="G419" s="137" t="s">
        <v>363</v>
      </c>
      <c r="H419" s="137" t="s">
        <v>310</v>
      </c>
      <c r="I419" s="137" t="s">
        <v>316</v>
      </c>
      <c r="J419" s="137" t="s">
        <v>284</v>
      </c>
      <c r="K419" s="137" t="s">
        <v>330</v>
      </c>
      <c r="L419" s="137" t="s">
        <v>43</v>
      </c>
      <c r="M419" s="137" t="s">
        <v>312</v>
      </c>
      <c r="N419" s="137" t="s">
        <v>287</v>
      </c>
      <c r="O419" s="137" t="s">
        <v>288</v>
      </c>
      <c r="P419" s="137">
        <v>0</v>
      </c>
      <c r="Q419" s="137"/>
      <c r="R419" s="137"/>
      <c r="S419" s="137">
        <v>0</v>
      </c>
      <c r="T419" s="137">
        <v>0</v>
      </c>
      <c r="U419" s="137">
        <v>0.1</v>
      </c>
      <c r="V419" s="137">
        <v>0</v>
      </c>
      <c r="W419" s="137">
        <v>500000000</v>
      </c>
      <c r="X419" s="137">
        <v>0</v>
      </c>
      <c r="Y419" s="137" t="s">
        <v>747</v>
      </c>
    </row>
    <row r="420" spans="1:25" ht="15" customHeight="1">
      <c r="A420" s="137" t="s">
        <v>239</v>
      </c>
      <c r="B420" s="137" t="s">
        <v>253</v>
      </c>
      <c r="C420" s="137" t="s">
        <v>7</v>
      </c>
      <c r="D420" s="137" t="s">
        <v>11</v>
      </c>
      <c r="E420" s="137" t="s">
        <v>342</v>
      </c>
      <c r="F420" s="137" t="s">
        <v>13</v>
      </c>
      <c r="G420" s="137"/>
      <c r="H420" s="137"/>
      <c r="I420" s="137"/>
      <c r="J420" s="137"/>
      <c r="K420" s="137"/>
      <c r="L420" s="137"/>
      <c r="M420" s="137"/>
      <c r="N420" s="137"/>
      <c r="O420" s="137"/>
      <c r="P420" s="137">
        <v>0</v>
      </c>
      <c r="Q420" s="137"/>
      <c r="R420" s="137"/>
      <c r="S420" s="137"/>
      <c r="T420" s="137"/>
      <c r="U420" s="137"/>
      <c r="V420" s="137">
        <v>0</v>
      </c>
      <c r="W420" s="137">
        <v>500000000</v>
      </c>
      <c r="X420" s="137"/>
      <c r="Y420" s="137" t="s">
        <v>748</v>
      </c>
    </row>
    <row r="421" spans="1:25" ht="15" customHeight="1">
      <c r="A421" s="137" t="s">
        <v>239</v>
      </c>
      <c r="B421" s="137" t="s">
        <v>252</v>
      </c>
      <c r="C421" s="137" t="s">
        <v>7</v>
      </c>
      <c r="D421" s="137" t="s">
        <v>11</v>
      </c>
      <c r="E421" s="137" t="s">
        <v>342</v>
      </c>
      <c r="F421" s="137" t="s">
        <v>13</v>
      </c>
      <c r="G421" s="137"/>
      <c r="H421" s="137"/>
      <c r="I421" s="137"/>
      <c r="J421" s="137"/>
      <c r="K421" s="137"/>
      <c r="L421" s="137"/>
      <c r="M421" s="137"/>
      <c r="N421" s="137"/>
      <c r="O421" s="137"/>
      <c r="P421" s="137">
        <v>0.02</v>
      </c>
      <c r="Q421" s="137"/>
      <c r="R421" s="137"/>
      <c r="S421" s="137"/>
      <c r="T421" s="137"/>
      <c r="U421" s="137"/>
      <c r="V421" s="137">
        <v>0</v>
      </c>
      <c r="W421" s="137">
        <v>500000000</v>
      </c>
      <c r="X421" s="137"/>
      <c r="Y421" s="137" t="s">
        <v>748</v>
      </c>
    </row>
    <row r="422" spans="1:25" ht="15" customHeight="1">
      <c r="A422" s="137" t="s">
        <v>239</v>
      </c>
      <c r="B422" s="137" t="s">
        <v>264</v>
      </c>
      <c r="C422" s="137" t="s">
        <v>7</v>
      </c>
      <c r="D422" s="137" t="s">
        <v>11</v>
      </c>
      <c r="E422" s="137" t="s">
        <v>342</v>
      </c>
      <c r="F422" s="137" t="s">
        <v>13</v>
      </c>
      <c r="G422" s="137"/>
      <c r="H422" s="137"/>
      <c r="I422" s="137"/>
      <c r="J422" s="137"/>
      <c r="K422" s="137"/>
      <c r="L422" s="137"/>
      <c r="M422" s="137"/>
      <c r="N422" s="137"/>
      <c r="O422" s="137"/>
      <c r="P422" s="137">
        <v>0.01</v>
      </c>
      <c r="Q422" s="137"/>
      <c r="R422" s="137"/>
      <c r="S422" s="137"/>
      <c r="T422" s="137"/>
      <c r="U422" s="137"/>
      <c r="V422" s="137">
        <v>0</v>
      </c>
      <c r="W422" s="137">
        <v>500000000</v>
      </c>
      <c r="X422" s="137"/>
      <c r="Y422" s="137" t="s">
        <v>748</v>
      </c>
    </row>
    <row r="423" spans="1:25" ht="15" customHeight="1">
      <c r="A423" s="137" t="s">
        <v>239</v>
      </c>
      <c r="B423" s="137" t="s">
        <v>251</v>
      </c>
      <c r="C423" s="137" t="s">
        <v>7</v>
      </c>
      <c r="D423" s="137" t="s">
        <v>11</v>
      </c>
      <c r="E423" s="137" t="s">
        <v>342</v>
      </c>
      <c r="F423" s="137" t="s">
        <v>13</v>
      </c>
      <c r="G423" s="137"/>
      <c r="H423" s="137"/>
      <c r="I423" s="137"/>
      <c r="J423" s="137"/>
      <c r="K423" s="137"/>
      <c r="L423" s="137"/>
      <c r="M423" s="137"/>
      <c r="N423" s="137"/>
      <c r="O423" s="137"/>
      <c r="P423" s="137">
        <v>0.05</v>
      </c>
      <c r="Q423" s="137"/>
      <c r="R423" s="137"/>
      <c r="S423" s="137"/>
      <c r="T423" s="137"/>
      <c r="U423" s="137"/>
      <c r="V423" s="137">
        <v>0</v>
      </c>
      <c r="W423" s="137">
        <v>500000000</v>
      </c>
      <c r="X423" s="137"/>
      <c r="Y423" s="137" t="s">
        <v>748</v>
      </c>
    </row>
    <row r="424" spans="1:25" ht="15" customHeight="1">
      <c r="A424" s="137" t="s">
        <v>239</v>
      </c>
      <c r="B424" s="137" t="s">
        <v>268</v>
      </c>
      <c r="C424" s="137" t="s">
        <v>7</v>
      </c>
      <c r="D424" s="137" t="s">
        <v>11</v>
      </c>
      <c r="E424" s="137" t="s">
        <v>342</v>
      </c>
      <c r="F424" s="137" t="s">
        <v>13</v>
      </c>
      <c r="G424" s="137"/>
      <c r="H424" s="137"/>
      <c r="I424" s="137"/>
      <c r="J424" s="137"/>
      <c r="K424" s="137"/>
      <c r="L424" s="137"/>
      <c r="M424" s="137"/>
      <c r="N424" s="137"/>
      <c r="O424" s="137"/>
      <c r="P424" s="137">
        <v>0.04</v>
      </c>
      <c r="Q424" s="137"/>
      <c r="R424" s="137"/>
      <c r="S424" s="137"/>
      <c r="T424" s="137"/>
      <c r="U424" s="137"/>
      <c r="V424" s="137">
        <v>0</v>
      </c>
      <c r="W424" s="137">
        <v>500000000</v>
      </c>
      <c r="X424" s="137"/>
      <c r="Y424" s="137" t="s">
        <v>748</v>
      </c>
    </row>
    <row r="425" spans="1:25" ht="15" customHeight="1">
      <c r="A425" s="137" t="s">
        <v>245</v>
      </c>
      <c r="B425" s="137" t="s">
        <v>211</v>
      </c>
      <c r="C425" s="137" t="s">
        <v>7</v>
      </c>
      <c r="D425" s="137" t="s">
        <v>11</v>
      </c>
      <c r="E425" s="137" t="s">
        <v>342</v>
      </c>
      <c r="F425" s="137" t="s">
        <v>13</v>
      </c>
      <c r="G425" s="137"/>
      <c r="H425" s="137"/>
      <c r="I425" s="137"/>
      <c r="J425" s="137"/>
      <c r="K425" s="137"/>
      <c r="L425" s="137"/>
      <c r="M425" s="137" t="s">
        <v>286</v>
      </c>
      <c r="N425" s="137" t="s">
        <v>630</v>
      </c>
      <c r="O425" s="137" t="s">
        <v>631</v>
      </c>
      <c r="P425" s="137">
        <v>8.1</v>
      </c>
      <c r="Q425" s="137"/>
      <c r="R425" s="137"/>
      <c r="S425" s="137"/>
      <c r="T425" s="137"/>
      <c r="U425" s="137"/>
      <c r="V425" s="137">
        <v>0</v>
      </c>
      <c r="W425" s="137">
        <v>500000000</v>
      </c>
      <c r="X425" s="137"/>
      <c r="Y425" s="137" t="s">
        <v>748</v>
      </c>
    </row>
    <row r="426" spans="1:25" ht="15" customHeight="1">
      <c r="A426" s="137" t="s">
        <v>246</v>
      </c>
      <c r="B426" s="137" t="s">
        <v>220</v>
      </c>
      <c r="C426" s="137" t="s">
        <v>7</v>
      </c>
      <c r="D426" s="137" t="s">
        <v>11</v>
      </c>
      <c r="E426" s="137" t="s">
        <v>342</v>
      </c>
      <c r="F426" s="137" t="s">
        <v>13</v>
      </c>
      <c r="G426" s="137"/>
      <c r="H426" s="137"/>
      <c r="I426" s="137"/>
      <c r="J426" s="137"/>
      <c r="K426" s="137"/>
      <c r="L426" s="137"/>
      <c r="M426" s="137"/>
      <c r="N426" s="137"/>
      <c r="O426" s="137"/>
      <c r="P426" s="137">
        <v>1.18</v>
      </c>
      <c r="Q426" s="137"/>
      <c r="R426" s="137"/>
      <c r="S426" s="137"/>
      <c r="T426" s="137"/>
      <c r="U426" s="137"/>
      <c r="V426" s="137">
        <v>0</v>
      </c>
      <c r="W426" s="137">
        <v>500000000</v>
      </c>
      <c r="X426" s="137"/>
      <c r="Y426" s="137" t="s">
        <v>748</v>
      </c>
    </row>
    <row r="427" spans="1:25" ht="15" customHeight="1">
      <c r="A427" s="137" t="s">
        <v>246</v>
      </c>
      <c r="B427" s="137" t="s">
        <v>221</v>
      </c>
      <c r="C427" s="137" t="s">
        <v>7</v>
      </c>
      <c r="D427" s="137" t="s">
        <v>11</v>
      </c>
      <c r="E427" s="137" t="s">
        <v>342</v>
      </c>
      <c r="F427" s="137" t="s">
        <v>13</v>
      </c>
      <c r="G427" s="137"/>
      <c r="H427" s="137"/>
      <c r="I427" s="137"/>
      <c r="J427" s="137"/>
      <c r="K427" s="137"/>
      <c r="L427" s="137"/>
      <c r="M427" s="137"/>
      <c r="N427" s="137"/>
      <c r="O427" s="137"/>
      <c r="P427" s="137">
        <v>0.13</v>
      </c>
      <c r="Q427" s="137"/>
      <c r="R427" s="137"/>
      <c r="S427" s="137"/>
      <c r="T427" s="137"/>
      <c r="U427" s="137"/>
      <c r="V427" s="137">
        <v>0</v>
      </c>
      <c r="W427" s="137">
        <v>500000000</v>
      </c>
      <c r="X427" s="137"/>
      <c r="Y427" s="137" t="s">
        <v>748</v>
      </c>
    </row>
    <row r="428" spans="1:25" ht="15" customHeight="1">
      <c r="A428" s="137" t="s">
        <v>246</v>
      </c>
      <c r="B428" s="137" t="s">
        <v>222</v>
      </c>
      <c r="C428" s="137" t="s">
        <v>7</v>
      </c>
      <c r="D428" s="137" t="s">
        <v>11</v>
      </c>
      <c r="E428" s="137" t="s">
        <v>342</v>
      </c>
      <c r="F428" s="137" t="s">
        <v>13</v>
      </c>
      <c r="G428" s="137"/>
      <c r="H428" s="137"/>
      <c r="I428" s="137"/>
      <c r="J428" s="137"/>
      <c r="K428" s="137"/>
      <c r="L428" s="137"/>
      <c r="M428" s="137"/>
      <c r="N428" s="137"/>
      <c r="O428" s="137"/>
      <c r="P428" s="137">
        <v>0.37</v>
      </c>
      <c r="Q428" s="137"/>
      <c r="R428" s="137"/>
      <c r="S428" s="137"/>
      <c r="T428" s="137"/>
      <c r="U428" s="137"/>
      <c r="V428" s="137">
        <v>0</v>
      </c>
      <c r="W428" s="137">
        <v>500000000</v>
      </c>
      <c r="X428" s="137"/>
      <c r="Y428" s="137" t="s">
        <v>748</v>
      </c>
    </row>
    <row r="429" spans="1:25" ht="15" customHeight="1">
      <c r="A429" s="137" t="s">
        <v>246</v>
      </c>
      <c r="B429" s="137" t="s">
        <v>227</v>
      </c>
      <c r="C429" s="137" t="s">
        <v>7</v>
      </c>
      <c r="D429" s="137" t="s">
        <v>11</v>
      </c>
      <c r="E429" s="137" t="s">
        <v>342</v>
      </c>
      <c r="F429" s="137" t="s">
        <v>13</v>
      </c>
      <c r="G429" s="137"/>
      <c r="H429" s="137"/>
      <c r="I429" s="137"/>
      <c r="J429" s="137"/>
      <c r="K429" s="137"/>
      <c r="L429" s="137"/>
      <c r="M429" s="137"/>
      <c r="N429" s="137"/>
      <c r="O429" s="137"/>
      <c r="P429" s="137">
        <v>0.22</v>
      </c>
      <c r="Q429" s="137"/>
      <c r="R429" s="137"/>
      <c r="S429" s="137"/>
      <c r="T429" s="137"/>
      <c r="U429" s="137"/>
      <c r="V429" s="137">
        <v>0</v>
      </c>
      <c r="W429" s="137">
        <v>500000000</v>
      </c>
      <c r="X429" s="137"/>
      <c r="Y429" s="137" t="s">
        <v>748</v>
      </c>
    </row>
    <row r="430" spans="1:25" ht="15" customHeight="1">
      <c r="A430" s="137" t="s">
        <v>246</v>
      </c>
      <c r="B430" s="137" t="s">
        <v>229</v>
      </c>
      <c r="C430" s="137" t="s">
        <v>7</v>
      </c>
      <c r="D430" s="137" t="s">
        <v>11</v>
      </c>
      <c r="E430" s="137" t="s">
        <v>342</v>
      </c>
      <c r="F430" s="137" t="s">
        <v>13</v>
      </c>
      <c r="G430" s="137"/>
      <c r="H430" s="137"/>
      <c r="I430" s="137"/>
      <c r="J430" s="137"/>
      <c r="K430" s="137"/>
      <c r="L430" s="137"/>
      <c r="M430" s="137"/>
      <c r="N430" s="137"/>
      <c r="O430" s="137"/>
      <c r="P430" s="137">
        <v>0</v>
      </c>
      <c r="Q430" s="137"/>
      <c r="R430" s="137"/>
      <c r="S430" s="137"/>
      <c r="T430" s="137"/>
      <c r="U430" s="137"/>
      <c r="V430" s="137">
        <v>0</v>
      </c>
      <c r="W430" s="137">
        <v>500000000</v>
      </c>
      <c r="X430" s="137"/>
      <c r="Y430" s="137" t="s">
        <v>748</v>
      </c>
    </row>
    <row r="431" spans="1:25" ht="15" customHeight="1">
      <c r="A431" s="137" t="s">
        <v>246</v>
      </c>
      <c r="B431" s="137" t="s">
        <v>230</v>
      </c>
      <c r="C431" s="137" t="s">
        <v>7</v>
      </c>
      <c r="D431" s="137" t="s">
        <v>11</v>
      </c>
      <c r="E431" s="137" t="s">
        <v>342</v>
      </c>
      <c r="F431" s="137" t="s">
        <v>13</v>
      </c>
      <c r="G431" s="137"/>
      <c r="H431" s="137"/>
      <c r="I431" s="137"/>
      <c r="J431" s="137"/>
      <c r="K431" s="137"/>
      <c r="L431" s="137"/>
      <c r="M431" s="137"/>
      <c r="N431" s="137"/>
      <c r="O431" s="137"/>
      <c r="P431" s="137">
        <v>1.44</v>
      </c>
      <c r="Q431" s="137"/>
      <c r="R431" s="137"/>
      <c r="S431" s="137"/>
      <c r="T431" s="137"/>
      <c r="U431" s="137"/>
      <c r="V431" s="137">
        <v>0</v>
      </c>
      <c r="W431" s="137">
        <v>500000000</v>
      </c>
      <c r="X431" s="137"/>
      <c r="Y431" s="137" t="s">
        <v>748</v>
      </c>
    </row>
    <row r="432" spans="1:25" ht="15" customHeight="1">
      <c r="A432" s="137" t="s">
        <v>246</v>
      </c>
      <c r="B432" s="137" t="s">
        <v>224</v>
      </c>
      <c r="C432" s="137" t="s">
        <v>7</v>
      </c>
      <c r="D432" s="137" t="s">
        <v>11</v>
      </c>
      <c r="E432" s="137" t="s">
        <v>342</v>
      </c>
      <c r="F432" s="137" t="s">
        <v>13</v>
      </c>
      <c r="G432" s="137"/>
      <c r="H432" s="137"/>
      <c r="I432" s="137"/>
      <c r="J432" s="137"/>
      <c r="K432" s="137"/>
      <c r="L432" s="137"/>
      <c r="M432" s="137"/>
      <c r="N432" s="137"/>
      <c r="O432" s="137"/>
      <c r="P432" s="137">
        <v>0.26</v>
      </c>
      <c r="Q432" s="137"/>
      <c r="R432" s="137"/>
      <c r="S432" s="137"/>
      <c r="T432" s="137"/>
      <c r="U432" s="137"/>
      <c r="V432" s="137">
        <v>0</v>
      </c>
      <c r="W432" s="137">
        <v>500000000</v>
      </c>
      <c r="X432" s="137"/>
      <c r="Y432" s="137" t="s">
        <v>748</v>
      </c>
    </row>
    <row r="433" spans="1:25" ht="15" customHeight="1">
      <c r="A433" s="137" t="s">
        <v>246</v>
      </c>
      <c r="B433" s="137" t="s">
        <v>242</v>
      </c>
      <c r="C433" s="137" t="s">
        <v>7</v>
      </c>
      <c r="D433" s="137" t="s">
        <v>11</v>
      </c>
      <c r="E433" s="137" t="s">
        <v>342</v>
      </c>
      <c r="F433" s="137" t="s">
        <v>13</v>
      </c>
      <c r="G433" s="137"/>
      <c r="H433" s="137"/>
      <c r="I433" s="137"/>
      <c r="J433" s="137"/>
      <c r="K433" s="137"/>
      <c r="L433" s="137"/>
      <c r="M433" s="137"/>
      <c r="N433" s="137"/>
      <c r="O433" s="137"/>
      <c r="P433" s="137">
        <v>0.05</v>
      </c>
      <c r="Q433" s="137"/>
      <c r="R433" s="137"/>
      <c r="S433" s="137"/>
      <c r="T433" s="137"/>
      <c r="U433" s="137"/>
      <c r="V433" s="137">
        <v>0</v>
      </c>
      <c r="W433" s="137">
        <v>500000000</v>
      </c>
      <c r="X433" s="137"/>
      <c r="Y433" s="137" t="s">
        <v>748</v>
      </c>
    </row>
    <row r="434" spans="1:25" ht="15" customHeight="1">
      <c r="A434" s="137" t="s">
        <v>246</v>
      </c>
      <c r="B434" s="137" t="s">
        <v>217</v>
      </c>
      <c r="C434" s="137" t="s">
        <v>7</v>
      </c>
      <c r="D434" s="137" t="s">
        <v>11</v>
      </c>
      <c r="E434" s="137" t="s">
        <v>342</v>
      </c>
      <c r="F434" s="137" t="s">
        <v>13</v>
      </c>
      <c r="G434" s="137"/>
      <c r="H434" s="137"/>
      <c r="I434" s="137"/>
      <c r="J434" s="137"/>
      <c r="K434" s="137"/>
      <c r="L434" s="137"/>
      <c r="M434" s="137"/>
      <c r="N434" s="137"/>
      <c r="O434" s="137"/>
      <c r="P434" s="137">
        <v>1.31</v>
      </c>
      <c r="Q434" s="137"/>
      <c r="R434" s="137"/>
      <c r="S434" s="137"/>
      <c r="T434" s="137"/>
      <c r="U434" s="137"/>
      <c r="V434" s="137">
        <v>0</v>
      </c>
      <c r="W434" s="137">
        <v>500000000</v>
      </c>
      <c r="X434" s="137"/>
      <c r="Y434" s="137" t="s">
        <v>748</v>
      </c>
    </row>
    <row r="435" spans="1:25" ht="15" customHeight="1">
      <c r="A435" s="137" t="s">
        <v>246</v>
      </c>
      <c r="B435" s="137" t="s">
        <v>214</v>
      </c>
      <c r="C435" s="137" t="s">
        <v>7</v>
      </c>
      <c r="D435" s="137" t="s">
        <v>11</v>
      </c>
      <c r="E435" s="137" t="s">
        <v>342</v>
      </c>
      <c r="F435" s="137" t="s">
        <v>13</v>
      </c>
      <c r="G435" s="137"/>
      <c r="H435" s="137"/>
      <c r="I435" s="137"/>
      <c r="J435" s="137"/>
      <c r="K435" s="137"/>
      <c r="L435" s="137"/>
      <c r="M435" s="137"/>
      <c r="N435" s="137"/>
      <c r="O435" s="137"/>
      <c r="P435" s="137">
        <v>3.6</v>
      </c>
      <c r="Q435" s="137"/>
      <c r="R435" s="137"/>
      <c r="S435" s="137"/>
      <c r="T435" s="137"/>
      <c r="U435" s="137"/>
      <c r="V435" s="137">
        <v>0</v>
      </c>
      <c r="W435" s="137">
        <v>500000000</v>
      </c>
      <c r="X435" s="137"/>
      <c r="Y435" s="137" t="s">
        <v>748</v>
      </c>
    </row>
    <row r="436" spans="1:25" ht="15" customHeight="1">
      <c r="A436" s="137" t="s">
        <v>246</v>
      </c>
      <c r="B436" s="137" t="s">
        <v>225</v>
      </c>
      <c r="C436" s="137" t="s">
        <v>7</v>
      </c>
      <c r="D436" s="137" t="s">
        <v>11</v>
      </c>
      <c r="E436" s="137" t="s">
        <v>342</v>
      </c>
      <c r="F436" s="137" t="s">
        <v>13</v>
      </c>
      <c r="G436" s="137"/>
      <c r="H436" s="137"/>
      <c r="I436" s="137"/>
      <c r="J436" s="137"/>
      <c r="K436" s="137"/>
      <c r="L436" s="137"/>
      <c r="M436" s="137"/>
      <c r="N436" s="137"/>
      <c r="O436" s="137"/>
      <c r="P436" s="137">
        <v>1.66</v>
      </c>
      <c r="Q436" s="137"/>
      <c r="R436" s="137"/>
      <c r="S436" s="137"/>
      <c r="T436" s="137"/>
      <c r="U436" s="137"/>
      <c r="V436" s="137">
        <v>0</v>
      </c>
      <c r="W436" s="137">
        <v>500000000</v>
      </c>
      <c r="X436" s="137"/>
      <c r="Y436" s="137" t="s">
        <v>748</v>
      </c>
    </row>
    <row r="437" spans="1:25" ht="15" customHeight="1">
      <c r="A437" s="137" t="s">
        <v>246</v>
      </c>
      <c r="B437" s="137" t="s">
        <v>240</v>
      </c>
      <c r="C437" s="137" t="s">
        <v>7</v>
      </c>
      <c r="D437" s="137" t="s">
        <v>11</v>
      </c>
      <c r="E437" s="137" t="s">
        <v>342</v>
      </c>
      <c r="F437" s="137" t="s">
        <v>13</v>
      </c>
      <c r="G437" s="137"/>
      <c r="H437" s="137"/>
      <c r="I437" s="137"/>
      <c r="J437" s="137"/>
      <c r="K437" s="137"/>
      <c r="L437" s="137"/>
      <c r="M437" s="137"/>
      <c r="N437" s="137"/>
      <c r="O437" s="137"/>
      <c r="P437" s="137">
        <v>0.05</v>
      </c>
      <c r="Q437" s="137"/>
      <c r="R437" s="137"/>
      <c r="S437" s="137"/>
      <c r="T437" s="137"/>
      <c r="U437" s="137"/>
      <c r="V437" s="137">
        <v>0</v>
      </c>
      <c r="W437" s="137">
        <v>500000000</v>
      </c>
      <c r="X437" s="137"/>
      <c r="Y437" s="137" t="s">
        <v>748</v>
      </c>
    </row>
    <row r="438" spans="1:25" ht="15" customHeight="1">
      <c r="A438" s="137" t="s">
        <v>247</v>
      </c>
      <c r="B438" s="137" t="s">
        <v>220</v>
      </c>
      <c r="C438" s="137" t="s">
        <v>7</v>
      </c>
      <c r="D438" s="137" t="s">
        <v>11</v>
      </c>
      <c r="E438" s="137" t="s">
        <v>342</v>
      </c>
      <c r="F438" s="137" t="s">
        <v>13</v>
      </c>
      <c r="G438" s="137"/>
      <c r="H438" s="137"/>
      <c r="I438" s="137"/>
      <c r="J438" s="137"/>
      <c r="K438" s="137"/>
      <c r="L438" s="137"/>
      <c r="M438" s="137" t="s">
        <v>336</v>
      </c>
      <c r="N438" s="137" t="s">
        <v>630</v>
      </c>
      <c r="O438" s="137" t="s">
        <v>631</v>
      </c>
      <c r="P438" s="137">
        <v>1.18</v>
      </c>
      <c r="Q438" s="137"/>
      <c r="R438" s="137"/>
      <c r="S438" s="137"/>
      <c r="T438" s="137"/>
      <c r="U438" s="137"/>
      <c r="V438" s="137">
        <v>0</v>
      </c>
      <c r="W438" s="137">
        <v>500000000</v>
      </c>
      <c r="X438" s="137"/>
      <c r="Y438" s="137" t="s">
        <v>748</v>
      </c>
    </row>
    <row r="439" spans="1:25" ht="15" customHeight="1">
      <c r="A439" s="137" t="s">
        <v>247</v>
      </c>
      <c r="B439" s="137" t="s">
        <v>221</v>
      </c>
      <c r="C439" s="137" t="s">
        <v>7</v>
      </c>
      <c r="D439" s="137" t="s">
        <v>11</v>
      </c>
      <c r="E439" s="137" t="s">
        <v>342</v>
      </c>
      <c r="F439" s="137" t="s">
        <v>13</v>
      </c>
      <c r="G439" s="137" t="s">
        <v>667</v>
      </c>
      <c r="H439" s="137" t="s">
        <v>639</v>
      </c>
      <c r="I439" s="137" t="s">
        <v>640</v>
      </c>
      <c r="J439" s="137" t="s">
        <v>301</v>
      </c>
      <c r="K439" s="137" t="s">
        <v>668</v>
      </c>
      <c r="L439" s="137" t="s">
        <v>44</v>
      </c>
      <c r="M439" s="137" t="s">
        <v>647</v>
      </c>
      <c r="N439" s="137" t="s">
        <v>635</v>
      </c>
      <c r="O439" s="137" t="s">
        <v>288</v>
      </c>
      <c r="P439" s="137">
        <v>0.13</v>
      </c>
      <c r="Q439" s="137"/>
      <c r="R439" s="137"/>
      <c r="S439" s="137"/>
      <c r="T439" s="137"/>
      <c r="U439" s="137"/>
      <c r="V439" s="137">
        <v>0</v>
      </c>
      <c r="W439" s="137">
        <v>500000000</v>
      </c>
      <c r="X439" s="137"/>
      <c r="Y439" s="137" t="s">
        <v>748</v>
      </c>
    </row>
    <row r="440" spans="1:25" ht="15" customHeight="1">
      <c r="A440" s="137" t="s">
        <v>247</v>
      </c>
      <c r="B440" s="137" t="s">
        <v>222</v>
      </c>
      <c r="C440" s="137" t="s">
        <v>7</v>
      </c>
      <c r="D440" s="137" t="s">
        <v>11</v>
      </c>
      <c r="E440" s="137" t="s">
        <v>342</v>
      </c>
      <c r="F440" s="137" t="s">
        <v>13</v>
      </c>
      <c r="G440" s="137" t="s">
        <v>643</v>
      </c>
      <c r="H440" s="137" t="s">
        <v>644</v>
      </c>
      <c r="I440" s="137" t="s">
        <v>645</v>
      </c>
      <c r="J440" s="137" t="s">
        <v>641</v>
      </c>
      <c r="K440" s="137" t="s">
        <v>646</v>
      </c>
      <c r="L440" s="137" t="s">
        <v>42</v>
      </c>
      <c r="M440" s="137" t="s">
        <v>647</v>
      </c>
      <c r="N440" s="137" t="s">
        <v>635</v>
      </c>
      <c r="O440" s="137" t="s">
        <v>288</v>
      </c>
      <c r="P440" s="137">
        <v>0.37</v>
      </c>
      <c r="Q440" s="137"/>
      <c r="R440" s="137"/>
      <c r="S440" s="137"/>
      <c r="T440" s="137"/>
      <c r="U440" s="137"/>
      <c r="V440" s="137">
        <v>0</v>
      </c>
      <c r="W440" s="137">
        <v>500000000</v>
      </c>
      <c r="X440" s="137"/>
      <c r="Y440" s="137" t="s">
        <v>748</v>
      </c>
    </row>
    <row r="441" spans="1:25" ht="15" customHeight="1">
      <c r="A441" s="137" t="s">
        <v>247</v>
      </c>
      <c r="B441" s="137" t="s">
        <v>227</v>
      </c>
      <c r="C441" s="137" t="s">
        <v>7</v>
      </c>
      <c r="D441" s="137" t="s">
        <v>11</v>
      </c>
      <c r="E441" s="137" t="s">
        <v>342</v>
      </c>
      <c r="F441" s="137" t="s">
        <v>13</v>
      </c>
      <c r="G441" s="137" t="s">
        <v>648</v>
      </c>
      <c r="H441" s="137" t="s">
        <v>644</v>
      </c>
      <c r="I441" s="137" t="s">
        <v>645</v>
      </c>
      <c r="J441" s="137" t="s">
        <v>641</v>
      </c>
      <c r="K441" s="137" t="s">
        <v>649</v>
      </c>
      <c r="L441" s="137" t="s">
        <v>42</v>
      </c>
      <c r="M441" s="137" t="s">
        <v>647</v>
      </c>
      <c r="N441" s="137" t="s">
        <v>635</v>
      </c>
      <c r="O441" s="137" t="s">
        <v>288</v>
      </c>
      <c r="P441" s="137">
        <v>0.22</v>
      </c>
      <c r="Q441" s="137"/>
      <c r="R441" s="137"/>
      <c r="S441" s="137"/>
      <c r="T441" s="137"/>
      <c r="U441" s="137"/>
      <c r="V441" s="137">
        <v>0</v>
      </c>
      <c r="W441" s="137">
        <v>500000000</v>
      </c>
      <c r="X441" s="137"/>
      <c r="Y441" s="137" t="s">
        <v>748</v>
      </c>
    </row>
    <row r="442" spans="1:25" ht="15" customHeight="1">
      <c r="A442" s="137" t="s">
        <v>247</v>
      </c>
      <c r="B442" s="137" t="s">
        <v>229</v>
      </c>
      <c r="C442" s="137" t="s">
        <v>7</v>
      </c>
      <c r="D442" s="137" t="s">
        <v>11</v>
      </c>
      <c r="E442" s="137" t="s">
        <v>342</v>
      </c>
      <c r="F442" s="137" t="s">
        <v>13</v>
      </c>
      <c r="G442" s="137" t="s">
        <v>650</v>
      </c>
      <c r="H442" s="137" t="s">
        <v>644</v>
      </c>
      <c r="I442" s="137" t="s">
        <v>645</v>
      </c>
      <c r="J442" s="137" t="s">
        <v>641</v>
      </c>
      <c r="K442" s="137" t="s">
        <v>651</v>
      </c>
      <c r="L442" s="137" t="s">
        <v>42</v>
      </c>
      <c r="M442" s="137" t="s">
        <v>647</v>
      </c>
      <c r="N442" s="137" t="s">
        <v>635</v>
      </c>
      <c r="O442" s="137" t="s">
        <v>288</v>
      </c>
      <c r="P442" s="137">
        <v>0</v>
      </c>
      <c r="Q442" s="137"/>
      <c r="R442" s="137"/>
      <c r="S442" s="137"/>
      <c r="T442" s="137"/>
      <c r="U442" s="137"/>
      <c r="V442" s="137">
        <v>0</v>
      </c>
      <c r="W442" s="137">
        <v>500000000</v>
      </c>
      <c r="X442" s="137"/>
      <c r="Y442" s="137" t="s">
        <v>748</v>
      </c>
    </row>
    <row r="443" spans="1:25" ht="15" customHeight="1">
      <c r="A443" s="137" t="s">
        <v>247</v>
      </c>
      <c r="B443" s="137" t="s">
        <v>230</v>
      </c>
      <c r="C443" s="137" t="s">
        <v>7</v>
      </c>
      <c r="D443" s="137" t="s">
        <v>11</v>
      </c>
      <c r="E443" s="137" t="s">
        <v>342</v>
      </c>
      <c r="F443" s="137" t="s">
        <v>13</v>
      </c>
      <c r="G443" s="137" t="s">
        <v>652</v>
      </c>
      <c r="H443" s="137" t="s">
        <v>644</v>
      </c>
      <c r="I443" s="137" t="s">
        <v>645</v>
      </c>
      <c r="J443" s="137" t="s">
        <v>641</v>
      </c>
      <c r="K443" s="137" t="s">
        <v>653</v>
      </c>
      <c r="L443" s="137" t="s">
        <v>42</v>
      </c>
      <c r="M443" s="137" t="s">
        <v>647</v>
      </c>
      <c r="N443" s="137" t="s">
        <v>635</v>
      </c>
      <c r="O443" s="137" t="s">
        <v>288</v>
      </c>
      <c r="P443" s="137">
        <v>1.44</v>
      </c>
      <c r="Q443" s="137"/>
      <c r="R443" s="137"/>
      <c r="S443" s="137"/>
      <c r="T443" s="137"/>
      <c r="U443" s="137"/>
      <c r="V443" s="137">
        <v>0</v>
      </c>
      <c r="W443" s="137">
        <v>500000000</v>
      </c>
      <c r="X443" s="137"/>
      <c r="Y443" s="137" t="s">
        <v>748</v>
      </c>
    </row>
    <row r="444" spans="1:25" ht="15" customHeight="1">
      <c r="A444" s="137" t="s">
        <v>247</v>
      </c>
      <c r="B444" s="137" t="s">
        <v>224</v>
      </c>
      <c r="C444" s="137" t="s">
        <v>7</v>
      </c>
      <c r="D444" s="137" t="s">
        <v>11</v>
      </c>
      <c r="E444" s="137" t="s">
        <v>342</v>
      </c>
      <c r="F444" s="137" t="s">
        <v>13</v>
      </c>
      <c r="G444" s="137" t="s">
        <v>654</v>
      </c>
      <c r="H444" s="137" t="s">
        <v>644</v>
      </c>
      <c r="I444" s="137" t="s">
        <v>645</v>
      </c>
      <c r="J444" s="137" t="s">
        <v>641</v>
      </c>
      <c r="K444" s="137" t="s">
        <v>655</v>
      </c>
      <c r="L444" s="137" t="s">
        <v>42</v>
      </c>
      <c r="M444" s="137" t="s">
        <v>647</v>
      </c>
      <c r="N444" s="137" t="s">
        <v>635</v>
      </c>
      <c r="O444" s="137" t="s">
        <v>288</v>
      </c>
      <c r="P444" s="137">
        <v>0.26</v>
      </c>
      <c r="Q444" s="137"/>
      <c r="R444" s="137"/>
      <c r="S444" s="137"/>
      <c r="T444" s="137"/>
      <c r="U444" s="137"/>
      <c r="V444" s="137">
        <v>0</v>
      </c>
      <c r="W444" s="137">
        <v>500000000</v>
      </c>
      <c r="X444" s="137"/>
      <c r="Y444" s="137" t="s">
        <v>748</v>
      </c>
    </row>
    <row r="445" spans="1:25" ht="15" customHeight="1">
      <c r="A445" s="137" t="s">
        <v>247</v>
      </c>
      <c r="B445" s="137" t="s">
        <v>242</v>
      </c>
      <c r="C445" s="137" t="s">
        <v>7</v>
      </c>
      <c r="D445" s="137" t="s">
        <v>11</v>
      </c>
      <c r="E445" s="137" t="s">
        <v>342</v>
      </c>
      <c r="F445" s="137" t="s">
        <v>13</v>
      </c>
      <c r="G445" s="137" t="s">
        <v>656</v>
      </c>
      <c r="H445" s="137" t="s">
        <v>644</v>
      </c>
      <c r="I445" s="137" t="s">
        <v>645</v>
      </c>
      <c r="J445" s="137" t="s">
        <v>641</v>
      </c>
      <c r="K445" s="137" t="s">
        <v>657</v>
      </c>
      <c r="L445" s="137" t="s">
        <v>42</v>
      </c>
      <c r="M445" s="137" t="s">
        <v>647</v>
      </c>
      <c r="N445" s="137" t="s">
        <v>635</v>
      </c>
      <c r="O445" s="137" t="s">
        <v>288</v>
      </c>
      <c r="P445" s="137">
        <v>0.05</v>
      </c>
      <c r="Q445" s="137"/>
      <c r="R445" s="137"/>
      <c r="S445" s="137"/>
      <c r="T445" s="137"/>
      <c r="U445" s="137"/>
      <c r="V445" s="137">
        <v>0</v>
      </c>
      <c r="W445" s="137">
        <v>500000000</v>
      </c>
      <c r="X445" s="137"/>
      <c r="Y445" s="137" t="s">
        <v>748</v>
      </c>
    </row>
    <row r="446" spans="1:25" ht="15" customHeight="1">
      <c r="A446" s="137" t="s">
        <v>247</v>
      </c>
      <c r="B446" s="137" t="s">
        <v>217</v>
      </c>
      <c r="C446" s="137" t="s">
        <v>7</v>
      </c>
      <c r="D446" s="137" t="s">
        <v>11</v>
      </c>
      <c r="E446" s="137" t="s">
        <v>342</v>
      </c>
      <c r="F446" s="137" t="s">
        <v>13</v>
      </c>
      <c r="G446" s="137" t="s">
        <v>638</v>
      </c>
      <c r="H446" s="137" t="s">
        <v>639</v>
      </c>
      <c r="I446" s="137" t="s">
        <v>640</v>
      </c>
      <c r="J446" s="137" t="s">
        <v>641</v>
      </c>
      <c r="K446" s="137" t="s">
        <v>642</v>
      </c>
      <c r="L446" s="137" t="s">
        <v>42</v>
      </c>
      <c r="M446" s="137" t="s">
        <v>292</v>
      </c>
      <c r="N446" s="137" t="s">
        <v>635</v>
      </c>
      <c r="O446" s="137" t="s">
        <v>288</v>
      </c>
      <c r="P446" s="137">
        <v>1.31</v>
      </c>
      <c r="Q446" s="137"/>
      <c r="R446" s="137"/>
      <c r="S446" s="137"/>
      <c r="T446" s="137"/>
      <c r="U446" s="137"/>
      <c r="V446" s="137">
        <v>0</v>
      </c>
      <c r="W446" s="137">
        <v>500000000</v>
      </c>
      <c r="X446" s="137"/>
      <c r="Y446" s="137" t="s">
        <v>748</v>
      </c>
    </row>
    <row r="447" spans="1:25" ht="15" customHeight="1">
      <c r="A447" s="137" t="s">
        <v>247</v>
      </c>
      <c r="B447" s="137" t="s">
        <v>214</v>
      </c>
      <c r="C447" s="137" t="s">
        <v>7</v>
      </c>
      <c r="D447" s="137" t="s">
        <v>11</v>
      </c>
      <c r="E447" s="137" t="s">
        <v>342</v>
      </c>
      <c r="F447" s="137" t="s">
        <v>13</v>
      </c>
      <c r="G447" s="137"/>
      <c r="H447" s="137"/>
      <c r="I447" s="137"/>
      <c r="J447" s="137"/>
      <c r="K447" s="137"/>
      <c r="L447" s="137"/>
      <c r="M447" s="137"/>
      <c r="N447" s="137"/>
      <c r="O447" s="137"/>
      <c r="P447" s="137">
        <v>3.6</v>
      </c>
      <c r="Q447" s="137"/>
      <c r="R447" s="137"/>
      <c r="S447" s="137"/>
      <c r="T447" s="137"/>
      <c r="U447" s="137"/>
      <c r="V447" s="137">
        <v>0</v>
      </c>
      <c r="W447" s="137">
        <v>500000000</v>
      </c>
      <c r="X447" s="137"/>
      <c r="Y447" s="137" t="s">
        <v>748</v>
      </c>
    </row>
    <row r="448" spans="1:25" ht="15" customHeight="1">
      <c r="A448" s="137" t="s">
        <v>247</v>
      </c>
      <c r="B448" s="137" t="s">
        <v>225</v>
      </c>
      <c r="C448" s="137" t="s">
        <v>7</v>
      </c>
      <c r="D448" s="137" t="s">
        <v>11</v>
      </c>
      <c r="E448" s="137" t="s">
        <v>342</v>
      </c>
      <c r="F448" s="137" t="s">
        <v>13</v>
      </c>
      <c r="G448" s="137"/>
      <c r="H448" s="137"/>
      <c r="I448" s="137"/>
      <c r="J448" s="137"/>
      <c r="K448" s="137"/>
      <c r="L448" s="137"/>
      <c r="M448" s="137"/>
      <c r="N448" s="137"/>
      <c r="O448" s="137"/>
      <c r="P448" s="137">
        <v>1.66</v>
      </c>
      <c r="Q448" s="137"/>
      <c r="R448" s="137"/>
      <c r="S448" s="137"/>
      <c r="T448" s="137"/>
      <c r="U448" s="137"/>
      <c r="V448" s="137">
        <v>0</v>
      </c>
      <c r="W448" s="137">
        <v>500000000</v>
      </c>
      <c r="X448" s="137"/>
      <c r="Y448" s="137" t="s">
        <v>748</v>
      </c>
    </row>
    <row r="449" spans="1:25" ht="15" customHeight="1">
      <c r="A449" s="137" t="s">
        <v>247</v>
      </c>
      <c r="B449" s="137" t="s">
        <v>240</v>
      </c>
      <c r="C449" s="137" t="s">
        <v>7</v>
      </c>
      <c r="D449" s="137" t="s">
        <v>11</v>
      </c>
      <c r="E449" s="137" t="s">
        <v>342</v>
      </c>
      <c r="F449" s="137" t="s">
        <v>13</v>
      </c>
      <c r="G449" s="137"/>
      <c r="H449" s="137"/>
      <c r="I449" s="137"/>
      <c r="J449" s="137"/>
      <c r="K449" s="137"/>
      <c r="L449" s="137"/>
      <c r="M449" s="137"/>
      <c r="N449" s="137"/>
      <c r="O449" s="137"/>
      <c r="P449" s="137">
        <v>0.05</v>
      </c>
      <c r="Q449" s="137"/>
      <c r="R449" s="137"/>
      <c r="S449" s="137"/>
      <c r="T449" s="137"/>
      <c r="U449" s="137"/>
      <c r="V449" s="137">
        <v>0</v>
      </c>
      <c r="W449" s="137">
        <v>500000000</v>
      </c>
      <c r="X449" s="137"/>
      <c r="Y449" s="137" t="s">
        <v>748</v>
      </c>
    </row>
    <row r="450" spans="1:25" ht="15" customHeight="1">
      <c r="A450" s="137" t="s">
        <v>248</v>
      </c>
      <c r="B450" s="137" t="s">
        <v>235</v>
      </c>
      <c r="C450" s="137" t="s">
        <v>7</v>
      </c>
      <c r="D450" s="137" t="s">
        <v>11</v>
      </c>
      <c r="E450" s="137" t="s">
        <v>342</v>
      </c>
      <c r="F450" s="137" t="s">
        <v>13</v>
      </c>
      <c r="G450" s="137"/>
      <c r="H450" s="137"/>
      <c r="I450" s="137"/>
      <c r="J450" s="137"/>
      <c r="K450" s="137"/>
      <c r="L450" s="137"/>
      <c r="M450" s="137"/>
      <c r="N450" s="137"/>
      <c r="O450" s="137"/>
      <c r="P450" s="137">
        <v>0.05</v>
      </c>
      <c r="Q450" s="137"/>
      <c r="R450" s="137"/>
      <c r="S450" s="137"/>
      <c r="T450" s="137"/>
      <c r="U450" s="137"/>
      <c r="V450" s="137">
        <v>0</v>
      </c>
      <c r="W450" s="137">
        <v>500000000</v>
      </c>
      <c r="X450" s="137"/>
      <c r="Y450" s="137" t="s">
        <v>748</v>
      </c>
    </row>
    <row r="451" spans="1:25" ht="15" customHeight="1">
      <c r="A451" s="137" t="s">
        <v>248</v>
      </c>
      <c r="B451" s="137" t="s">
        <v>236</v>
      </c>
      <c r="C451" s="137" t="s">
        <v>7</v>
      </c>
      <c r="D451" s="137" t="s">
        <v>11</v>
      </c>
      <c r="E451" s="137" t="s">
        <v>342</v>
      </c>
      <c r="F451" s="137" t="s">
        <v>13</v>
      </c>
      <c r="G451" s="137"/>
      <c r="H451" s="137"/>
      <c r="I451" s="137"/>
      <c r="J451" s="137"/>
      <c r="K451" s="137"/>
      <c r="L451" s="137"/>
      <c r="M451" s="137"/>
      <c r="N451" s="137"/>
      <c r="O451" s="137"/>
      <c r="P451" s="137">
        <v>0.02</v>
      </c>
      <c r="Q451" s="137"/>
      <c r="R451" s="137"/>
      <c r="S451" s="137"/>
      <c r="T451" s="137"/>
      <c r="U451" s="137"/>
      <c r="V451" s="137">
        <v>0</v>
      </c>
      <c r="W451" s="137">
        <v>500000000</v>
      </c>
      <c r="X451" s="137"/>
      <c r="Y451" s="137" t="s">
        <v>748</v>
      </c>
    </row>
    <row r="452" spans="1:25" ht="15" customHeight="1">
      <c r="A452" s="137" t="s">
        <v>248</v>
      </c>
      <c r="B452" s="137" t="s">
        <v>243</v>
      </c>
      <c r="C452" s="137" t="s">
        <v>7</v>
      </c>
      <c r="D452" s="137" t="s">
        <v>11</v>
      </c>
      <c r="E452" s="137" t="s">
        <v>342</v>
      </c>
      <c r="F452" s="137" t="s">
        <v>13</v>
      </c>
      <c r="G452" s="137"/>
      <c r="H452" s="137"/>
      <c r="I452" s="137"/>
      <c r="J452" s="137"/>
      <c r="K452" s="137"/>
      <c r="L452" s="137"/>
      <c r="M452" s="137"/>
      <c r="N452" s="137"/>
      <c r="O452" s="137"/>
      <c r="P452" s="137">
        <v>0.94</v>
      </c>
      <c r="Q452" s="137"/>
      <c r="R452" s="137"/>
      <c r="S452" s="137"/>
      <c r="T452" s="137"/>
      <c r="U452" s="137"/>
      <c r="V452" s="137">
        <v>0</v>
      </c>
      <c r="W452" s="137">
        <v>500000000</v>
      </c>
      <c r="X452" s="137"/>
      <c r="Y452" s="137" t="s">
        <v>748</v>
      </c>
    </row>
    <row r="453" spans="1:25" ht="15" customHeight="1">
      <c r="A453" s="137" t="s">
        <v>248</v>
      </c>
      <c r="B453" s="137" t="s">
        <v>234</v>
      </c>
      <c r="C453" s="137" t="s">
        <v>7</v>
      </c>
      <c r="D453" s="137" t="s">
        <v>11</v>
      </c>
      <c r="E453" s="137" t="s">
        <v>342</v>
      </c>
      <c r="F453" s="137" t="s">
        <v>13</v>
      </c>
      <c r="G453" s="137"/>
      <c r="H453" s="137"/>
      <c r="I453" s="137"/>
      <c r="J453" s="137"/>
      <c r="K453" s="137"/>
      <c r="L453" s="137"/>
      <c r="M453" s="137"/>
      <c r="N453" s="137"/>
      <c r="O453" s="137"/>
      <c r="P453" s="137">
        <v>0.08</v>
      </c>
      <c r="Q453" s="137"/>
      <c r="R453" s="137"/>
      <c r="S453" s="137"/>
      <c r="T453" s="137"/>
      <c r="U453" s="137"/>
      <c r="V453" s="137">
        <v>0</v>
      </c>
      <c r="W453" s="137">
        <v>500000000</v>
      </c>
      <c r="X453" s="137"/>
      <c r="Y453" s="137" t="s">
        <v>748</v>
      </c>
    </row>
    <row r="454" spans="1:25" ht="15" customHeight="1">
      <c r="A454" s="137" t="s">
        <v>248</v>
      </c>
      <c r="B454" s="137" t="s">
        <v>233</v>
      </c>
      <c r="C454" s="137" t="s">
        <v>7</v>
      </c>
      <c r="D454" s="137" t="s">
        <v>11</v>
      </c>
      <c r="E454" s="137" t="s">
        <v>342</v>
      </c>
      <c r="F454" s="137" t="s">
        <v>13</v>
      </c>
      <c r="G454" s="137"/>
      <c r="H454" s="137"/>
      <c r="I454" s="137"/>
      <c r="J454" s="137"/>
      <c r="K454" s="137"/>
      <c r="L454" s="137"/>
      <c r="M454" s="137"/>
      <c r="N454" s="137"/>
      <c r="O454" s="137"/>
      <c r="P454" s="137">
        <v>0.72</v>
      </c>
      <c r="Q454" s="137"/>
      <c r="R454" s="137"/>
      <c r="S454" s="137"/>
      <c r="T454" s="137"/>
      <c r="U454" s="137"/>
      <c r="V454" s="137">
        <v>0</v>
      </c>
      <c r="W454" s="137">
        <v>500000000</v>
      </c>
      <c r="X454" s="137"/>
      <c r="Y454" s="137" t="s">
        <v>748</v>
      </c>
    </row>
    <row r="455" spans="1:25" ht="15" customHeight="1">
      <c r="A455" s="137" t="s">
        <v>248</v>
      </c>
      <c r="B455" s="137" t="s">
        <v>231</v>
      </c>
      <c r="C455" s="137" t="s">
        <v>7</v>
      </c>
      <c r="D455" s="137" t="s">
        <v>11</v>
      </c>
      <c r="E455" s="137" t="s">
        <v>342</v>
      </c>
      <c r="F455" s="137" t="s">
        <v>13</v>
      </c>
      <c r="G455" s="137"/>
      <c r="H455" s="137"/>
      <c r="I455" s="137"/>
      <c r="J455" s="137"/>
      <c r="K455" s="137"/>
      <c r="L455" s="137"/>
      <c r="M455" s="137"/>
      <c r="N455" s="137"/>
      <c r="O455" s="137"/>
      <c r="P455" s="137">
        <v>0.72</v>
      </c>
      <c r="Q455" s="137"/>
      <c r="R455" s="137"/>
      <c r="S455" s="137"/>
      <c r="T455" s="137"/>
      <c r="U455" s="137"/>
      <c r="V455" s="137">
        <v>0</v>
      </c>
      <c r="W455" s="137">
        <v>500000000</v>
      </c>
      <c r="X455" s="137"/>
      <c r="Y455" s="137" t="s">
        <v>748</v>
      </c>
    </row>
    <row r="456" spans="1:25" ht="15" customHeight="1">
      <c r="A456" s="137" t="s">
        <v>248</v>
      </c>
      <c r="B456" s="137" t="s">
        <v>240</v>
      </c>
      <c r="C456" s="137" t="s">
        <v>7</v>
      </c>
      <c r="D456" s="137" t="s">
        <v>11</v>
      </c>
      <c r="E456" s="137" t="s">
        <v>342</v>
      </c>
      <c r="F456" s="137" t="s">
        <v>13</v>
      </c>
      <c r="G456" s="137"/>
      <c r="H456" s="137"/>
      <c r="I456" s="137"/>
      <c r="J456" s="137"/>
      <c r="K456" s="137"/>
      <c r="L456" s="137"/>
      <c r="M456" s="137"/>
      <c r="N456" s="137"/>
      <c r="O456" s="137"/>
      <c r="P456" s="137">
        <v>0.94</v>
      </c>
      <c r="Q456" s="137"/>
      <c r="R456" s="137"/>
      <c r="S456" s="137"/>
      <c r="T456" s="137"/>
      <c r="U456" s="137"/>
      <c r="V456" s="137">
        <v>0</v>
      </c>
      <c r="W456" s="137">
        <v>500000000</v>
      </c>
      <c r="X456" s="137"/>
      <c r="Y456" s="137" t="s">
        <v>748</v>
      </c>
    </row>
    <row r="457" spans="1:25" ht="15" customHeight="1">
      <c r="A457" s="137" t="s">
        <v>248</v>
      </c>
      <c r="B457" s="137" t="s">
        <v>238</v>
      </c>
      <c r="C457" s="137" t="s">
        <v>7</v>
      </c>
      <c r="D457" s="137" t="s">
        <v>11</v>
      </c>
      <c r="E457" s="137" t="s">
        <v>342</v>
      </c>
      <c r="F457" s="137" t="s">
        <v>13</v>
      </c>
      <c r="G457" s="137"/>
      <c r="H457" s="137"/>
      <c r="I457" s="137"/>
      <c r="J457" s="137"/>
      <c r="K457" s="137"/>
      <c r="L457" s="137"/>
      <c r="M457" s="137"/>
      <c r="N457" s="137"/>
      <c r="O457" s="137"/>
      <c r="P457" s="137">
        <v>0.4</v>
      </c>
      <c r="Q457" s="137"/>
      <c r="R457" s="137"/>
      <c r="S457" s="137"/>
      <c r="T457" s="137"/>
      <c r="U457" s="137"/>
      <c r="V457" s="137">
        <v>0</v>
      </c>
      <c r="W457" s="137">
        <v>500000000</v>
      </c>
      <c r="X457" s="137"/>
      <c r="Y457" s="137" t="s">
        <v>748</v>
      </c>
    </row>
    <row r="458" spans="1:25" ht="15" customHeight="1">
      <c r="A458" s="137" t="s">
        <v>248</v>
      </c>
      <c r="B458" s="137" t="s">
        <v>239</v>
      </c>
      <c r="C458" s="137" t="s">
        <v>7</v>
      </c>
      <c r="D458" s="137" t="s">
        <v>11</v>
      </c>
      <c r="E458" s="137" t="s">
        <v>342</v>
      </c>
      <c r="F458" s="137" t="s">
        <v>13</v>
      </c>
      <c r="G458" s="137"/>
      <c r="H458" s="137"/>
      <c r="I458" s="137"/>
      <c r="J458" s="137"/>
      <c r="K458" s="137"/>
      <c r="L458" s="137"/>
      <c r="M458" s="137"/>
      <c r="N458" s="137"/>
      <c r="O458" s="137"/>
      <c r="P458" s="137">
        <v>0.24</v>
      </c>
      <c r="Q458" s="137"/>
      <c r="R458" s="137"/>
      <c r="S458" s="137"/>
      <c r="T458" s="137"/>
      <c r="U458" s="137"/>
      <c r="V458" s="137">
        <v>0</v>
      </c>
      <c r="W458" s="137">
        <v>500000000</v>
      </c>
      <c r="X458" s="137"/>
      <c r="Y458" s="137" t="s">
        <v>748</v>
      </c>
    </row>
    <row r="459" spans="1:25" ht="15" customHeight="1">
      <c r="A459" s="137" t="s">
        <v>248</v>
      </c>
      <c r="B459" s="137" t="s">
        <v>237</v>
      </c>
      <c r="C459" s="137" t="s">
        <v>7</v>
      </c>
      <c r="D459" s="137" t="s">
        <v>11</v>
      </c>
      <c r="E459" s="137" t="s">
        <v>342</v>
      </c>
      <c r="F459" s="137" t="s">
        <v>13</v>
      </c>
      <c r="G459" s="137"/>
      <c r="H459" s="137"/>
      <c r="I459" s="137"/>
      <c r="J459" s="137"/>
      <c r="K459" s="137"/>
      <c r="L459" s="137"/>
      <c r="M459" s="137"/>
      <c r="N459" s="137"/>
      <c r="O459" s="137"/>
      <c r="P459" s="137">
        <v>0.64</v>
      </c>
      <c r="Q459" s="137"/>
      <c r="R459" s="137"/>
      <c r="S459" s="137"/>
      <c r="T459" s="137"/>
      <c r="U459" s="137"/>
      <c r="V459" s="137">
        <v>0</v>
      </c>
      <c r="W459" s="137">
        <v>500000000</v>
      </c>
      <c r="X459" s="137"/>
      <c r="Y459" s="137" t="s">
        <v>748</v>
      </c>
    </row>
    <row r="460" spans="1:25" ht="15" customHeight="1">
      <c r="A460" s="137" t="s">
        <v>249</v>
      </c>
      <c r="B460" s="137" t="s">
        <v>235</v>
      </c>
      <c r="C460" s="137" t="s">
        <v>7</v>
      </c>
      <c r="D460" s="137" t="s">
        <v>11</v>
      </c>
      <c r="E460" s="137" t="s">
        <v>342</v>
      </c>
      <c r="F460" s="137" t="s">
        <v>13</v>
      </c>
      <c r="G460" s="137"/>
      <c r="H460" s="137"/>
      <c r="I460" s="137"/>
      <c r="J460" s="137"/>
      <c r="K460" s="137"/>
      <c r="L460" s="137"/>
      <c r="M460" s="137" t="s">
        <v>312</v>
      </c>
      <c r="N460" s="137" t="s">
        <v>630</v>
      </c>
      <c r="O460" s="137" t="s">
        <v>631</v>
      </c>
      <c r="P460" s="137">
        <v>0.05</v>
      </c>
      <c r="Q460" s="137"/>
      <c r="R460" s="137"/>
      <c r="S460" s="137"/>
      <c r="T460" s="137"/>
      <c r="U460" s="137"/>
      <c r="V460" s="137">
        <v>0</v>
      </c>
      <c r="W460" s="137">
        <v>500000000</v>
      </c>
      <c r="X460" s="137"/>
      <c r="Y460" s="137" t="s">
        <v>748</v>
      </c>
    </row>
    <row r="461" spans="1:25" ht="15" customHeight="1">
      <c r="A461" s="137" t="s">
        <v>249</v>
      </c>
      <c r="B461" s="137" t="s">
        <v>236</v>
      </c>
      <c r="C461" s="137" t="s">
        <v>7</v>
      </c>
      <c r="D461" s="137" t="s">
        <v>11</v>
      </c>
      <c r="E461" s="137" t="s">
        <v>342</v>
      </c>
      <c r="F461" s="137" t="s">
        <v>13</v>
      </c>
      <c r="G461" s="137"/>
      <c r="H461" s="137"/>
      <c r="I461" s="137"/>
      <c r="J461" s="137"/>
      <c r="K461" s="137"/>
      <c r="L461" s="137"/>
      <c r="M461" s="137" t="s">
        <v>312</v>
      </c>
      <c r="N461" s="137" t="s">
        <v>630</v>
      </c>
      <c r="O461" s="137" t="s">
        <v>631</v>
      </c>
      <c r="P461" s="137">
        <v>0.02</v>
      </c>
      <c r="Q461" s="137"/>
      <c r="R461" s="137"/>
      <c r="S461" s="137"/>
      <c r="T461" s="137"/>
      <c r="U461" s="137"/>
      <c r="V461" s="137">
        <v>0</v>
      </c>
      <c r="W461" s="137">
        <v>500000000</v>
      </c>
      <c r="X461" s="137"/>
      <c r="Y461" s="137" t="s">
        <v>748</v>
      </c>
    </row>
    <row r="462" spans="1:25" ht="15" customHeight="1">
      <c r="A462" s="137" t="s">
        <v>249</v>
      </c>
      <c r="B462" s="137" t="s">
        <v>243</v>
      </c>
      <c r="C462" s="137" t="s">
        <v>7</v>
      </c>
      <c r="D462" s="137" t="s">
        <v>11</v>
      </c>
      <c r="E462" s="137" t="s">
        <v>342</v>
      </c>
      <c r="F462" s="137" t="s">
        <v>13</v>
      </c>
      <c r="G462" s="137"/>
      <c r="H462" s="137"/>
      <c r="I462" s="137"/>
      <c r="J462" s="137"/>
      <c r="K462" s="137"/>
      <c r="L462" s="137"/>
      <c r="M462" s="137" t="s">
        <v>312</v>
      </c>
      <c r="N462" s="137" t="s">
        <v>630</v>
      </c>
      <c r="O462" s="137" t="s">
        <v>631</v>
      </c>
      <c r="P462" s="137">
        <v>0.14000000000000001</v>
      </c>
      <c r="Q462" s="137"/>
      <c r="R462" s="137"/>
      <c r="S462" s="137"/>
      <c r="T462" s="137"/>
      <c r="U462" s="137"/>
      <c r="V462" s="137">
        <v>0</v>
      </c>
      <c r="W462" s="137">
        <v>500000000</v>
      </c>
      <c r="X462" s="137"/>
      <c r="Y462" s="137" t="s">
        <v>748</v>
      </c>
    </row>
    <row r="463" spans="1:25" ht="15" customHeight="1">
      <c r="A463" s="137" t="s">
        <v>249</v>
      </c>
      <c r="B463" s="137" t="s">
        <v>234</v>
      </c>
      <c r="C463" s="137" t="s">
        <v>7</v>
      </c>
      <c r="D463" s="137" t="s">
        <v>11</v>
      </c>
      <c r="E463" s="137" t="s">
        <v>342</v>
      </c>
      <c r="F463" s="137" t="s">
        <v>13</v>
      </c>
      <c r="G463" s="137"/>
      <c r="H463" s="137"/>
      <c r="I463" s="137"/>
      <c r="J463" s="137"/>
      <c r="K463" s="137"/>
      <c r="L463" s="137"/>
      <c r="M463" s="137"/>
      <c r="N463" s="137"/>
      <c r="O463" s="137"/>
      <c r="P463" s="137">
        <v>0.08</v>
      </c>
      <c r="Q463" s="137"/>
      <c r="R463" s="137"/>
      <c r="S463" s="137"/>
      <c r="T463" s="137"/>
      <c r="U463" s="137"/>
      <c r="V463" s="137">
        <v>0</v>
      </c>
      <c r="W463" s="137">
        <v>500000000</v>
      </c>
      <c r="X463" s="137"/>
      <c r="Y463" s="137" t="s">
        <v>748</v>
      </c>
    </row>
    <row r="464" spans="1:25" ht="15" customHeight="1">
      <c r="A464" s="137" t="s">
        <v>249</v>
      </c>
      <c r="B464" s="137" t="s">
        <v>233</v>
      </c>
      <c r="C464" s="137" t="s">
        <v>7</v>
      </c>
      <c r="D464" s="137" t="s">
        <v>11</v>
      </c>
      <c r="E464" s="137" t="s">
        <v>342</v>
      </c>
      <c r="F464" s="137" t="s">
        <v>13</v>
      </c>
      <c r="G464" s="137"/>
      <c r="H464" s="137"/>
      <c r="I464" s="137"/>
      <c r="J464" s="137"/>
      <c r="K464" s="137"/>
      <c r="L464" s="137"/>
      <c r="M464" s="137"/>
      <c r="N464" s="137"/>
      <c r="O464" s="137"/>
      <c r="P464" s="137">
        <v>0.08</v>
      </c>
      <c r="Q464" s="137"/>
      <c r="R464" s="137"/>
      <c r="S464" s="137"/>
      <c r="T464" s="137"/>
      <c r="U464" s="137"/>
      <c r="V464" s="137">
        <v>0</v>
      </c>
      <c r="W464" s="137">
        <v>500000000</v>
      </c>
      <c r="X464" s="137"/>
      <c r="Y464" s="137" t="s">
        <v>748</v>
      </c>
    </row>
    <row r="465" spans="1:25" ht="15" customHeight="1">
      <c r="A465" s="137" t="s">
        <v>249</v>
      </c>
      <c r="B465" s="137" t="s">
        <v>231</v>
      </c>
      <c r="C465" s="137" t="s">
        <v>7</v>
      </c>
      <c r="D465" s="137" t="s">
        <v>11</v>
      </c>
      <c r="E465" s="137" t="s">
        <v>342</v>
      </c>
      <c r="F465" s="137" t="s">
        <v>13</v>
      </c>
      <c r="G465" s="137"/>
      <c r="H465" s="137"/>
      <c r="I465" s="137"/>
      <c r="J465" s="137"/>
      <c r="K465" s="137"/>
      <c r="L465" s="137"/>
      <c r="M465" s="137"/>
      <c r="N465" s="137"/>
      <c r="O465" s="137"/>
      <c r="P465" s="137">
        <v>0.08</v>
      </c>
      <c r="Q465" s="137"/>
      <c r="R465" s="137"/>
      <c r="S465" s="137"/>
      <c r="T465" s="137"/>
      <c r="U465" s="137"/>
      <c r="V465" s="137">
        <v>0</v>
      </c>
      <c r="W465" s="137">
        <v>500000000</v>
      </c>
      <c r="X465" s="137"/>
      <c r="Y465" s="137" t="s">
        <v>748</v>
      </c>
    </row>
    <row r="466" spans="1:25" ht="15" customHeight="1">
      <c r="A466" s="137" t="s">
        <v>249</v>
      </c>
      <c r="B466" s="137" t="s">
        <v>240</v>
      </c>
      <c r="C466" s="137" t="s">
        <v>7</v>
      </c>
      <c r="D466" s="137" t="s">
        <v>11</v>
      </c>
      <c r="E466" s="137" t="s">
        <v>342</v>
      </c>
      <c r="F466" s="137" t="s">
        <v>13</v>
      </c>
      <c r="G466" s="137"/>
      <c r="H466" s="137"/>
      <c r="I466" s="137"/>
      <c r="J466" s="137"/>
      <c r="K466" s="137"/>
      <c r="L466" s="137"/>
      <c r="M466" s="137"/>
      <c r="N466" s="137"/>
      <c r="O466" s="137"/>
      <c r="P466" s="137">
        <v>0.14000000000000001</v>
      </c>
      <c r="Q466" s="137"/>
      <c r="R466" s="137"/>
      <c r="S466" s="137"/>
      <c r="T466" s="137"/>
      <c r="U466" s="137"/>
      <c r="V466" s="137">
        <v>0</v>
      </c>
      <c r="W466" s="137">
        <v>500000000</v>
      </c>
      <c r="X466" s="137"/>
      <c r="Y466" s="137" t="s">
        <v>748</v>
      </c>
    </row>
    <row r="467" spans="1:25" ht="15" customHeight="1">
      <c r="A467" s="137" t="s">
        <v>250</v>
      </c>
      <c r="B467" s="137" t="s">
        <v>238</v>
      </c>
      <c r="C467" s="137" t="s">
        <v>7</v>
      </c>
      <c r="D467" s="137" t="s">
        <v>11</v>
      </c>
      <c r="E467" s="137" t="s">
        <v>342</v>
      </c>
      <c r="F467" s="137" t="s">
        <v>13</v>
      </c>
      <c r="G467" s="137"/>
      <c r="H467" s="137"/>
      <c r="I467" s="137"/>
      <c r="J467" s="137"/>
      <c r="K467" s="137"/>
      <c r="L467" s="137"/>
      <c r="M467" s="137" t="s">
        <v>312</v>
      </c>
      <c r="N467" s="137" t="s">
        <v>630</v>
      </c>
      <c r="O467" s="137" t="s">
        <v>631</v>
      </c>
      <c r="P467" s="137">
        <v>0.4</v>
      </c>
      <c r="Q467" s="137"/>
      <c r="R467" s="137"/>
      <c r="S467" s="137"/>
      <c r="T467" s="137"/>
      <c r="U467" s="137"/>
      <c r="V467" s="137">
        <v>0</v>
      </c>
      <c r="W467" s="137">
        <v>500000000</v>
      </c>
      <c r="X467" s="137"/>
      <c r="Y467" s="137" t="s">
        <v>748</v>
      </c>
    </row>
    <row r="468" spans="1:25" ht="15" customHeight="1">
      <c r="A468" s="137" t="s">
        <v>250</v>
      </c>
      <c r="B468" s="137" t="s">
        <v>239</v>
      </c>
      <c r="C468" s="137" t="s">
        <v>7</v>
      </c>
      <c r="D468" s="137" t="s">
        <v>11</v>
      </c>
      <c r="E468" s="137" t="s">
        <v>342</v>
      </c>
      <c r="F468" s="137" t="s">
        <v>13</v>
      </c>
      <c r="G468" s="137"/>
      <c r="H468" s="137"/>
      <c r="I468" s="137"/>
      <c r="J468" s="137"/>
      <c r="K468" s="137"/>
      <c r="L468" s="137"/>
      <c r="M468" s="137" t="s">
        <v>312</v>
      </c>
      <c r="N468" s="137" t="s">
        <v>630</v>
      </c>
      <c r="O468" s="137" t="s">
        <v>631</v>
      </c>
      <c r="P468" s="137">
        <v>0.24</v>
      </c>
      <c r="Q468" s="137"/>
      <c r="R468" s="137"/>
      <c r="S468" s="137"/>
      <c r="T468" s="137"/>
      <c r="U468" s="137"/>
      <c r="V468" s="137">
        <v>0</v>
      </c>
      <c r="W468" s="137">
        <v>500000000</v>
      </c>
      <c r="X468" s="137"/>
      <c r="Y468" s="137" t="s">
        <v>748</v>
      </c>
    </row>
    <row r="469" spans="1:25" ht="15" customHeight="1">
      <c r="A469" s="137" t="s">
        <v>250</v>
      </c>
      <c r="B469" s="137" t="s">
        <v>243</v>
      </c>
      <c r="C469" s="137" t="s">
        <v>7</v>
      </c>
      <c r="D469" s="137" t="s">
        <v>11</v>
      </c>
      <c r="E469" s="137" t="s">
        <v>342</v>
      </c>
      <c r="F469" s="137" t="s">
        <v>13</v>
      </c>
      <c r="G469" s="137"/>
      <c r="H469" s="137"/>
      <c r="I469" s="137"/>
      <c r="J469" s="137"/>
      <c r="K469" s="137"/>
      <c r="L469" s="137"/>
      <c r="M469" s="137" t="s">
        <v>312</v>
      </c>
      <c r="N469" s="137" t="s">
        <v>630</v>
      </c>
      <c r="O469" s="137" t="s">
        <v>631</v>
      </c>
      <c r="P469" s="137">
        <v>0.79</v>
      </c>
      <c r="Q469" s="137"/>
      <c r="R469" s="137"/>
      <c r="S469" s="137"/>
      <c r="T469" s="137"/>
      <c r="U469" s="137"/>
      <c r="V469" s="137">
        <v>0</v>
      </c>
      <c r="W469" s="137">
        <v>500000000</v>
      </c>
      <c r="X469" s="137"/>
      <c r="Y469" s="137" t="s">
        <v>748</v>
      </c>
    </row>
    <row r="470" spans="1:25" ht="15" customHeight="1">
      <c r="A470" s="137" t="s">
        <v>250</v>
      </c>
      <c r="B470" s="137" t="s">
        <v>237</v>
      </c>
      <c r="C470" s="137" t="s">
        <v>7</v>
      </c>
      <c r="D470" s="137" t="s">
        <v>11</v>
      </c>
      <c r="E470" s="137" t="s">
        <v>342</v>
      </c>
      <c r="F470" s="137" t="s">
        <v>13</v>
      </c>
      <c r="G470" s="137"/>
      <c r="H470" s="137"/>
      <c r="I470" s="137"/>
      <c r="J470" s="137"/>
      <c r="K470" s="137"/>
      <c r="L470" s="137"/>
      <c r="M470" s="137"/>
      <c r="N470" s="137"/>
      <c r="O470" s="137"/>
      <c r="P470" s="137">
        <v>0.64</v>
      </c>
      <c r="Q470" s="137"/>
      <c r="R470" s="137"/>
      <c r="S470" s="137"/>
      <c r="T470" s="137"/>
      <c r="U470" s="137"/>
      <c r="V470" s="137">
        <v>0</v>
      </c>
      <c r="W470" s="137">
        <v>500000000</v>
      </c>
      <c r="X470" s="137"/>
      <c r="Y470" s="137" t="s">
        <v>748</v>
      </c>
    </row>
    <row r="471" spans="1:25" ht="15" customHeight="1">
      <c r="A471" s="137" t="s">
        <v>250</v>
      </c>
      <c r="B471" s="137" t="s">
        <v>233</v>
      </c>
      <c r="C471" s="137" t="s">
        <v>7</v>
      </c>
      <c r="D471" s="137" t="s">
        <v>11</v>
      </c>
      <c r="E471" s="137" t="s">
        <v>342</v>
      </c>
      <c r="F471" s="137" t="s">
        <v>13</v>
      </c>
      <c r="G471" s="137"/>
      <c r="H471" s="137"/>
      <c r="I471" s="137"/>
      <c r="J471" s="137"/>
      <c r="K471" s="137"/>
      <c r="L471" s="137"/>
      <c r="M471" s="137"/>
      <c r="N471" s="137"/>
      <c r="O471" s="137"/>
      <c r="P471" s="137">
        <v>0.64</v>
      </c>
      <c r="Q471" s="137"/>
      <c r="R471" s="137"/>
      <c r="S471" s="137"/>
      <c r="T471" s="137"/>
      <c r="U471" s="137"/>
      <c r="V471" s="137">
        <v>0</v>
      </c>
      <c r="W471" s="137">
        <v>500000000</v>
      </c>
      <c r="X471" s="137"/>
      <c r="Y471" s="137" t="s">
        <v>748</v>
      </c>
    </row>
    <row r="472" spans="1:25" ht="15" customHeight="1">
      <c r="A472" s="137" t="s">
        <v>250</v>
      </c>
      <c r="B472" s="137" t="s">
        <v>231</v>
      </c>
      <c r="C472" s="137" t="s">
        <v>7</v>
      </c>
      <c r="D472" s="137" t="s">
        <v>11</v>
      </c>
      <c r="E472" s="137" t="s">
        <v>342</v>
      </c>
      <c r="F472" s="137" t="s">
        <v>13</v>
      </c>
      <c r="G472" s="137"/>
      <c r="H472" s="137"/>
      <c r="I472" s="137"/>
      <c r="J472" s="137"/>
      <c r="K472" s="137"/>
      <c r="L472" s="137"/>
      <c r="M472" s="137"/>
      <c r="N472" s="137"/>
      <c r="O472" s="137"/>
      <c r="P472" s="137">
        <v>0.64</v>
      </c>
      <c r="Q472" s="137"/>
      <c r="R472" s="137"/>
      <c r="S472" s="137"/>
      <c r="T472" s="137"/>
      <c r="U472" s="137"/>
      <c r="V472" s="137">
        <v>0</v>
      </c>
      <c r="W472" s="137">
        <v>500000000</v>
      </c>
      <c r="X472" s="137"/>
      <c r="Y472" s="137" t="s">
        <v>748</v>
      </c>
    </row>
    <row r="473" spans="1:25" ht="15" customHeight="1">
      <c r="A473" s="137" t="s">
        <v>250</v>
      </c>
      <c r="B473" s="137" t="s">
        <v>240</v>
      </c>
      <c r="C473" s="137" t="s">
        <v>7</v>
      </c>
      <c r="D473" s="137" t="s">
        <v>11</v>
      </c>
      <c r="E473" s="137" t="s">
        <v>342</v>
      </c>
      <c r="F473" s="137" t="s">
        <v>13</v>
      </c>
      <c r="G473" s="137"/>
      <c r="H473" s="137"/>
      <c r="I473" s="137"/>
      <c r="J473" s="137"/>
      <c r="K473" s="137"/>
      <c r="L473" s="137"/>
      <c r="M473" s="137"/>
      <c r="N473" s="137"/>
      <c r="O473" s="137"/>
      <c r="P473" s="137">
        <v>0.79</v>
      </c>
      <c r="Q473" s="137"/>
      <c r="R473" s="137"/>
      <c r="S473" s="137"/>
      <c r="T473" s="137"/>
      <c r="U473" s="137"/>
      <c r="V473" s="137">
        <v>0</v>
      </c>
      <c r="W473" s="137">
        <v>500000000</v>
      </c>
      <c r="X473" s="137"/>
      <c r="Y473" s="137" t="s">
        <v>748</v>
      </c>
    </row>
    <row r="474" spans="1:25" ht="15" customHeight="1">
      <c r="A474" s="137" t="s">
        <v>274</v>
      </c>
      <c r="B474" s="137" t="s">
        <v>211</v>
      </c>
      <c r="C474" s="137" t="s">
        <v>7</v>
      </c>
      <c r="D474" s="137" t="s">
        <v>11</v>
      </c>
      <c r="E474" s="137" t="s">
        <v>342</v>
      </c>
      <c r="F474" s="137" t="s">
        <v>13</v>
      </c>
      <c r="G474" s="137" t="s">
        <v>331</v>
      </c>
      <c r="H474" s="137" t="s">
        <v>283</v>
      </c>
      <c r="I474" s="137"/>
      <c r="J474" s="137" t="s">
        <v>284</v>
      </c>
      <c r="K474" s="137" t="s">
        <v>332</v>
      </c>
      <c r="L474" s="137" t="s">
        <v>37</v>
      </c>
      <c r="M474" s="137" t="s">
        <v>286</v>
      </c>
      <c r="N474" s="137" t="s">
        <v>287</v>
      </c>
      <c r="O474" s="137" t="s">
        <v>288</v>
      </c>
      <c r="P474" s="137">
        <v>0</v>
      </c>
      <c r="Q474" s="137"/>
      <c r="R474" s="137"/>
      <c r="S474" s="137">
        <v>0</v>
      </c>
      <c r="T474" s="137">
        <v>0</v>
      </c>
      <c r="U474" s="137"/>
      <c r="V474" s="137">
        <v>0</v>
      </c>
      <c r="W474" s="137">
        <v>500000000</v>
      </c>
      <c r="X474" s="137">
        <v>0</v>
      </c>
      <c r="Y474" s="137" t="s">
        <v>747</v>
      </c>
    </row>
    <row r="475" spans="1:25" ht="15" customHeight="1">
      <c r="A475" s="137" t="s">
        <v>274</v>
      </c>
      <c r="B475" s="137" t="s">
        <v>220</v>
      </c>
      <c r="C475" s="137" t="s">
        <v>7</v>
      </c>
      <c r="D475" s="137" t="s">
        <v>11</v>
      </c>
      <c r="E475" s="137" t="s">
        <v>342</v>
      </c>
      <c r="F475" s="137" t="s">
        <v>13</v>
      </c>
      <c r="G475" s="137" t="s">
        <v>364</v>
      </c>
      <c r="H475" s="137" t="s">
        <v>294</v>
      </c>
      <c r="I475" s="137" t="s">
        <v>334</v>
      </c>
      <c r="J475" s="137" t="s">
        <v>284</v>
      </c>
      <c r="K475" s="137" t="s">
        <v>335</v>
      </c>
      <c r="L475" s="137" t="s">
        <v>40</v>
      </c>
      <c r="M475" s="137" t="s">
        <v>336</v>
      </c>
      <c r="N475" s="137" t="s">
        <v>287</v>
      </c>
      <c r="O475" s="137" t="s">
        <v>288</v>
      </c>
      <c r="P475" s="137">
        <v>8.76</v>
      </c>
      <c r="Q475" s="137"/>
      <c r="R475" s="137"/>
      <c r="S475" s="137">
        <v>8.76</v>
      </c>
      <c r="T475" s="137">
        <v>0.44</v>
      </c>
      <c r="U475" s="137">
        <v>0.1</v>
      </c>
      <c r="V475" s="137">
        <v>0</v>
      </c>
      <c r="W475" s="137">
        <v>500000000</v>
      </c>
      <c r="X475" s="137">
        <v>0</v>
      </c>
      <c r="Y475" s="137" t="s">
        <v>747</v>
      </c>
    </row>
    <row r="476" spans="1:25" ht="15" customHeight="1">
      <c r="A476" s="137" t="s">
        <v>274</v>
      </c>
      <c r="B476" s="137" t="s">
        <v>221</v>
      </c>
      <c r="C476" s="137" t="s">
        <v>7</v>
      </c>
      <c r="D476" s="137" t="s">
        <v>11</v>
      </c>
      <c r="E476" s="137" t="s">
        <v>342</v>
      </c>
      <c r="F476" s="137" t="s">
        <v>13</v>
      </c>
      <c r="G476" s="137" t="s">
        <v>337</v>
      </c>
      <c r="H476" s="137" t="s">
        <v>294</v>
      </c>
      <c r="I476" s="137" t="s">
        <v>338</v>
      </c>
      <c r="J476" s="137" t="s">
        <v>284</v>
      </c>
      <c r="K476" s="137" t="s">
        <v>339</v>
      </c>
      <c r="L476" s="137" t="s">
        <v>40</v>
      </c>
      <c r="M476" s="137" t="s">
        <v>336</v>
      </c>
      <c r="N476" s="137" t="s">
        <v>287</v>
      </c>
      <c r="O476" s="137" t="s">
        <v>288</v>
      </c>
      <c r="P476" s="137">
        <v>1.33</v>
      </c>
      <c r="Q476" s="137"/>
      <c r="R476" s="137"/>
      <c r="S476" s="137">
        <v>1.33</v>
      </c>
      <c r="T476" s="137">
        <v>7.0000000000000007E-2</v>
      </c>
      <c r="U476" s="137">
        <v>0.1</v>
      </c>
      <c r="V476" s="137">
        <v>0</v>
      </c>
      <c r="W476" s="137">
        <v>500000000</v>
      </c>
      <c r="X476" s="137">
        <v>0</v>
      </c>
      <c r="Y476" s="137" t="s">
        <v>746</v>
      </c>
    </row>
    <row r="477" spans="1:25" ht="15" customHeight="1">
      <c r="A477" s="137" t="s">
        <v>274</v>
      </c>
      <c r="B477" s="137" t="s">
        <v>222</v>
      </c>
      <c r="C477" s="137" t="s">
        <v>7</v>
      </c>
      <c r="D477" s="137" t="s">
        <v>11</v>
      </c>
      <c r="E477" s="137" t="s">
        <v>342</v>
      </c>
      <c r="F477" s="137" t="s">
        <v>13</v>
      </c>
      <c r="G477" s="137" t="s">
        <v>365</v>
      </c>
      <c r="H477" s="137" t="s">
        <v>294</v>
      </c>
      <c r="I477" s="137" t="s">
        <v>307</v>
      </c>
      <c r="J477" s="137" t="s">
        <v>284</v>
      </c>
      <c r="K477" s="137" t="s">
        <v>341</v>
      </c>
      <c r="L477" s="137" t="s">
        <v>40</v>
      </c>
      <c r="M477" s="137" t="s">
        <v>292</v>
      </c>
      <c r="N477" s="137" t="s">
        <v>287</v>
      </c>
      <c r="O477" s="137" t="s">
        <v>288</v>
      </c>
      <c r="P477" s="137">
        <v>1.84</v>
      </c>
      <c r="Q477" s="137"/>
      <c r="R477" s="137"/>
      <c r="S477" s="137">
        <v>1.84</v>
      </c>
      <c r="T477" s="137">
        <v>0.09</v>
      </c>
      <c r="U477" s="137">
        <v>0.1</v>
      </c>
      <c r="V477" s="137">
        <v>0</v>
      </c>
      <c r="W477" s="137">
        <v>500000000</v>
      </c>
      <c r="X477" s="137">
        <v>0</v>
      </c>
      <c r="Y477" s="137" t="s">
        <v>747</v>
      </c>
    </row>
    <row r="478" spans="1:25" ht="15" customHeight="1">
      <c r="A478" s="137" t="s">
        <v>274</v>
      </c>
      <c r="B478" s="137" t="s">
        <v>217</v>
      </c>
      <c r="C478" s="137" t="s">
        <v>7</v>
      </c>
      <c r="D478" s="137" t="s">
        <v>11</v>
      </c>
      <c r="E478" s="137" t="s">
        <v>342</v>
      </c>
      <c r="F478" s="137" t="s">
        <v>13</v>
      </c>
      <c r="G478" s="137"/>
      <c r="H478" s="137"/>
      <c r="I478" s="137"/>
      <c r="J478" s="137"/>
      <c r="K478" s="137"/>
      <c r="L478" s="137"/>
      <c r="M478" s="137"/>
      <c r="N478" s="137"/>
      <c r="O478" s="137"/>
      <c r="P478" s="137">
        <v>10.1</v>
      </c>
      <c r="Q478" s="137"/>
      <c r="R478" s="137"/>
      <c r="S478" s="137"/>
      <c r="T478" s="137"/>
      <c r="U478" s="137"/>
      <c r="V478" s="137">
        <v>0</v>
      </c>
      <c r="W478" s="137">
        <v>500000000</v>
      </c>
      <c r="X478" s="137"/>
      <c r="Y478" s="137" t="s">
        <v>748</v>
      </c>
    </row>
    <row r="479" spans="1:25" ht="15" customHeight="1">
      <c r="A479" s="137" t="s">
        <v>274</v>
      </c>
      <c r="B479" s="137" t="s">
        <v>214</v>
      </c>
      <c r="C479" s="137" t="s">
        <v>7</v>
      </c>
      <c r="D479" s="137" t="s">
        <v>11</v>
      </c>
      <c r="E479" s="137" t="s">
        <v>342</v>
      </c>
      <c r="F479" s="137" t="s">
        <v>13</v>
      </c>
      <c r="G479" s="137"/>
      <c r="H479" s="137"/>
      <c r="I479" s="137"/>
      <c r="J479" s="137"/>
      <c r="K479" s="137"/>
      <c r="L479" s="137"/>
      <c r="M479" s="137"/>
      <c r="N479" s="137"/>
      <c r="O479" s="137"/>
      <c r="P479" s="137">
        <v>11.9</v>
      </c>
      <c r="Q479" s="137"/>
      <c r="R479" s="137"/>
      <c r="S479" s="137"/>
      <c r="T479" s="137"/>
      <c r="U479" s="137"/>
      <c r="V479" s="137">
        <v>0</v>
      </c>
      <c r="W479" s="137">
        <v>500000000</v>
      </c>
      <c r="X479" s="137"/>
      <c r="Y479" s="137" t="s">
        <v>748</v>
      </c>
    </row>
    <row r="480" spans="1:25" ht="15" customHeight="1">
      <c r="A480" s="137" t="s">
        <v>211</v>
      </c>
      <c r="B480" s="137" t="s">
        <v>247</v>
      </c>
      <c r="C480" s="137" t="s">
        <v>7</v>
      </c>
      <c r="D480" s="137" t="s">
        <v>11</v>
      </c>
      <c r="E480" s="137" t="s">
        <v>366</v>
      </c>
      <c r="F480" s="137" t="s">
        <v>13</v>
      </c>
      <c r="G480" s="137" t="s">
        <v>367</v>
      </c>
      <c r="H480" s="137" t="s">
        <v>283</v>
      </c>
      <c r="I480" s="137"/>
      <c r="J480" s="137" t="s">
        <v>284</v>
      </c>
      <c r="K480" s="137" t="s">
        <v>285</v>
      </c>
      <c r="L480" s="137" t="s">
        <v>36</v>
      </c>
      <c r="M480" s="137" t="s">
        <v>286</v>
      </c>
      <c r="N480" s="137" t="s">
        <v>287</v>
      </c>
      <c r="O480" s="137" t="s">
        <v>288</v>
      </c>
      <c r="P480" s="137">
        <v>1.65</v>
      </c>
      <c r="Q480" s="137"/>
      <c r="R480" s="137"/>
      <c r="S480" s="137">
        <v>1.65</v>
      </c>
      <c r="T480" s="137">
        <v>0.08</v>
      </c>
      <c r="U480" s="137">
        <v>0.1</v>
      </c>
      <c r="V480" s="137">
        <v>0</v>
      </c>
      <c r="W480" s="137">
        <v>500000000</v>
      </c>
      <c r="X480" s="137">
        <v>0</v>
      </c>
      <c r="Y480" s="137" t="s">
        <v>746</v>
      </c>
    </row>
    <row r="481" spans="1:25" ht="15" customHeight="1">
      <c r="A481" s="137" t="s">
        <v>211</v>
      </c>
      <c r="B481" s="137" t="s">
        <v>275</v>
      </c>
      <c r="C481" s="137" t="s">
        <v>7</v>
      </c>
      <c r="D481" s="137" t="s">
        <v>11</v>
      </c>
      <c r="E481" s="137" t="s">
        <v>366</v>
      </c>
      <c r="F481" s="137" t="s">
        <v>13</v>
      </c>
      <c r="G481" s="137" t="s">
        <v>368</v>
      </c>
      <c r="H481" s="137" t="s">
        <v>290</v>
      </c>
      <c r="I481" s="137"/>
      <c r="J481" s="137" t="s">
        <v>284</v>
      </c>
      <c r="K481" s="137" t="s">
        <v>291</v>
      </c>
      <c r="L481" s="137" t="s">
        <v>38</v>
      </c>
      <c r="M481" s="137" t="s">
        <v>286</v>
      </c>
      <c r="N481" s="137" t="s">
        <v>287</v>
      </c>
      <c r="O481" s="137" t="s">
        <v>288</v>
      </c>
      <c r="P481" s="137">
        <v>3.3</v>
      </c>
      <c r="Q481" s="137"/>
      <c r="R481" s="137"/>
      <c r="S481" s="137">
        <v>3.3</v>
      </c>
      <c r="T481" s="137">
        <v>0.16</v>
      </c>
      <c r="U481" s="137">
        <v>0.1</v>
      </c>
      <c r="V481" s="137">
        <v>0</v>
      </c>
      <c r="W481" s="137">
        <v>500000000</v>
      </c>
      <c r="X481" s="137">
        <v>0</v>
      </c>
      <c r="Y481" s="137" t="s">
        <v>747</v>
      </c>
    </row>
    <row r="482" spans="1:25" ht="15" customHeight="1">
      <c r="A482" s="137" t="s">
        <v>211</v>
      </c>
      <c r="B482" s="137" t="s">
        <v>246</v>
      </c>
      <c r="C482" s="137" t="s">
        <v>7</v>
      </c>
      <c r="D482" s="137" t="s">
        <v>11</v>
      </c>
      <c r="E482" s="137" t="s">
        <v>366</v>
      </c>
      <c r="F482" s="137" t="s">
        <v>13</v>
      </c>
      <c r="G482" s="137"/>
      <c r="H482" s="137"/>
      <c r="I482" s="137"/>
      <c r="J482" s="137"/>
      <c r="K482" s="137"/>
      <c r="L482" s="137"/>
      <c r="M482" s="137"/>
      <c r="N482" s="137"/>
      <c r="O482" s="137"/>
      <c r="P482" s="137">
        <v>1.65</v>
      </c>
      <c r="Q482" s="137"/>
      <c r="R482" s="137"/>
      <c r="S482" s="137"/>
      <c r="T482" s="137"/>
      <c r="U482" s="137"/>
      <c r="V482" s="137">
        <v>0</v>
      </c>
      <c r="W482" s="137">
        <v>500000000</v>
      </c>
      <c r="X482" s="137"/>
      <c r="Y482" s="137" t="s">
        <v>748</v>
      </c>
    </row>
    <row r="483" spans="1:25" ht="15" customHeight="1">
      <c r="A483" s="137" t="s">
        <v>214</v>
      </c>
      <c r="B483" s="137" t="s">
        <v>254</v>
      </c>
      <c r="C483" s="137" t="s">
        <v>7</v>
      </c>
      <c r="D483" s="137" t="s">
        <v>11</v>
      </c>
      <c r="E483" s="137" t="s">
        <v>366</v>
      </c>
      <c r="F483" s="137" t="s">
        <v>13</v>
      </c>
      <c r="G483" s="137"/>
      <c r="H483" s="137"/>
      <c r="I483" s="137"/>
      <c r="J483" s="137"/>
      <c r="K483" s="137"/>
      <c r="L483" s="137"/>
      <c r="M483" s="137"/>
      <c r="N483" s="137"/>
      <c r="O483" s="137"/>
      <c r="P483" s="137">
        <v>0</v>
      </c>
      <c r="Q483" s="137">
        <v>0</v>
      </c>
      <c r="R483" s="137">
        <v>0</v>
      </c>
      <c r="S483" s="137"/>
      <c r="T483" s="137"/>
      <c r="U483" s="137"/>
      <c r="V483" s="137">
        <v>0</v>
      </c>
      <c r="W483" s="137">
        <v>500000000</v>
      </c>
      <c r="X483" s="137"/>
      <c r="Y483" s="137" t="s">
        <v>749</v>
      </c>
    </row>
    <row r="484" spans="1:25" ht="15" customHeight="1">
      <c r="A484" s="137" t="s">
        <v>214</v>
      </c>
      <c r="B484" s="137" t="s">
        <v>259</v>
      </c>
      <c r="C484" s="137" t="s">
        <v>7</v>
      </c>
      <c r="D484" s="137" t="s">
        <v>11</v>
      </c>
      <c r="E484" s="137" t="s">
        <v>366</v>
      </c>
      <c r="F484" s="137" t="s">
        <v>13</v>
      </c>
      <c r="G484" s="137"/>
      <c r="H484" s="137"/>
      <c r="I484" s="137"/>
      <c r="J484" s="137"/>
      <c r="K484" s="137"/>
      <c r="L484" s="137"/>
      <c r="M484" s="137"/>
      <c r="N484" s="137"/>
      <c r="O484" s="137"/>
      <c r="P484" s="137">
        <v>2.71</v>
      </c>
      <c r="Q484" s="137">
        <v>2.71</v>
      </c>
      <c r="R484" s="137">
        <v>2.72</v>
      </c>
      <c r="S484" s="137"/>
      <c r="T484" s="137"/>
      <c r="U484" s="137"/>
      <c r="V484" s="137">
        <v>0</v>
      </c>
      <c r="W484" s="137">
        <v>500000000</v>
      </c>
      <c r="X484" s="137"/>
      <c r="Y484" s="137" t="s">
        <v>749</v>
      </c>
    </row>
    <row r="485" spans="1:25" ht="15" customHeight="1">
      <c r="A485" s="137" t="s">
        <v>214</v>
      </c>
      <c r="B485" s="137" t="s">
        <v>257</v>
      </c>
      <c r="C485" s="137" t="s">
        <v>7</v>
      </c>
      <c r="D485" s="137" t="s">
        <v>11</v>
      </c>
      <c r="E485" s="137" t="s">
        <v>366</v>
      </c>
      <c r="F485" s="137" t="s">
        <v>13</v>
      </c>
      <c r="G485" s="137"/>
      <c r="H485" s="137"/>
      <c r="I485" s="137"/>
      <c r="J485" s="137"/>
      <c r="K485" s="137"/>
      <c r="L485" s="137"/>
      <c r="M485" s="137"/>
      <c r="N485" s="137"/>
      <c r="O485" s="137"/>
      <c r="P485" s="137">
        <v>2.71</v>
      </c>
      <c r="Q485" s="137">
        <v>2.71</v>
      </c>
      <c r="R485" s="137">
        <v>2.72</v>
      </c>
      <c r="S485" s="137"/>
      <c r="T485" s="137"/>
      <c r="U485" s="137"/>
      <c r="V485" s="137">
        <v>0</v>
      </c>
      <c r="W485" s="137">
        <v>500000000</v>
      </c>
      <c r="X485" s="137"/>
      <c r="Y485" s="137" t="s">
        <v>749</v>
      </c>
    </row>
    <row r="486" spans="1:25" ht="15" customHeight="1">
      <c r="A486" s="137" t="s">
        <v>214</v>
      </c>
      <c r="B486" s="137" t="s">
        <v>260</v>
      </c>
      <c r="C486" s="137" t="s">
        <v>7</v>
      </c>
      <c r="D486" s="137" t="s">
        <v>11</v>
      </c>
      <c r="E486" s="137" t="s">
        <v>366</v>
      </c>
      <c r="F486" s="137" t="s">
        <v>13</v>
      </c>
      <c r="G486" s="137"/>
      <c r="H486" s="137"/>
      <c r="I486" s="137"/>
      <c r="J486" s="137"/>
      <c r="K486" s="137"/>
      <c r="L486" s="137"/>
      <c r="M486" s="137"/>
      <c r="N486" s="137"/>
      <c r="O486" s="137"/>
      <c r="P486" s="137">
        <v>0</v>
      </c>
      <c r="Q486" s="137">
        <v>0</v>
      </c>
      <c r="R486" s="137">
        <v>0</v>
      </c>
      <c r="S486" s="137"/>
      <c r="T486" s="137"/>
      <c r="U486" s="137"/>
      <c r="V486" s="137">
        <v>0</v>
      </c>
      <c r="W486" s="137">
        <v>500000000</v>
      </c>
      <c r="X486" s="137"/>
      <c r="Y486" s="137" t="s">
        <v>749</v>
      </c>
    </row>
    <row r="487" spans="1:25" ht="15" customHeight="1">
      <c r="A487" s="137" t="s">
        <v>214</v>
      </c>
      <c r="B487" s="137" t="s">
        <v>262</v>
      </c>
      <c r="C487" s="137" t="s">
        <v>7</v>
      </c>
      <c r="D487" s="137" t="s">
        <v>11</v>
      </c>
      <c r="E487" s="137" t="s">
        <v>366</v>
      </c>
      <c r="F487" s="137" t="s">
        <v>13</v>
      </c>
      <c r="G487" s="137"/>
      <c r="H487" s="137"/>
      <c r="I487" s="137"/>
      <c r="J487" s="137"/>
      <c r="K487" s="137"/>
      <c r="L487" s="137"/>
      <c r="M487" s="137"/>
      <c r="N487" s="137"/>
      <c r="O487" s="137"/>
      <c r="P487" s="137">
        <v>0.01</v>
      </c>
      <c r="Q487" s="137">
        <v>0</v>
      </c>
      <c r="R487" s="137">
        <v>0.01</v>
      </c>
      <c r="S487" s="137"/>
      <c r="T487" s="137"/>
      <c r="U487" s="137"/>
      <c r="V487" s="137">
        <v>0</v>
      </c>
      <c r="W487" s="137">
        <v>500000000</v>
      </c>
      <c r="X487" s="137"/>
      <c r="Y487" s="137" t="s">
        <v>749</v>
      </c>
    </row>
    <row r="488" spans="1:25" ht="15" customHeight="1">
      <c r="A488" s="137" t="s">
        <v>214</v>
      </c>
      <c r="B488" s="137" t="s">
        <v>263</v>
      </c>
      <c r="C488" s="137" t="s">
        <v>7</v>
      </c>
      <c r="D488" s="137" t="s">
        <v>11</v>
      </c>
      <c r="E488" s="137" t="s">
        <v>366</v>
      </c>
      <c r="F488" s="137" t="s">
        <v>13</v>
      </c>
      <c r="G488" s="137"/>
      <c r="H488" s="137"/>
      <c r="I488" s="137"/>
      <c r="J488" s="137"/>
      <c r="K488" s="137"/>
      <c r="L488" s="137"/>
      <c r="M488" s="137"/>
      <c r="N488" s="137"/>
      <c r="O488" s="137"/>
      <c r="P488" s="137">
        <v>0</v>
      </c>
      <c r="Q488" s="137">
        <v>0</v>
      </c>
      <c r="R488" s="137">
        <v>0.01</v>
      </c>
      <c r="S488" s="137"/>
      <c r="T488" s="137"/>
      <c r="U488" s="137"/>
      <c r="V488" s="137">
        <v>0</v>
      </c>
      <c r="W488" s="137">
        <v>500000000</v>
      </c>
      <c r="X488" s="137"/>
      <c r="Y488" s="137" t="s">
        <v>749</v>
      </c>
    </row>
    <row r="489" spans="1:25" ht="15" customHeight="1">
      <c r="A489" s="137" t="s">
        <v>214</v>
      </c>
      <c r="B489" s="137" t="s">
        <v>275</v>
      </c>
      <c r="C489" s="137" t="s">
        <v>7</v>
      </c>
      <c r="D489" s="137" t="s">
        <v>11</v>
      </c>
      <c r="E489" s="137" t="s">
        <v>366</v>
      </c>
      <c r="F489" s="137" t="s">
        <v>13</v>
      </c>
      <c r="G489" s="137"/>
      <c r="H489" s="137"/>
      <c r="I489" s="137"/>
      <c r="J489" s="137"/>
      <c r="K489" s="137"/>
      <c r="L489" s="137"/>
      <c r="M489" s="137"/>
      <c r="N489" s="137"/>
      <c r="O489" s="137"/>
      <c r="P489" s="137">
        <v>2.36</v>
      </c>
      <c r="Q489" s="137"/>
      <c r="R489" s="137"/>
      <c r="S489" s="137"/>
      <c r="T489" s="137"/>
      <c r="U489" s="137"/>
      <c r="V489" s="137">
        <v>0</v>
      </c>
      <c r="W489" s="137">
        <v>500000000</v>
      </c>
      <c r="X489" s="137"/>
      <c r="Y489" s="137" t="s">
        <v>748</v>
      </c>
    </row>
    <row r="490" spans="1:25" ht="15" customHeight="1">
      <c r="A490" s="137" t="s">
        <v>214</v>
      </c>
      <c r="B490" s="137" t="s">
        <v>269</v>
      </c>
      <c r="C490" s="137" t="s">
        <v>7</v>
      </c>
      <c r="D490" s="137" t="s">
        <v>11</v>
      </c>
      <c r="E490" s="137" t="s">
        <v>366</v>
      </c>
      <c r="F490" s="137" t="s">
        <v>13</v>
      </c>
      <c r="G490" s="137"/>
      <c r="H490" s="137"/>
      <c r="I490" s="137"/>
      <c r="J490" s="137"/>
      <c r="K490" s="137"/>
      <c r="L490" s="137"/>
      <c r="M490" s="137"/>
      <c r="N490" s="137"/>
      <c r="O490" s="137"/>
      <c r="P490" s="137">
        <v>0.12</v>
      </c>
      <c r="Q490" s="137"/>
      <c r="R490" s="137"/>
      <c r="S490" s="137"/>
      <c r="T490" s="137"/>
      <c r="U490" s="137"/>
      <c r="V490" s="137">
        <v>0</v>
      </c>
      <c r="W490" s="137">
        <v>500000000</v>
      </c>
      <c r="X490" s="137"/>
      <c r="Y490" s="137" t="s">
        <v>748</v>
      </c>
    </row>
    <row r="491" spans="1:25" ht="15" customHeight="1">
      <c r="A491" s="137" t="s">
        <v>214</v>
      </c>
      <c r="B491" s="137" t="s">
        <v>249</v>
      </c>
      <c r="C491" s="137" t="s">
        <v>7</v>
      </c>
      <c r="D491" s="137" t="s">
        <v>11</v>
      </c>
      <c r="E491" s="137" t="s">
        <v>366</v>
      </c>
      <c r="F491" s="137" t="s">
        <v>13</v>
      </c>
      <c r="G491" s="137"/>
      <c r="H491" s="137"/>
      <c r="I491" s="137"/>
      <c r="J491" s="137"/>
      <c r="K491" s="137"/>
      <c r="L491" s="137"/>
      <c r="M491" s="137"/>
      <c r="N491" s="137"/>
      <c r="O491" s="137"/>
      <c r="P491" s="137">
        <v>0.1</v>
      </c>
      <c r="Q491" s="137"/>
      <c r="R491" s="137"/>
      <c r="S491" s="137"/>
      <c r="T491" s="137"/>
      <c r="U491" s="137"/>
      <c r="V491" s="137">
        <v>0</v>
      </c>
      <c r="W491" s="137">
        <v>500000000</v>
      </c>
      <c r="X491" s="137"/>
      <c r="Y491" s="137" t="s">
        <v>748</v>
      </c>
    </row>
    <row r="492" spans="1:25" ht="15" customHeight="1">
      <c r="A492" s="137" t="s">
        <v>214</v>
      </c>
      <c r="B492" s="137" t="s">
        <v>250</v>
      </c>
      <c r="C492" s="137" t="s">
        <v>7</v>
      </c>
      <c r="D492" s="137" t="s">
        <v>11</v>
      </c>
      <c r="E492" s="137" t="s">
        <v>366</v>
      </c>
      <c r="F492" s="137" t="s">
        <v>13</v>
      </c>
      <c r="G492" s="137"/>
      <c r="H492" s="137"/>
      <c r="I492" s="137"/>
      <c r="J492" s="137"/>
      <c r="K492" s="137"/>
      <c r="L492" s="137"/>
      <c r="M492" s="137"/>
      <c r="N492" s="137"/>
      <c r="O492" s="137"/>
      <c r="P492" s="137">
        <v>0.65</v>
      </c>
      <c r="Q492" s="137"/>
      <c r="R492" s="137"/>
      <c r="S492" s="137"/>
      <c r="T492" s="137"/>
      <c r="U492" s="137"/>
      <c r="V492" s="137">
        <v>0</v>
      </c>
      <c r="W492" s="137">
        <v>500000000</v>
      </c>
      <c r="X492" s="137"/>
      <c r="Y492" s="137" t="s">
        <v>748</v>
      </c>
    </row>
    <row r="493" spans="1:25" ht="15" customHeight="1">
      <c r="A493" s="137" t="s">
        <v>214</v>
      </c>
      <c r="B493" s="137" t="s">
        <v>248</v>
      </c>
      <c r="C493" s="137" t="s">
        <v>7</v>
      </c>
      <c r="D493" s="137" t="s">
        <v>11</v>
      </c>
      <c r="E493" s="137" t="s">
        <v>366</v>
      </c>
      <c r="F493" s="137" t="s">
        <v>13</v>
      </c>
      <c r="G493" s="137"/>
      <c r="H493" s="137"/>
      <c r="I493" s="137"/>
      <c r="J493" s="137"/>
      <c r="K493" s="137"/>
      <c r="L493" s="137"/>
      <c r="M493" s="137"/>
      <c r="N493" s="137"/>
      <c r="O493" s="137"/>
      <c r="P493" s="137">
        <v>0.75</v>
      </c>
      <c r="Q493" s="137"/>
      <c r="R493" s="137"/>
      <c r="S493" s="137"/>
      <c r="T493" s="137"/>
      <c r="U493" s="137"/>
      <c r="V493" s="137">
        <v>0</v>
      </c>
      <c r="W493" s="137">
        <v>500000000</v>
      </c>
      <c r="X493" s="137"/>
      <c r="Y493" s="137" t="s">
        <v>748</v>
      </c>
    </row>
    <row r="494" spans="1:25" ht="15" customHeight="1">
      <c r="A494" s="137" t="s">
        <v>214</v>
      </c>
      <c r="B494" s="137" t="s">
        <v>253</v>
      </c>
      <c r="C494" s="137" t="s">
        <v>7</v>
      </c>
      <c r="D494" s="137" t="s">
        <v>11</v>
      </c>
      <c r="E494" s="137" t="s">
        <v>366</v>
      </c>
      <c r="F494" s="137" t="s">
        <v>13</v>
      </c>
      <c r="G494" s="137"/>
      <c r="H494" s="137"/>
      <c r="I494" s="137"/>
      <c r="J494" s="137"/>
      <c r="K494" s="137"/>
      <c r="L494" s="137"/>
      <c r="M494" s="137"/>
      <c r="N494" s="137"/>
      <c r="O494" s="137"/>
      <c r="P494" s="137">
        <v>5.43</v>
      </c>
      <c r="Q494" s="137"/>
      <c r="R494" s="137"/>
      <c r="S494" s="137"/>
      <c r="T494" s="137"/>
      <c r="U494" s="137"/>
      <c r="V494" s="137">
        <v>0</v>
      </c>
      <c r="W494" s="137">
        <v>500000000</v>
      </c>
      <c r="X494" s="137"/>
      <c r="Y494" s="137" t="s">
        <v>748</v>
      </c>
    </row>
    <row r="495" spans="1:25" ht="15" customHeight="1">
      <c r="A495" s="137" t="s">
        <v>214</v>
      </c>
      <c r="B495" s="137" t="s">
        <v>256</v>
      </c>
      <c r="C495" s="137" t="s">
        <v>7</v>
      </c>
      <c r="D495" s="137" t="s">
        <v>11</v>
      </c>
      <c r="E495" s="137" t="s">
        <v>366</v>
      </c>
      <c r="F495" s="137" t="s">
        <v>13</v>
      </c>
      <c r="G495" s="137"/>
      <c r="H495" s="137"/>
      <c r="I495" s="137"/>
      <c r="J495" s="137"/>
      <c r="K495" s="137"/>
      <c r="L495" s="137"/>
      <c r="M495" s="137"/>
      <c r="N495" s="137"/>
      <c r="O495" s="137"/>
      <c r="P495" s="137">
        <v>2.71</v>
      </c>
      <c r="Q495" s="137">
        <v>2.71</v>
      </c>
      <c r="R495" s="137">
        <v>2.71</v>
      </c>
      <c r="S495" s="137"/>
      <c r="T495" s="137"/>
      <c r="U495" s="137"/>
      <c r="V495" s="137">
        <v>0</v>
      </c>
      <c r="W495" s="137">
        <v>500000000</v>
      </c>
      <c r="X495" s="137"/>
      <c r="Y495" s="137" t="s">
        <v>749</v>
      </c>
    </row>
    <row r="496" spans="1:25" ht="15" customHeight="1">
      <c r="A496" s="137" t="s">
        <v>214</v>
      </c>
      <c r="B496" s="137" t="s">
        <v>255</v>
      </c>
      <c r="C496" s="137" t="s">
        <v>7</v>
      </c>
      <c r="D496" s="137" t="s">
        <v>11</v>
      </c>
      <c r="E496" s="137" t="s">
        <v>366</v>
      </c>
      <c r="F496" s="137" t="s">
        <v>13</v>
      </c>
      <c r="G496" s="137"/>
      <c r="H496" s="137"/>
      <c r="I496" s="137"/>
      <c r="J496" s="137"/>
      <c r="K496" s="137"/>
      <c r="L496" s="137"/>
      <c r="M496" s="137"/>
      <c r="N496" s="137"/>
      <c r="O496" s="137"/>
      <c r="P496" s="137">
        <v>5.42</v>
      </c>
      <c r="Q496" s="137">
        <v>5.42</v>
      </c>
      <c r="R496" s="137">
        <v>5.43</v>
      </c>
      <c r="S496" s="137"/>
      <c r="T496" s="137"/>
      <c r="U496" s="137"/>
      <c r="V496" s="137">
        <v>0</v>
      </c>
      <c r="W496" s="137">
        <v>500000000</v>
      </c>
      <c r="X496" s="137"/>
      <c r="Y496" s="137" t="s">
        <v>749</v>
      </c>
    </row>
    <row r="497" spans="1:25" ht="15" customHeight="1">
      <c r="A497" s="137" t="s">
        <v>214</v>
      </c>
      <c r="B497" s="137" t="s">
        <v>258</v>
      </c>
      <c r="C497" s="137" t="s">
        <v>7</v>
      </c>
      <c r="D497" s="137" t="s">
        <v>11</v>
      </c>
      <c r="E497" s="137" t="s">
        <v>366</v>
      </c>
      <c r="F497" s="137" t="s">
        <v>13</v>
      </c>
      <c r="G497" s="137"/>
      <c r="H497" s="137"/>
      <c r="I497" s="137"/>
      <c r="J497" s="137"/>
      <c r="K497" s="137"/>
      <c r="L497" s="137"/>
      <c r="M497" s="137"/>
      <c r="N497" s="137"/>
      <c r="O497" s="137"/>
      <c r="P497" s="137">
        <v>2.71</v>
      </c>
      <c r="Q497" s="137">
        <v>2.71</v>
      </c>
      <c r="R497" s="137">
        <v>2.72</v>
      </c>
      <c r="S497" s="137"/>
      <c r="T497" s="137"/>
      <c r="U497" s="137"/>
      <c r="V497" s="137">
        <v>0</v>
      </c>
      <c r="W497" s="137">
        <v>500000000</v>
      </c>
      <c r="X497" s="137"/>
      <c r="Y497" s="137" t="s">
        <v>749</v>
      </c>
    </row>
    <row r="498" spans="1:25" ht="15" customHeight="1">
      <c r="A498" s="137" t="s">
        <v>214</v>
      </c>
      <c r="B498" s="137" t="s">
        <v>261</v>
      </c>
      <c r="C498" s="137" t="s">
        <v>7</v>
      </c>
      <c r="D498" s="137" t="s">
        <v>11</v>
      </c>
      <c r="E498" s="137" t="s">
        <v>366</v>
      </c>
      <c r="F498" s="137" t="s">
        <v>13</v>
      </c>
      <c r="G498" s="137"/>
      <c r="H498" s="137"/>
      <c r="I498" s="137"/>
      <c r="J498" s="137"/>
      <c r="K498" s="137"/>
      <c r="L498" s="137"/>
      <c r="M498" s="137"/>
      <c r="N498" s="137"/>
      <c r="O498" s="137"/>
      <c r="P498" s="137">
        <v>0.01</v>
      </c>
      <c r="Q498" s="137">
        <v>0</v>
      </c>
      <c r="R498" s="137">
        <v>0.01</v>
      </c>
      <c r="S498" s="137"/>
      <c r="T498" s="137"/>
      <c r="U498" s="137"/>
      <c r="V498" s="137">
        <v>0</v>
      </c>
      <c r="W498" s="137">
        <v>500000000</v>
      </c>
      <c r="X498" s="137"/>
      <c r="Y498" s="137" t="s">
        <v>749</v>
      </c>
    </row>
    <row r="499" spans="1:25" ht="15" customHeight="1">
      <c r="A499" s="137" t="s">
        <v>214</v>
      </c>
      <c r="B499" s="137" t="s">
        <v>252</v>
      </c>
      <c r="C499" s="137" t="s">
        <v>7</v>
      </c>
      <c r="D499" s="137" t="s">
        <v>11</v>
      </c>
      <c r="E499" s="137" t="s">
        <v>366</v>
      </c>
      <c r="F499" s="137" t="s">
        <v>13</v>
      </c>
      <c r="G499" s="137"/>
      <c r="H499" s="137"/>
      <c r="I499" s="137"/>
      <c r="J499" s="137"/>
      <c r="K499" s="137"/>
      <c r="L499" s="137"/>
      <c r="M499" s="137"/>
      <c r="N499" s="137"/>
      <c r="O499" s="137"/>
      <c r="P499" s="137">
        <v>5.57</v>
      </c>
      <c r="Q499" s="137"/>
      <c r="R499" s="137"/>
      <c r="S499" s="137"/>
      <c r="T499" s="137"/>
      <c r="U499" s="137"/>
      <c r="V499" s="137">
        <v>0</v>
      </c>
      <c r="W499" s="137">
        <v>500000000</v>
      </c>
      <c r="X499" s="137"/>
      <c r="Y499" s="137" t="s">
        <v>748</v>
      </c>
    </row>
    <row r="500" spans="1:25" ht="15" customHeight="1">
      <c r="A500" s="137" t="s">
        <v>214</v>
      </c>
      <c r="B500" s="137" t="s">
        <v>251</v>
      </c>
      <c r="C500" s="137" t="s">
        <v>7</v>
      </c>
      <c r="D500" s="137" t="s">
        <v>11</v>
      </c>
      <c r="E500" s="137" t="s">
        <v>366</v>
      </c>
      <c r="F500" s="137" t="s">
        <v>13</v>
      </c>
      <c r="G500" s="137"/>
      <c r="H500" s="137"/>
      <c r="I500" s="137"/>
      <c r="J500" s="137"/>
      <c r="K500" s="137"/>
      <c r="L500" s="137"/>
      <c r="M500" s="137"/>
      <c r="N500" s="137"/>
      <c r="O500" s="137"/>
      <c r="P500" s="137">
        <v>5.69</v>
      </c>
      <c r="Q500" s="137"/>
      <c r="R500" s="137"/>
      <c r="S500" s="137"/>
      <c r="T500" s="137"/>
      <c r="U500" s="137"/>
      <c r="V500" s="137">
        <v>0</v>
      </c>
      <c r="W500" s="137">
        <v>500000000</v>
      </c>
      <c r="X500" s="137"/>
      <c r="Y500" s="137" t="s">
        <v>748</v>
      </c>
    </row>
    <row r="501" spans="1:25" ht="15" customHeight="1">
      <c r="A501" s="137" t="s">
        <v>214</v>
      </c>
      <c r="B501" s="137" t="s">
        <v>268</v>
      </c>
      <c r="C501" s="137" t="s">
        <v>7</v>
      </c>
      <c r="D501" s="137" t="s">
        <v>11</v>
      </c>
      <c r="E501" s="137" t="s">
        <v>366</v>
      </c>
      <c r="F501" s="137" t="s">
        <v>13</v>
      </c>
      <c r="G501" s="137"/>
      <c r="H501" s="137"/>
      <c r="I501" s="137"/>
      <c r="J501" s="137"/>
      <c r="K501" s="137"/>
      <c r="L501" s="137"/>
      <c r="M501" s="137"/>
      <c r="N501" s="137"/>
      <c r="O501" s="137"/>
      <c r="P501" s="137">
        <v>0.12</v>
      </c>
      <c r="Q501" s="137"/>
      <c r="R501" s="137"/>
      <c r="S501" s="137"/>
      <c r="T501" s="137"/>
      <c r="U501" s="137"/>
      <c r="V501" s="137">
        <v>0</v>
      </c>
      <c r="W501" s="137">
        <v>500000000</v>
      </c>
      <c r="X501" s="137"/>
      <c r="Y501" s="137" t="s">
        <v>748</v>
      </c>
    </row>
    <row r="502" spans="1:25" ht="15" customHeight="1">
      <c r="A502" s="137" t="s">
        <v>214</v>
      </c>
      <c r="B502" s="137" t="s">
        <v>266</v>
      </c>
      <c r="C502" s="137" t="s">
        <v>7</v>
      </c>
      <c r="D502" s="137" t="s">
        <v>11</v>
      </c>
      <c r="E502" s="137" t="s">
        <v>366</v>
      </c>
      <c r="F502" s="137" t="s">
        <v>13</v>
      </c>
      <c r="G502" s="137"/>
      <c r="H502" s="137"/>
      <c r="I502" s="137"/>
      <c r="J502" s="137"/>
      <c r="K502" s="137"/>
      <c r="L502" s="137"/>
      <c r="M502" s="137"/>
      <c r="N502" s="137"/>
      <c r="O502" s="137"/>
      <c r="P502" s="137">
        <v>0.14000000000000001</v>
      </c>
      <c r="Q502" s="137"/>
      <c r="R502" s="137"/>
      <c r="S502" s="137"/>
      <c r="T502" s="137"/>
      <c r="U502" s="137"/>
      <c r="V502" s="137">
        <v>0</v>
      </c>
      <c r="W502" s="137">
        <v>500000000</v>
      </c>
      <c r="X502" s="137"/>
      <c r="Y502" s="137" t="s">
        <v>748</v>
      </c>
    </row>
    <row r="503" spans="1:25" ht="15" customHeight="1">
      <c r="A503" s="137" t="s">
        <v>214</v>
      </c>
      <c r="B503" s="137" t="s">
        <v>264</v>
      </c>
      <c r="C503" s="137" t="s">
        <v>7</v>
      </c>
      <c r="D503" s="137" t="s">
        <v>11</v>
      </c>
      <c r="E503" s="137" t="s">
        <v>366</v>
      </c>
      <c r="F503" s="137" t="s">
        <v>13</v>
      </c>
      <c r="G503" s="137"/>
      <c r="H503" s="137"/>
      <c r="I503" s="137"/>
      <c r="J503" s="137"/>
      <c r="K503" s="137"/>
      <c r="L503" s="137"/>
      <c r="M503" s="137"/>
      <c r="N503" s="137"/>
      <c r="O503" s="137"/>
      <c r="P503" s="137">
        <v>0.14000000000000001</v>
      </c>
      <c r="Q503" s="137"/>
      <c r="R503" s="137"/>
      <c r="S503" s="137"/>
      <c r="T503" s="137"/>
      <c r="U503" s="137"/>
      <c r="V503" s="137">
        <v>0</v>
      </c>
      <c r="W503" s="137">
        <v>500000000</v>
      </c>
      <c r="X503" s="137"/>
      <c r="Y503" s="137" t="s">
        <v>748</v>
      </c>
    </row>
    <row r="504" spans="1:25" ht="15" customHeight="1">
      <c r="A504" s="137" t="s">
        <v>217</v>
      </c>
      <c r="B504" s="137" t="s">
        <v>254</v>
      </c>
      <c r="C504" s="137" t="s">
        <v>7</v>
      </c>
      <c r="D504" s="137" t="s">
        <v>11</v>
      </c>
      <c r="E504" s="137" t="s">
        <v>366</v>
      </c>
      <c r="F504" s="137" t="s">
        <v>13</v>
      </c>
      <c r="G504" s="137"/>
      <c r="H504" s="137"/>
      <c r="I504" s="137"/>
      <c r="J504" s="137"/>
      <c r="K504" s="137"/>
      <c r="L504" s="137"/>
      <c r="M504" s="137"/>
      <c r="N504" s="137"/>
      <c r="O504" s="137"/>
      <c r="P504" s="137">
        <v>0</v>
      </c>
      <c r="Q504" s="137">
        <v>0</v>
      </c>
      <c r="R504" s="137">
        <v>0</v>
      </c>
      <c r="S504" s="137"/>
      <c r="T504" s="137"/>
      <c r="U504" s="137"/>
      <c r="V504" s="137">
        <v>0</v>
      </c>
      <c r="W504" s="137">
        <v>500000000</v>
      </c>
      <c r="X504" s="137"/>
      <c r="Y504" s="137" t="s">
        <v>749</v>
      </c>
    </row>
    <row r="505" spans="1:25" ht="15" customHeight="1">
      <c r="A505" s="137" t="s">
        <v>217</v>
      </c>
      <c r="B505" s="137" t="s">
        <v>259</v>
      </c>
      <c r="C505" s="137" t="s">
        <v>7</v>
      </c>
      <c r="D505" s="137" t="s">
        <v>11</v>
      </c>
      <c r="E505" s="137" t="s">
        <v>366</v>
      </c>
      <c r="F505" s="137" t="s">
        <v>13</v>
      </c>
      <c r="G505" s="137"/>
      <c r="H505" s="137"/>
      <c r="I505" s="137"/>
      <c r="J505" s="137"/>
      <c r="K505" s="137"/>
      <c r="L505" s="137"/>
      <c r="M505" s="137"/>
      <c r="N505" s="137"/>
      <c r="O505" s="137"/>
      <c r="P505" s="137">
        <v>2.71</v>
      </c>
      <c r="Q505" s="137">
        <v>2.71</v>
      </c>
      <c r="R505" s="137">
        <v>2.71</v>
      </c>
      <c r="S505" s="137"/>
      <c r="T505" s="137"/>
      <c r="U505" s="137"/>
      <c r="V505" s="137">
        <v>0</v>
      </c>
      <c r="W505" s="137">
        <v>500000000</v>
      </c>
      <c r="X505" s="137"/>
      <c r="Y505" s="137" t="s">
        <v>749</v>
      </c>
    </row>
    <row r="506" spans="1:25" ht="15" customHeight="1">
      <c r="A506" s="137" t="s">
        <v>217</v>
      </c>
      <c r="B506" s="137" t="s">
        <v>257</v>
      </c>
      <c r="C506" s="137" t="s">
        <v>7</v>
      </c>
      <c r="D506" s="137" t="s">
        <v>11</v>
      </c>
      <c r="E506" s="137" t="s">
        <v>366</v>
      </c>
      <c r="F506" s="137" t="s">
        <v>13</v>
      </c>
      <c r="G506" s="137"/>
      <c r="H506" s="137"/>
      <c r="I506" s="137"/>
      <c r="J506" s="137"/>
      <c r="K506" s="137"/>
      <c r="L506" s="137"/>
      <c r="M506" s="137"/>
      <c r="N506" s="137"/>
      <c r="O506" s="137"/>
      <c r="P506" s="137">
        <v>2.71</v>
      </c>
      <c r="Q506" s="137">
        <v>2.71</v>
      </c>
      <c r="R506" s="137">
        <v>2.72</v>
      </c>
      <c r="S506" s="137"/>
      <c r="T506" s="137"/>
      <c r="U506" s="137"/>
      <c r="V506" s="137">
        <v>0</v>
      </c>
      <c r="W506" s="137">
        <v>500000000</v>
      </c>
      <c r="X506" s="137"/>
      <c r="Y506" s="137" t="s">
        <v>749</v>
      </c>
    </row>
    <row r="507" spans="1:25" ht="15" customHeight="1">
      <c r="A507" s="137" t="s">
        <v>217</v>
      </c>
      <c r="B507" s="137" t="s">
        <v>260</v>
      </c>
      <c r="C507" s="137" t="s">
        <v>7</v>
      </c>
      <c r="D507" s="137" t="s">
        <v>11</v>
      </c>
      <c r="E507" s="137" t="s">
        <v>366</v>
      </c>
      <c r="F507" s="137" t="s">
        <v>13</v>
      </c>
      <c r="G507" s="137"/>
      <c r="H507" s="137"/>
      <c r="I507" s="137"/>
      <c r="J507" s="137"/>
      <c r="K507" s="137"/>
      <c r="L507" s="137"/>
      <c r="M507" s="137"/>
      <c r="N507" s="137"/>
      <c r="O507" s="137"/>
      <c r="P507" s="137">
        <v>0</v>
      </c>
      <c r="Q507" s="137">
        <v>0</v>
      </c>
      <c r="R507" s="137">
        <v>0</v>
      </c>
      <c r="S507" s="137"/>
      <c r="T507" s="137"/>
      <c r="U507" s="137"/>
      <c r="V507" s="137">
        <v>0</v>
      </c>
      <c r="W507" s="137">
        <v>500000000</v>
      </c>
      <c r="X507" s="137"/>
      <c r="Y507" s="137" t="s">
        <v>749</v>
      </c>
    </row>
    <row r="508" spans="1:25" ht="15" customHeight="1">
      <c r="A508" s="137" t="s">
        <v>217</v>
      </c>
      <c r="B508" s="137" t="s">
        <v>262</v>
      </c>
      <c r="C508" s="137" t="s">
        <v>7</v>
      </c>
      <c r="D508" s="137" t="s">
        <v>11</v>
      </c>
      <c r="E508" s="137" t="s">
        <v>366</v>
      </c>
      <c r="F508" s="137" t="s">
        <v>13</v>
      </c>
      <c r="G508" s="137"/>
      <c r="H508" s="137"/>
      <c r="I508" s="137"/>
      <c r="J508" s="137"/>
      <c r="K508" s="137"/>
      <c r="L508" s="137"/>
      <c r="M508" s="137"/>
      <c r="N508" s="137"/>
      <c r="O508" s="137"/>
      <c r="P508" s="137">
        <v>0.01</v>
      </c>
      <c r="Q508" s="137">
        <v>0</v>
      </c>
      <c r="R508" s="137">
        <v>0.01</v>
      </c>
      <c r="S508" s="137"/>
      <c r="T508" s="137"/>
      <c r="U508" s="137"/>
      <c r="V508" s="137">
        <v>0</v>
      </c>
      <c r="W508" s="137">
        <v>500000000</v>
      </c>
      <c r="X508" s="137"/>
      <c r="Y508" s="137" t="s">
        <v>749</v>
      </c>
    </row>
    <row r="509" spans="1:25" ht="15" customHeight="1">
      <c r="A509" s="137" t="s">
        <v>217</v>
      </c>
      <c r="B509" s="137" t="s">
        <v>263</v>
      </c>
      <c r="C509" s="137" t="s">
        <v>7</v>
      </c>
      <c r="D509" s="137" t="s">
        <v>11</v>
      </c>
      <c r="E509" s="137" t="s">
        <v>366</v>
      </c>
      <c r="F509" s="137" t="s">
        <v>13</v>
      </c>
      <c r="G509" s="137"/>
      <c r="H509" s="137"/>
      <c r="I509" s="137"/>
      <c r="J509" s="137"/>
      <c r="K509" s="137"/>
      <c r="L509" s="137"/>
      <c r="M509" s="137"/>
      <c r="N509" s="137"/>
      <c r="O509" s="137"/>
      <c r="P509" s="137">
        <v>0</v>
      </c>
      <c r="Q509" s="137">
        <v>0</v>
      </c>
      <c r="R509" s="137">
        <v>0.01</v>
      </c>
      <c r="S509" s="137"/>
      <c r="T509" s="137"/>
      <c r="U509" s="137"/>
      <c r="V509" s="137">
        <v>0</v>
      </c>
      <c r="W509" s="137">
        <v>500000000</v>
      </c>
      <c r="X509" s="137"/>
      <c r="Y509" s="137" t="s">
        <v>749</v>
      </c>
    </row>
    <row r="510" spans="1:25" ht="15" customHeight="1">
      <c r="A510" s="137" t="s">
        <v>217</v>
      </c>
      <c r="B510" s="137" t="s">
        <v>275</v>
      </c>
      <c r="C510" s="137" t="s">
        <v>7</v>
      </c>
      <c r="D510" s="137" t="s">
        <v>11</v>
      </c>
      <c r="E510" s="137" t="s">
        <v>366</v>
      </c>
      <c r="F510" s="137" t="s">
        <v>13</v>
      </c>
      <c r="G510" s="137"/>
      <c r="H510" s="137"/>
      <c r="I510" s="137"/>
      <c r="J510" s="137"/>
      <c r="K510" s="137"/>
      <c r="L510" s="137"/>
      <c r="M510" s="137"/>
      <c r="N510" s="137"/>
      <c r="O510" s="137"/>
      <c r="P510" s="137">
        <v>2.19</v>
      </c>
      <c r="Q510" s="137"/>
      <c r="R510" s="137"/>
      <c r="S510" s="137"/>
      <c r="T510" s="137"/>
      <c r="U510" s="137"/>
      <c r="V510" s="137">
        <v>0</v>
      </c>
      <c r="W510" s="137">
        <v>500000000</v>
      </c>
      <c r="X510" s="137"/>
      <c r="Y510" s="137" t="s">
        <v>748</v>
      </c>
    </row>
    <row r="511" spans="1:25" ht="15" customHeight="1">
      <c r="A511" s="137" t="s">
        <v>217</v>
      </c>
      <c r="B511" s="137" t="s">
        <v>253</v>
      </c>
      <c r="C511" s="137" t="s">
        <v>7</v>
      </c>
      <c r="D511" s="137" t="s">
        <v>11</v>
      </c>
      <c r="E511" s="137" t="s">
        <v>366</v>
      </c>
      <c r="F511" s="137" t="s">
        <v>13</v>
      </c>
      <c r="G511" s="137"/>
      <c r="H511" s="137"/>
      <c r="I511" s="137"/>
      <c r="J511" s="137"/>
      <c r="K511" s="137"/>
      <c r="L511" s="137"/>
      <c r="M511" s="137"/>
      <c r="N511" s="137"/>
      <c r="O511" s="137"/>
      <c r="P511" s="137">
        <v>5.43</v>
      </c>
      <c r="Q511" s="137"/>
      <c r="R511" s="137"/>
      <c r="S511" s="137"/>
      <c r="T511" s="137"/>
      <c r="U511" s="137"/>
      <c r="V511" s="137">
        <v>0</v>
      </c>
      <c r="W511" s="137">
        <v>500000000</v>
      </c>
      <c r="X511" s="137"/>
      <c r="Y511" s="137" t="s">
        <v>748</v>
      </c>
    </row>
    <row r="512" spans="1:25" ht="15" customHeight="1">
      <c r="A512" s="137" t="s">
        <v>217</v>
      </c>
      <c r="B512" s="137" t="s">
        <v>256</v>
      </c>
      <c r="C512" s="137" t="s">
        <v>7</v>
      </c>
      <c r="D512" s="137" t="s">
        <v>11</v>
      </c>
      <c r="E512" s="137" t="s">
        <v>366</v>
      </c>
      <c r="F512" s="137" t="s">
        <v>13</v>
      </c>
      <c r="G512" s="137"/>
      <c r="H512" s="137"/>
      <c r="I512" s="137"/>
      <c r="J512" s="137"/>
      <c r="K512" s="137"/>
      <c r="L512" s="137"/>
      <c r="M512" s="137"/>
      <c r="N512" s="137"/>
      <c r="O512" s="137"/>
      <c r="P512" s="137">
        <v>2.71</v>
      </c>
      <c r="Q512" s="137">
        <v>2.71</v>
      </c>
      <c r="R512" s="137">
        <v>2.71</v>
      </c>
      <c r="S512" s="137"/>
      <c r="T512" s="137"/>
      <c r="U512" s="137"/>
      <c r="V512" s="137">
        <v>0</v>
      </c>
      <c r="W512" s="137">
        <v>500000000</v>
      </c>
      <c r="X512" s="137"/>
      <c r="Y512" s="137" t="s">
        <v>749</v>
      </c>
    </row>
    <row r="513" spans="1:25" ht="15" customHeight="1">
      <c r="A513" s="137" t="s">
        <v>217</v>
      </c>
      <c r="B513" s="137" t="s">
        <v>255</v>
      </c>
      <c r="C513" s="137" t="s">
        <v>7</v>
      </c>
      <c r="D513" s="137" t="s">
        <v>11</v>
      </c>
      <c r="E513" s="137" t="s">
        <v>366</v>
      </c>
      <c r="F513" s="137" t="s">
        <v>13</v>
      </c>
      <c r="G513" s="137"/>
      <c r="H513" s="137"/>
      <c r="I513" s="137"/>
      <c r="J513" s="137"/>
      <c r="K513" s="137"/>
      <c r="L513" s="137"/>
      <c r="M513" s="137"/>
      <c r="N513" s="137"/>
      <c r="O513" s="137"/>
      <c r="P513" s="137">
        <v>5.42</v>
      </c>
      <c r="Q513" s="137">
        <v>5.42</v>
      </c>
      <c r="R513" s="137">
        <v>5.42</v>
      </c>
      <c r="S513" s="137"/>
      <c r="T513" s="137"/>
      <c r="U513" s="137"/>
      <c r="V513" s="137">
        <v>0</v>
      </c>
      <c r="W513" s="137">
        <v>500000000</v>
      </c>
      <c r="X513" s="137"/>
      <c r="Y513" s="137" t="s">
        <v>749</v>
      </c>
    </row>
    <row r="514" spans="1:25" ht="15" customHeight="1">
      <c r="A514" s="137" t="s">
        <v>217</v>
      </c>
      <c r="B514" s="137" t="s">
        <v>258</v>
      </c>
      <c r="C514" s="137" t="s">
        <v>7</v>
      </c>
      <c r="D514" s="137" t="s">
        <v>11</v>
      </c>
      <c r="E514" s="137" t="s">
        <v>366</v>
      </c>
      <c r="F514" s="137" t="s">
        <v>13</v>
      </c>
      <c r="G514" s="137"/>
      <c r="H514" s="137"/>
      <c r="I514" s="137"/>
      <c r="J514" s="137"/>
      <c r="K514" s="137"/>
      <c r="L514" s="137"/>
      <c r="M514" s="137"/>
      <c r="N514" s="137"/>
      <c r="O514" s="137"/>
      <c r="P514" s="137">
        <v>2.71</v>
      </c>
      <c r="Q514" s="137">
        <v>2.71</v>
      </c>
      <c r="R514" s="137">
        <v>2.71</v>
      </c>
      <c r="S514" s="137"/>
      <c r="T514" s="137"/>
      <c r="U514" s="137"/>
      <c r="V514" s="137">
        <v>0</v>
      </c>
      <c r="W514" s="137">
        <v>500000000</v>
      </c>
      <c r="X514" s="137"/>
      <c r="Y514" s="137" t="s">
        <v>749</v>
      </c>
    </row>
    <row r="515" spans="1:25" ht="15" customHeight="1">
      <c r="A515" s="137" t="s">
        <v>217</v>
      </c>
      <c r="B515" s="137" t="s">
        <v>261</v>
      </c>
      <c r="C515" s="137" t="s">
        <v>7</v>
      </c>
      <c r="D515" s="137" t="s">
        <v>11</v>
      </c>
      <c r="E515" s="137" t="s">
        <v>366</v>
      </c>
      <c r="F515" s="137" t="s">
        <v>13</v>
      </c>
      <c r="G515" s="137"/>
      <c r="H515" s="137"/>
      <c r="I515" s="137"/>
      <c r="J515" s="137"/>
      <c r="K515" s="137"/>
      <c r="L515" s="137"/>
      <c r="M515" s="137"/>
      <c r="N515" s="137"/>
      <c r="O515" s="137"/>
      <c r="P515" s="137">
        <v>0.01</v>
      </c>
      <c r="Q515" s="137">
        <v>0</v>
      </c>
      <c r="R515" s="137">
        <v>0.01</v>
      </c>
      <c r="S515" s="137"/>
      <c r="T515" s="137"/>
      <c r="U515" s="137"/>
      <c r="V515" s="137">
        <v>0</v>
      </c>
      <c r="W515" s="137">
        <v>500000000</v>
      </c>
      <c r="X515" s="137"/>
      <c r="Y515" s="137" t="s">
        <v>749</v>
      </c>
    </row>
    <row r="516" spans="1:25" ht="15" customHeight="1">
      <c r="A516" s="137" t="s">
        <v>217</v>
      </c>
      <c r="B516" s="137" t="s">
        <v>252</v>
      </c>
      <c r="C516" s="137" t="s">
        <v>7</v>
      </c>
      <c r="D516" s="137" t="s">
        <v>11</v>
      </c>
      <c r="E516" s="137" t="s">
        <v>366</v>
      </c>
      <c r="F516" s="137" t="s">
        <v>13</v>
      </c>
      <c r="G516" s="137"/>
      <c r="H516" s="137"/>
      <c r="I516" s="137"/>
      <c r="J516" s="137"/>
      <c r="K516" s="137"/>
      <c r="L516" s="137"/>
      <c r="M516" s="137"/>
      <c r="N516" s="137"/>
      <c r="O516" s="137"/>
      <c r="P516" s="137">
        <v>5.43</v>
      </c>
      <c r="Q516" s="137"/>
      <c r="R516" s="137"/>
      <c r="S516" s="137"/>
      <c r="T516" s="137"/>
      <c r="U516" s="137"/>
      <c r="V516" s="137">
        <v>0</v>
      </c>
      <c r="W516" s="137">
        <v>500000000</v>
      </c>
      <c r="X516" s="137"/>
      <c r="Y516" s="137" t="s">
        <v>748</v>
      </c>
    </row>
    <row r="517" spans="1:25" ht="15" customHeight="1">
      <c r="A517" s="137" t="s">
        <v>217</v>
      </c>
      <c r="B517" s="137" t="s">
        <v>251</v>
      </c>
      <c r="C517" s="137" t="s">
        <v>7</v>
      </c>
      <c r="D517" s="137" t="s">
        <v>11</v>
      </c>
      <c r="E517" s="137" t="s">
        <v>366</v>
      </c>
      <c r="F517" s="137" t="s">
        <v>13</v>
      </c>
      <c r="G517" s="137"/>
      <c r="H517" s="137"/>
      <c r="I517" s="137"/>
      <c r="J517" s="137"/>
      <c r="K517" s="137"/>
      <c r="L517" s="137"/>
      <c r="M517" s="137"/>
      <c r="N517" s="137"/>
      <c r="O517" s="137"/>
      <c r="P517" s="137">
        <v>5.43</v>
      </c>
      <c r="Q517" s="137"/>
      <c r="R517" s="137"/>
      <c r="S517" s="137"/>
      <c r="T517" s="137"/>
      <c r="U517" s="137"/>
      <c r="V517" s="137">
        <v>0</v>
      </c>
      <c r="W517" s="137">
        <v>500000000</v>
      </c>
      <c r="X517" s="137"/>
      <c r="Y517" s="137" t="s">
        <v>748</v>
      </c>
    </row>
    <row r="518" spans="1:25" ht="15" customHeight="1">
      <c r="A518" s="137" t="s">
        <v>220</v>
      </c>
      <c r="B518" s="137" t="s">
        <v>254</v>
      </c>
      <c r="C518" s="137" t="s">
        <v>7</v>
      </c>
      <c r="D518" s="137" t="s">
        <v>11</v>
      </c>
      <c r="E518" s="137" t="s">
        <v>366</v>
      </c>
      <c r="F518" s="137" t="s">
        <v>13</v>
      </c>
      <c r="G518" s="137"/>
      <c r="H518" s="137"/>
      <c r="I518" s="137"/>
      <c r="J518" s="137"/>
      <c r="K518" s="137"/>
      <c r="L518" s="137"/>
      <c r="M518" s="137"/>
      <c r="N518" s="137"/>
      <c r="O518" s="137"/>
      <c r="P518" s="137">
        <v>0</v>
      </c>
      <c r="Q518" s="137">
        <v>0</v>
      </c>
      <c r="R518" s="137">
        <v>0</v>
      </c>
      <c r="S518" s="137"/>
      <c r="T518" s="137"/>
      <c r="U518" s="137"/>
      <c r="V518" s="137">
        <v>0</v>
      </c>
      <c r="W518" s="137">
        <v>500000000</v>
      </c>
      <c r="X518" s="137"/>
      <c r="Y518" s="137" t="s">
        <v>749</v>
      </c>
    </row>
    <row r="519" spans="1:25" ht="15" customHeight="1">
      <c r="A519" s="137" t="s">
        <v>220</v>
      </c>
      <c r="B519" s="137" t="s">
        <v>259</v>
      </c>
      <c r="C519" s="137" t="s">
        <v>7</v>
      </c>
      <c r="D519" s="137" t="s">
        <v>11</v>
      </c>
      <c r="E519" s="137" t="s">
        <v>366</v>
      </c>
      <c r="F519" s="137" t="s">
        <v>13</v>
      </c>
      <c r="G519" s="137" t="s">
        <v>662</v>
      </c>
      <c r="H519" s="137" t="s">
        <v>659</v>
      </c>
      <c r="I519" s="137" t="s">
        <v>660</v>
      </c>
      <c r="J519" s="137" t="s">
        <v>301</v>
      </c>
      <c r="K519" s="137" t="s">
        <v>663</v>
      </c>
      <c r="L519" s="137" t="s">
        <v>44</v>
      </c>
      <c r="M519" s="137" t="s">
        <v>336</v>
      </c>
      <c r="N519" s="137" t="s">
        <v>635</v>
      </c>
      <c r="O519" s="137" t="s">
        <v>288</v>
      </c>
      <c r="P519" s="137">
        <v>2.71</v>
      </c>
      <c r="Q519" s="137"/>
      <c r="R519" s="137"/>
      <c r="S519" s="137"/>
      <c r="T519" s="137"/>
      <c r="U519" s="137"/>
      <c r="V519" s="137">
        <v>0</v>
      </c>
      <c r="W519" s="137">
        <v>500000000</v>
      </c>
      <c r="X519" s="137"/>
      <c r="Y519" s="137" t="s">
        <v>748</v>
      </c>
    </row>
    <row r="520" spans="1:25" ht="15" customHeight="1">
      <c r="A520" s="137" t="s">
        <v>220</v>
      </c>
      <c r="B520" s="137" t="s">
        <v>257</v>
      </c>
      <c r="C520" s="137" t="s">
        <v>7</v>
      </c>
      <c r="D520" s="137" t="s">
        <v>11</v>
      </c>
      <c r="E520" s="137" t="s">
        <v>366</v>
      </c>
      <c r="F520" s="137" t="s">
        <v>13</v>
      </c>
      <c r="G520" s="137" t="s">
        <v>658</v>
      </c>
      <c r="H520" s="137" t="s">
        <v>659</v>
      </c>
      <c r="I520" s="137" t="s">
        <v>660</v>
      </c>
      <c r="J520" s="137" t="s">
        <v>301</v>
      </c>
      <c r="K520" s="137" t="s">
        <v>661</v>
      </c>
      <c r="L520" s="137" t="s">
        <v>44</v>
      </c>
      <c r="M520" s="137" t="s">
        <v>336</v>
      </c>
      <c r="N520" s="137" t="s">
        <v>635</v>
      </c>
      <c r="O520" s="137" t="s">
        <v>288</v>
      </c>
      <c r="P520" s="137">
        <v>2.71</v>
      </c>
      <c r="Q520" s="137"/>
      <c r="R520" s="137"/>
      <c r="S520" s="137"/>
      <c r="T520" s="137"/>
      <c r="U520" s="137"/>
      <c r="V520" s="137">
        <v>0</v>
      </c>
      <c r="W520" s="137">
        <v>500000000</v>
      </c>
      <c r="X520" s="137"/>
      <c r="Y520" s="137" t="s">
        <v>748</v>
      </c>
    </row>
    <row r="521" spans="1:25" ht="15" customHeight="1">
      <c r="A521" s="137" t="s">
        <v>220</v>
      </c>
      <c r="B521" s="137" t="s">
        <v>260</v>
      </c>
      <c r="C521" s="137" t="s">
        <v>7</v>
      </c>
      <c r="D521" s="137" t="s">
        <v>11</v>
      </c>
      <c r="E521" s="137" t="s">
        <v>366</v>
      </c>
      <c r="F521" s="137" t="s">
        <v>13</v>
      </c>
      <c r="G521" s="137"/>
      <c r="H521" s="137"/>
      <c r="I521" s="137"/>
      <c r="J521" s="137"/>
      <c r="K521" s="137"/>
      <c r="L521" s="137"/>
      <c r="M521" s="137"/>
      <c r="N521" s="137"/>
      <c r="O521" s="137"/>
      <c r="P521" s="137">
        <v>0</v>
      </c>
      <c r="Q521" s="137">
        <v>0</v>
      </c>
      <c r="R521" s="137">
        <v>0</v>
      </c>
      <c r="S521" s="137"/>
      <c r="T521" s="137"/>
      <c r="U521" s="137"/>
      <c r="V521" s="137">
        <v>0</v>
      </c>
      <c r="W521" s="137">
        <v>500000000</v>
      </c>
      <c r="X521" s="137"/>
      <c r="Y521" s="137" t="s">
        <v>749</v>
      </c>
    </row>
    <row r="522" spans="1:25" ht="15" customHeight="1">
      <c r="A522" s="137" t="s">
        <v>220</v>
      </c>
      <c r="B522" s="137" t="s">
        <v>262</v>
      </c>
      <c r="C522" s="137" t="s">
        <v>7</v>
      </c>
      <c r="D522" s="137" t="s">
        <v>11</v>
      </c>
      <c r="E522" s="137" t="s">
        <v>366</v>
      </c>
      <c r="F522" s="137" t="s">
        <v>13</v>
      </c>
      <c r="G522" s="137"/>
      <c r="H522" s="137"/>
      <c r="I522" s="137"/>
      <c r="J522" s="137"/>
      <c r="K522" s="137"/>
      <c r="L522" s="137"/>
      <c r="M522" s="137"/>
      <c r="N522" s="137"/>
      <c r="O522" s="137"/>
      <c r="P522" s="137">
        <v>0</v>
      </c>
      <c r="Q522" s="137">
        <v>0</v>
      </c>
      <c r="R522" s="137">
        <v>0</v>
      </c>
      <c r="S522" s="137"/>
      <c r="T522" s="137"/>
      <c r="U522" s="137"/>
      <c r="V522" s="137">
        <v>0</v>
      </c>
      <c r="W522" s="137">
        <v>500000000</v>
      </c>
      <c r="X522" s="137"/>
      <c r="Y522" s="137" t="s">
        <v>749</v>
      </c>
    </row>
    <row r="523" spans="1:25" ht="15" customHeight="1">
      <c r="A523" s="137" t="s">
        <v>220</v>
      </c>
      <c r="B523" s="137" t="s">
        <v>263</v>
      </c>
      <c r="C523" s="137" t="s">
        <v>7</v>
      </c>
      <c r="D523" s="137" t="s">
        <v>11</v>
      </c>
      <c r="E523" s="137" t="s">
        <v>366</v>
      </c>
      <c r="F523" s="137" t="s">
        <v>13</v>
      </c>
      <c r="G523" s="137"/>
      <c r="H523" s="137"/>
      <c r="I523" s="137"/>
      <c r="J523" s="137"/>
      <c r="K523" s="137"/>
      <c r="L523" s="137"/>
      <c r="M523" s="137"/>
      <c r="N523" s="137"/>
      <c r="O523" s="137"/>
      <c r="P523" s="137">
        <v>0</v>
      </c>
      <c r="Q523" s="137">
        <v>0</v>
      </c>
      <c r="R523" s="137">
        <v>0</v>
      </c>
      <c r="S523" s="137"/>
      <c r="T523" s="137"/>
      <c r="U523" s="137"/>
      <c r="V523" s="137">
        <v>0</v>
      </c>
      <c r="W523" s="137">
        <v>500000000</v>
      </c>
      <c r="X523" s="137"/>
      <c r="Y523" s="137" t="s">
        <v>749</v>
      </c>
    </row>
    <row r="524" spans="1:25" ht="15" customHeight="1">
      <c r="A524" s="137" t="s">
        <v>220</v>
      </c>
      <c r="B524" s="137" t="s">
        <v>275</v>
      </c>
      <c r="C524" s="137" t="s">
        <v>7</v>
      </c>
      <c r="D524" s="137" t="s">
        <v>11</v>
      </c>
      <c r="E524" s="137" t="s">
        <v>366</v>
      </c>
      <c r="F524" s="137" t="s">
        <v>13</v>
      </c>
      <c r="G524" s="137" t="s">
        <v>369</v>
      </c>
      <c r="H524" s="137" t="s">
        <v>294</v>
      </c>
      <c r="I524" s="137"/>
      <c r="J524" s="137" t="s">
        <v>284</v>
      </c>
      <c r="K524" s="137" t="s">
        <v>295</v>
      </c>
      <c r="L524" s="137" t="s">
        <v>40</v>
      </c>
      <c r="M524" s="137" t="s">
        <v>286</v>
      </c>
      <c r="N524" s="137" t="s">
        <v>287</v>
      </c>
      <c r="O524" s="137" t="s">
        <v>288</v>
      </c>
      <c r="P524" s="137">
        <v>1.78</v>
      </c>
      <c r="Q524" s="137"/>
      <c r="R524" s="137"/>
      <c r="S524" s="137">
        <v>1.78</v>
      </c>
      <c r="T524" s="137">
        <v>0.09</v>
      </c>
      <c r="U524" s="137">
        <v>0.1</v>
      </c>
      <c r="V524" s="137">
        <v>0</v>
      </c>
      <c r="W524" s="137">
        <v>500000000</v>
      </c>
      <c r="X524" s="137">
        <v>0</v>
      </c>
      <c r="Y524" s="137" t="s">
        <v>747</v>
      </c>
    </row>
    <row r="525" spans="1:25" ht="15" customHeight="1">
      <c r="A525" s="137" t="s">
        <v>220</v>
      </c>
      <c r="B525" s="137" t="s">
        <v>253</v>
      </c>
      <c r="C525" s="137" t="s">
        <v>7</v>
      </c>
      <c r="D525" s="137" t="s">
        <v>11</v>
      </c>
      <c r="E525" s="137" t="s">
        <v>366</v>
      </c>
      <c r="F525" s="137" t="s">
        <v>13</v>
      </c>
      <c r="G525" s="137"/>
      <c r="H525" s="137"/>
      <c r="I525" s="137"/>
      <c r="J525" s="137"/>
      <c r="K525" s="137"/>
      <c r="L525" s="137"/>
      <c r="M525" s="137"/>
      <c r="N525" s="137"/>
      <c r="O525" s="137"/>
      <c r="P525" s="137">
        <v>5.42</v>
      </c>
      <c r="Q525" s="137"/>
      <c r="R525" s="137"/>
      <c r="S525" s="137"/>
      <c r="T525" s="137"/>
      <c r="U525" s="137"/>
      <c r="V525" s="137">
        <v>0</v>
      </c>
      <c r="W525" s="137">
        <v>500000000</v>
      </c>
      <c r="X525" s="137"/>
      <c r="Y525" s="137" t="s">
        <v>748</v>
      </c>
    </row>
    <row r="526" spans="1:25" ht="15" customHeight="1">
      <c r="A526" s="137" t="s">
        <v>220</v>
      </c>
      <c r="B526" s="137" t="s">
        <v>256</v>
      </c>
      <c r="C526" s="137" t="s">
        <v>7</v>
      </c>
      <c r="D526" s="137" t="s">
        <v>11</v>
      </c>
      <c r="E526" s="137" t="s">
        <v>366</v>
      </c>
      <c r="F526" s="137" t="s">
        <v>13</v>
      </c>
      <c r="G526" s="137"/>
      <c r="H526" s="137"/>
      <c r="I526" s="137"/>
      <c r="J526" s="137"/>
      <c r="K526" s="137"/>
      <c r="L526" s="137"/>
      <c r="M526" s="137"/>
      <c r="N526" s="137"/>
      <c r="O526" s="137"/>
      <c r="P526" s="137">
        <v>2.71</v>
      </c>
      <c r="Q526" s="137"/>
      <c r="R526" s="137"/>
      <c r="S526" s="137"/>
      <c r="T526" s="137"/>
      <c r="U526" s="137"/>
      <c r="V526" s="137">
        <v>0</v>
      </c>
      <c r="W526" s="137">
        <v>500000000</v>
      </c>
      <c r="X526" s="137"/>
      <c r="Y526" s="137" t="s">
        <v>748</v>
      </c>
    </row>
    <row r="527" spans="1:25" ht="15" customHeight="1">
      <c r="A527" s="137" t="s">
        <v>220</v>
      </c>
      <c r="B527" s="137" t="s">
        <v>255</v>
      </c>
      <c r="C527" s="137" t="s">
        <v>7</v>
      </c>
      <c r="D527" s="137" t="s">
        <v>11</v>
      </c>
      <c r="E527" s="137" t="s">
        <v>366</v>
      </c>
      <c r="F527" s="137" t="s">
        <v>13</v>
      </c>
      <c r="G527" s="137"/>
      <c r="H527" s="137"/>
      <c r="I527" s="137"/>
      <c r="J527" s="137"/>
      <c r="K527" s="137"/>
      <c r="L527" s="137"/>
      <c r="M527" s="137"/>
      <c r="N527" s="137"/>
      <c r="O527" s="137"/>
      <c r="P527" s="137">
        <v>5.42</v>
      </c>
      <c r="Q527" s="137"/>
      <c r="R527" s="137"/>
      <c r="S527" s="137"/>
      <c r="T527" s="137"/>
      <c r="U527" s="137"/>
      <c r="V527" s="137">
        <v>0</v>
      </c>
      <c r="W527" s="137">
        <v>500000000</v>
      </c>
      <c r="X527" s="137"/>
      <c r="Y527" s="137" t="s">
        <v>748</v>
      </c>
    </row>
    <row r="528" spans="1:25" ht="15" customHeight="1">
      <c r="A528" s="137" t="s">
        <v>220</v>
      </c>
      <c r="B528" s="137" t="s">
        <v>258</v>
      </c>
      <c r="C528" s="137" t="s">
        <v>7</v>
      </c>
      <c r="D528" s="137" t="s">
        <v>11</v>
      </c>
      <c r="E528" s="137" t="s">
        <v>366</v>
      </c>
      <c r="F528" s="137" t="s">
        <v>13</v>
      </c>
      <c r="G528" s="137"/>
      <c r="H528" s="137"/>
      <c r="I528" s="137"/>
      <c r="J528" s="137"/>
      <c r="K528" s="137"/>
      <c r="L528" s="137"/>
      <c r="M528" s="137"/>
      <c r="N528" s="137"/>
      <c r="O528" s="137"/>
      <c r="P528" s="137">
        <v>2.71</v>
      </c>
      <c r="Q528" s="137"/>
      <c r="R528" s="137"/>
      <c r="S528" s="137"/>
      <c r="T528" s="137"/>
      <c r="U528" s="137"/>
      <c r="V528" s="137">
        <v>0</v>
      </c>
      <c r="W528" s="137">
        <v>500000000</v>
      </c>
      <c r="X528" s="137"/>
      <c r="Y528" s="137" t="s">
        <v>748</v>
      </c>
    </row>
    <row r="529" spans="1:25" ht="15" customHeight="1">
      <c r="A529" s="137" t="s">
        <v>220</v>
      </c>
      <c r="B529" s="137" t="s">
        <v>261</v>
      </c>
      <c r="C529" s="137" t="s">
        <v>7</v>
      </c>
      <c r="D529" s="137" t="s">
        <v>11</v>
      </c>
      <c r="E529" s="137" t="s">
        <v>366</v>
      </c>
      <c r="F529" s="137" t="s">
        <v>13</v>
      </c>
      <c r="G529" s="137"/>
      <c r="H529" s="137"/>
      <c r="I529" s="137"/>
      <c r="J529" s="137"/>
      <c r="K529" s="137"/>
      <c r="L529" s="137"/>
      <c r="M529" s="137"/>
      <c r="N529" s="137"/>
      <c r="O529" s="137"/>
      <c r="P529" s="137">
        <v>0</v>
      </c>
      <c r="Q529" s="137">
        <v>0</v>
      </c>
      <c r="R529" s="137">
        <v>0</v>
      </c>
      <c r="S529" s="137"/>
      <c r="T529" s="137"/>
      <c r="U529" s="137"/>
      <c r="V529" s="137">
        <v>0</v>
      </c>
      <c r="W529" s="137">
        <v>500000000</v>
      </c>
      <c r="X529" s="137"/>
      <c r="Y529" s="137" t="s">
        <v>749</v>
      </c>
    </row>
    <row r="530" spans="1:25" ht="15" customHeight="1">
      <c r="A530" s="137" t="s">
        <v>220</v>
      </c>
      <c r="B530" s="137" t="s">
        <v>252</v>
      </c>
      <c r="C530" s="137" t="s">
        <v>7</v>
      </c>
      <c r="D530" s="137" t="s">
        <v>11</v>
      </c>
      <c r="E530" s="137" t="s">
        <v>366</v>
      </c>
      <c r="F530" s="137" t="s">
        <v>13</v>
      </c>
      <c r="G530" s="137"/>
      <c r="H530" s="137"/>
      <c r="I530" s="137"/>
      <c r="J530" s="137"/>
      <c r="K530" s="137"/>
      <c r="L530" s="137"/>
      <c r="M530" s="137"/>
      <c r="N530" s="137"/>
      <c r="O530" s="137"/>
      <c r="P530" s="137">
        <v>5.42</v>
      </c>
      <c r="Q530" s="137"/>
      <c r="R530" s="137"/>
      <c r="S530" s="137"/>
      <c r="T530" s="137"/>
      <c r="U530" s="137"/>
      <c r="V530" s="137">
        <v>0</v>
      </c>
      <c r="W530" s="137">
        <v>500000000</v>
      </c>
      <c r="X530" s="137"/>
      <c r="Y530" s="137" t="s">
        <v>748</v>
      </c>
    </row>
    <row r="531" spans="1:25" ht="15" customHeight="1">
      <c r="A531" s="137" t="s">
        <v>220</v>
      </c>
      <c r="B531" s="137" t="s">
        <v>251</v>
      </c>
      <c r="C531" s="137" t="s">
        <v>7</v>
      </c>
      <c r="D531" s="137" t="s">
        <v>11</v>
      </c>
      <c r="E531" s="137" t="s">
        <v>366</v>
      </c>
      <c r="F531" s="137" t="s">
        <v>13</v>
      </c>
      <c r="G531" s="137"/>
      <c r="H531" s="137"/>
      <c r="I531" s="137"/>
      <c r="J531" s="137"/>
      <c r="K531" s="137"/>
      <c r="L531" s="137"/>
      <c r="M531" s="137"/>
      <c r="N531" s="137"/>
      <c r="O531" s="137"/>
      <c r="P531" s="137">
        <v>5.42</v>
      </c>
      <c r="Q531" s="137"/>
      <c r="R531" s="137"/>
      <c r="S531" s="137"/>
      <c r="T531" s="137"/>
      <c r="U531" s="137"/>
      <c r="V531" s="137">
        <v>0</v>
      </c>
      <c r="W531" s="137">
        <v>500000000</v>
      </c>
      <c r="X531" s="137"/>
      <c r="Y531" s="137" t="s">
        <v>748</v>
      </c>
    </row>
    <row r="532" spans="1:25" ht="15" customHeight="1">
      <c r="A532" s="137" t="s">
        <v>221</v>
      </c>
      <c r="B532" s="137" t="s">
        <v>254</v>
      </c>
      <c r="C532" s="137" t="s">
        <v>7</v>
      </c>
      <c r="D532" s="137" t="s">
        <v>11</v>
      </c>
      <c r="E532" s="137" t="s">
        <v>366</v>
      </c>
      <c r="F532" s="137" t="s">
        <v>13</v>
      </c>
      <c r="G532" s="137"/>
      <c r="H532" s="137"/>
      <c r="I532" s="137"/>
      <c r="J532" s="137"/>
      <c r="K532" s="137"/>
      <c r="L532" s="137"/>
      <c r="M532" s="137"/>
      <c r="N532" s="137"/>
      <c r="O532" s="137"/>
      <c r="P532" s="137">
        <v>0</v>
      </c>
      <c r="Q532" s="137">
        <v>0</v>
      </c>
      <c r="R532" s="137">
        <v>0</v>
      </c>
      <c r="S532" s="137"/>
      <c r="T532" s="137"/>
      <c r="U532" s="137"/>
      <c r="V532" s="137">
        <v>0</v>
      </c>
      <c r="W532" s="137">
        <v>500000000</v>
      </c>
      <c r="X532" s="137"/>
      <c r="Y532" s="137" t="s">
        <v>749</v>
      </c>
    </row>
    <row r="533" spans="1:25" ht="15" customHeight="1">
      <c r="A533" s="137" t="s">
        <v>221</v>
      </c>
      <c r="B533" s="137" t="s">
        <v>259</v>
      </c>
      <c r="C533" s="137" t="s">
        <v>7</v>
      </c>
      <c r="D533" s="137" t="s">
        <v>11</v>
      </c>
      <c r="E533" s="137" t="s">
        <v>366</v>
      </c>
      <c r="F533" s="137" t="s">
        <v>13</v>
      </c>
      <c r="G533" s="137"/>
      <c r="H533" s="137"/>
      <c r="I533" s="137"/>
      <c r="J533" s="137"/>
      <c r="K533" s="137"/>
      <c r="L533" s="137"/>
      <c r="M533" s="137"/>
      <c r="N533" s="137"/>
      <c r="O533" s="137"/>
      <c r="P533" s="137">
        <v>0</v>
      </c>
      <c r="Q533" s="137">
        <v>0</v>
      </c>
      <c r="R533" s="137">
        <v>0</v>
      </c>
      <c r="S533" s="137"/>
      <c r="T533" s="137"/>
      <c r="U533" s="137"/>
      <c r="V533" s="137">
        <v>0</v>
      </c>
      <c r="W533" s="137">
        <v>500000000</v>
      </c>
      <c r="X533" s="137"/>
      <c r="Y533" s="137" t="s">
        <v>749</v>
      </c>
    </row>
    <row r="534" spans="1:25" ht="15" customHeight="1">
      <c r="A534" s="137" t="s">
        <v>221</v>
      </c>
      <c r="B534" s="137" t="s">
        <v>257</v>
      </c>
      <c r="C534" s="137" t="s">
        <v>7</v>
      </c>
      <c r="D534" s="137" t="s">
        <v>11</v>
      </c>
      <c r="E534" s="137" t="s">
        <v>366</v>
      </c>
      <c r="F534" s="137" t="s">
        <v>13</v>
      </c>
      <c r="G534" s="137"/>
      <c r="H534" s="137"/>
      <c r="I534" s="137"/>
      <c r="J534" s="137"/>
      <c r="K534" s="137"/>
      <c r="L534" s="137"/>
      <c r="M534" s="137"/>
      <c r="N534" s="137"/>
      <c r="O534" s="137"/>
      <c r="P534" s="137">
        <v>0</v>
      </c>
      <c r="Q534" s="137">
        <v>0</v>
      </c>
      <c r="R534" s="137">
        <v>0.01</v>
      </c>
      <c r="S534" s="137"/>
      <c r="T534" s="137"/>
      <c r="U534" s="137"/>
      <c r="V534" s="137">
        <v>0</v>
      </c>
      <c r="W534" s="137">
        <v>500000000</v>
      </c>
      <c r="X534" s="137"/>
      <c r="Y534" s="137" t="s">
        <v>749</v>
      </c>
    </row>
    <row r="535" spans="1:25" ht="15" customHeight="1">
      <c r="A535" s="137" t="s">
        <v>221</v>
      </c>
      <c r="B535" s="137" t="s">
        <v>260</v>
      </c>
      <c r="C535" s="137" t="s">
        <v>7</v>
      </c>
      <c r="D535" s="137" t="s">
        <v>11</v>
      </c>
      <c r="E535" s="137" t="s">
        <v>366</v>
      </c>
      <c r="F535" s="137" t="s">
        <v>13</v>
      </c>
      <c r="G535" s="137"/>
      <c r="H535" s="137"/>
      <c r="I535" s="137"/>
      <c r="J535" s="137"/>
      <c r="K535" s="137"/>
      <c r="L535" s="137"/>
      <c r="M535" s="137"/>
      <c r="N535" s="137"/>
      <c r="O535" s="137"/>
      <c r="P535" s="137">
        <v>0</v>
      </c>
      <c r="Q535" s="137">
        <v>0</v>
      </c>
      <c r="R535" s="137">
        <v>0</v>
      </c>
      <c r="S535" s="137"/>
      <c r="T535" s="137"/>
      <c r="U535" s="137"/>
      <c r="V535" s="137">
        <v>0</v>
      </c>
      <c r="W535" s="137">
        <v>500000000</v>
      </c>
      <c r="X535" s="137"/>
      <c r="Y535" s="137" t="s">
        <v>749</v>
      </c>
    </row>
    <row r="536" spans="1:25" ht="15" customHeight="1">
      <c r="A536" s="137" t="s">
        <v>221</v>
      </c>
      <c r="B536" s="137" t="s">
        <v>262</v>
      </c>
      <c r="C536" s="137" t="s">
        <v>7</v>
      </c>
      <c r="D536" s="137" t="s">
        <v>11</v>
      </c>
      <c r="E536" s="137" t="s">
        <v>366</v>
      </c>
      <c r="F536" s="137" t="s">
        <v>13</v>
      </c>
      <c r="G536" s="137"/>
      <c r="H536" s="137"/>
      <c r="I536" s="137"/>
      <c r="J536" s="137"/>
      <c r="K536" s="137"/>
      <c r="L536" s="137"/>
      <c r="M536" s="137"/>
      <c r="N536" s="137"/>
      <c r="O536" s="137"/>
      <c r="P536" s="137">
        <v>0.01</v>
      </c>
      <c r="Q536" s="137">
        <v>0</v>
      </c>
      <c r="R536" s="137">
        <v>0.01</v>
      </c>
      <c r="S536" s="137"/>
      <c r="T536" s="137"/>
      <c r="U536" s="137"/>
      <c r="V536" s="137">
        <v>0</v>
      </c>
      <c r="W536" s="137">
        <v>500000000</v>
      </c>
      <c r="X536" s="137"/>
      <c r="Y536" s="137" t="s">
        <v>749</v>
      </c>
    </row>
    <row r="537" spans="1:25" ht="15" customHeight="1">
      <c r="A537" s="137" t="s">
        <v>221</v>
      </c>
      <c r="B537" s="137" t="s">
        <v>263</v>
      </c>
      <c r="C537" s="137" t="s">
        <v>7</v>
      </c>
      <c r="D537" s="137" t="s">
        <v>11</v>
      </c>
      <c r="E537" s="137" t="s">
        <v>366</v>
      </c>
      <c r="F537" s="137" t="s">
        <v>13</v>
      </c>
      <c r="G537" s="137"/>
      <c r="H537" s="137"/>
      <c r="I537" s="137"/>
      <c r="J537" s="137"/>
      <c r="K537" s="137"/>
      <c r="L537" s="137"/>
      <c r="M537" s="137"/>
      <c r="N537" s="137"/>
      <c r="O537" s="137"/>
      <c r="P537" s="137">
        <v>0</v>
      </c>
      <c r="Q537" s="137">
        <v>0</v>
      </c>
      <c r="R537" s="137">
        <v>0.01</v>
      </c>
      <c r="S537" s="137"/>
      <c r="T537" s="137"/>
      <c r="U537" s="137"/>
      <c r="V537" s="137">
        <v>0</v>
      </c>
      <c r="W537" s="137">
        <v>500000000</v>
      </c>
      <c r="X537" s="137"/>
      <c r="Y537" s="137" t="s">
        <v>749</v>
      </c>
    </row>
    <row r="538" spans="1:25" ht="15" customHeight="1">
      <c r="A538" s="137" t="s">
        <v>221</v>
      </c>
      <c r="B538" s="137" t="s">
        <v>275</v>
      </c>
      <c r="C538" s="137" t="s">
        <v>7</v>
      </c>
      <c r="D538" s="137" t="s">
        <v>11</v>
      </c>
      <c r="E538" s="137" t="s">
        <v>366</v>
      </c>
      <c r="F538" s="137" t="s">
        <v>13</v>
      </c>
      <c r="G538" s="137" t="s">
        <v>370</v>
      </c>
      <c r="H538" s="137" t="s">
        <v>294</v>
      </c>
      <c r="I538" s="137"/>
      <c r="J538" s="137" t="s">
        <v>284</v>
      </c>
      <c r="K538" s="137" t="s">
        <v>297</v>
      </c>
      <c r="L538" s="137" t="s">
        <v>40</v>
      </c>
      <c r="M538" s="137" t="s">
        <v>286</v>
      </c>
      <c r="N538" s="137" t="s">
        <v>287</v>
      </c>
      <c r="O538" s="137" t="s">
        <v>288</v>
      </c>
      <c r="P538" s="137">
        <v>0.41</v>
      </c>
      <c r="Q538" s="137"/>
      <c r="R538" s="137"/>
      <c r="S538" s="137">
        <v>0.41</v>
      </c>
      <c r="T538" s="137">
        <v>0.02</v>
      </c>
      <c r="U538" s="137">
        <v>0.1</v>
      </c>
      <c r="V538" s="137">
        <v>0</v>
      </c>
      <c r="W538" s="137">
        <v>500000000</v>
      </c>
      <c r="X538" s="137">
        <v>0</v>
      </c>
      <c r="Y538" s="137" t="s">
        <v>746</v>
      </c>
    </row>
    <row r="539" spans="1:25" ht="15" customHeight="1">
      <c r="A539" s="137" t="s">
        <v>221</v>
      </c>
      <c r="B539" s="137" t="s">
        <v>253</v>
      </c>
      <c r="C539" s="137" t="s">
        <v>7</v>
      </c>
      <c r="D539" s="137" t="s">
        <v>11</v>
      </c>
      <c r="E539" s="137" t="s">
        <v>366</v>
      </c>
      <c r="F539" s="137" t="s">
        <v>13</v>
      </c>
      <c r="G539" s="137"/>
      <c r="H539" s="137"/>
      <c r="I539" s="137"/>
      <c r="J539" s="137"/>
      <c r="K539" s="137"/>
      <c r="L539" s="137"/>
      <c r="M539" s="137"/>
      <c r="N539" s="137"/>
      <c r="O539" s="137"/>
      <c r="P539" s="137">
        <v>0.01</v>
      </c>
      <c r="Q539" s="137"/>
      <c r="R539" s="137"/>
      <c r="S539" s="137"/>
      <c r="T539" s="137"/>
      <c r="U539" s="137"/>
      <c r="V539" s="137">
        <v>0</v>
      </c>
      <c r="W539" s="137">
        <v>500000000</v>
      </c>
      <c r="X539" s="137"/>
      <c r="Y539" s="137" t="s">
        <v>748</v>
      </c>
    </row>
    <row r="540" spans="1:25" ht="15" customHeight="1">
      <c r="A540" s="137" t="s">
        <v>221</v>
      </c>
      <c r="B540" s="137" t="s">
        <v>256</v>
      </c>
      <c r="C540" s="137" t="s">
        <v>7</v>
      </c>
      <c r="D540" s="137" t="s">
        <v>11</v>
      </c>
      <c r="E540" s="137" t="s">
        <v>366</v>
      </c>
      <c r="F540" s="137" t="s">
        <v>13</v>
      </c>
      <c r="G540" s="137"/>
      <c r="H540" s="137"/>
      <c r="I540" s="137"/>
      <c r="J540" s="137"/>
      <c r="K540" s="137"/>
      <c r="L540" s="137"/>
      <c r="M540" s="137"/>
      <c r="N540" s="137"/>
      <c r="O540" s="137"/>
      <c r="P540" s="137">
        <v>0</v>
      </c>
      <c r="Q540" s="137">
        <v>0</v>
      </c>
      <c r="R540" s="137">
        <v>0</v>
      </c>
      <c r="S540" s="137"/>
      <c r="T540" s="137"/>
      <c r="U540" s="137"/>
      <c r="V540" s="137">
        <v>0</v>
      </c>
      <c r="W540" s="137">
        <v>500000000</v>
      </c>
      <c r="X540" s="137"/>
      <c r="Y540" s="137" t="s">
        <v>749</v>
      </c>
    </row>
    <row r="541" spans="1:25" ht="15" customHeight="1">
      <c r="A541" s="137" t="s">
        <v>221</v>
      </c>
      <c r="B541" s="137" t="s">
        <v>255</v>
      </c>
      <c r="C541" s="137" t="s">
        <v>7</v>
      </c>
      <c r="D541" s="137" t="s">
        <v>11</v>
      </c>
      <c r="E541" s="137" t="s">
        <v>366</v>
      </c>
      <c r="F541" s="137" t="s">
        <v>13</v>
      </c>
      <c r="G541" s="137"/>
      <c r="H541" s="137"/>
      <c r="I541" s="137"/>
      <c r="J541" s="137"/>
      <c r="K541" s="137"/>
      <c r="L541" s="137"/>
      <c r="M541" s="137"/>
      <c r="N541" s="137"/>
      <c r="O541" s="137"/>
      <c r="P541" s="137">
        <v>0</v>
      </c>
      <c r="Q541" s="137">
        <v>0</v>
      </c>
      <c r="R541" s="137">
        <v>0</v>
      </c>
      <c r="S541" s="137"/>
      <c r="T541" s="137"/>
      <c r="U541" s="137"/>
      <c r="V541" s="137">
        <v>0</v>
      </c>
      <c r="W541" s="137">
        <v>500000000</v>
      </c>
      <c r="X541" s="137"/>
      <c r="Y541" s="137" t="s">
        <v>749</v>
      </c>
    </row>
    <row r="542" spans="1:25" ht="15" customHeight="1">
      <c r="A542" s="137" t="s">
        <v>221</v>
      </c>
      <c r="B542" s="137" t="s">
        <v>258</v>
      </c>
      <c r="C542" s="137" t="s">
        <v>7</v>
      </c>
      <c r="D542" s="137" t="s">
        <v>11</v>
      </c>
      <c r="E542" s="137" t="s">
        <v>366</v>
      </c>
      <c r="F542" s="137" t="s">
        <v>13</v>
      </c>
      <c r="G542" s="137"/>
      <c r="H542" s="137"/>
      <c r="I542" s="137"/>
      <c r="J542" s="137"/>
      <c r="K542" s="137"/>
      <c r="L542" s="137"/>
      <c r="M542" s="137"/>
      <c r="N542" s="137"/>
      <c r="O542" s="137"/>
      <c r="P542" s="137">
        <v>0</v>
      </c>
      <c r="Q542" s="137">
        <v>0</v>
      </c>
      <c r="R542" s="137">
        <v>0</v>
      </c>
      <c r="S542" s="137"/>
      <c r="T542" s="137"/>
      <c r="U542" s="137"/>
      <c r="V542" s="137">
        <v>0</v>
      </c>
      <c r="W542" s="137">
        <v>500000000</v>
      </c>
      <c r="X542" s="137"/>
      <c r="Y542" s="137" t="s">
        <v>749</v>
      </c>
    </row>
    <row r="543" spans="1:25" ht="15" customHeight="1">
      <c r="A543" s="137" t="s">
        <v>221</v>
      </c>
      <c r="B543" s="137" t="s">
        <v>261</v>
      </c>
      <c r="C543" s="137" t="s">
        <v>7</v>
      </c>
      <c r="D543" s="137" t="s">
        <v>11</v>
      </c>
      <c r="E543" s="137" t="s">
        <v>366</v>
      </c>
      <c r="F543" s="137" t="s">
        <v>13</v>
      </c>
      <c r="G543" s="137" t="s">
        <v>298</v>
      </c>
      <c r="H543" s="137" t="s">
        <v>299</v>
      </c>
      <c r="I543" s="137" t="s">
        <v>300</v>
      </c>
      <c r="J543" s="137" t="s">
        <v>301</v>
      </c>
      <c r="K543" s="137" t="s">
        <v>302</v>
      </c>
      <c r="L543" s="137" t="s">
        <v>44</v>
      </c>
      <c r="M543" s="137" t="s">
        <v>303</v>
      </c>
      <c r="N543" s="137" t="s">
        <v>304</v>
      </c>
      <c r="O543" s="137" t="s">
        <v>305</v>
      </c>
      <c r="P543" s="137">
        <v>0.01</v>
      </c>
      <c r="Q543" s="137"/>
      <c r="R543" s="137"/>
      <c r="S543" s="137">
        <v>0.01</v>
      </c>
      <c r="T543" s="137">
        <v>0</v>
      </c>
      <c r="U543" s="137">
        <v>0.1</v>
      </c>
      <c r="V543" s="137">
        <v>0</v>
      </c>
      <c r="W543" s="137">
        <v>500000000</v>
      </c>
      <c r="X543" s="137">
        <v>0</v>
      </c>
      <c r="Y543" s="137" t="s">
        <v>746</v>
      </c>
    </row>
    <row r="544" spans="1:25" ht="15" customHeight="1">
      <c r="A544" s="137" t="s">
        <v>221</v>
      </c>
      <c r="B544" s="137" t="s">
        <v>252</v>
      </c>
      <c r="C544" s="137" t="s">
        <v>7</v>
      </c>
      <c r="D544" s="137" t="s">
        <v>11</v>
      </c>
      <c r="E544" s="137" t="s">
        <v>366</v>
      </c>
      <c r="F544" s="137" t="s">
        <v>13</v>
      </c>
      <c r="G544" s="137"/>
      <c r="H544" s="137"/>
      <c r="I544" s="137"/>
      <c r="J544" s="137"/>
      <c r="K544" s="137"/>
      <c r="L544" s="137"/>
      <c r="M544" s="137"/>
      <c r="N544" s="137"/>
      <c r="O544" s="137"/>
      <c r="P544" s="137">
        <v>0.01</v>
      </c>
      <c r="Q544" s="137"/>
      <c r="R544" s="137"/>
      <c r="S544" s="137"/>
      <c r="T544" s="137"/>
      <c r="U544" s="137"/>
      <c r="V544" s="137">
        <v>0</v>
      </c>
      <c r="W544" s="137">
        <v>500000000</v>
      </c>
      <c r="X544" s="137"/>
      <c r="Y544" s="137" t="s">
        <v>748</v>
      </c>
    </row>
    <row r="545" spans="1:25" ht="15" customHeight="1">
      <c r="A545" s="137" t="s">
        <v>221</v>
      </c>
      <c r="B545" s="137" t="s">
        <v>251</v>
      </c>
      <c r="C545" s="137" t="s">
        <v>7</v>
      </c>
      <c r="D545" s="137" t="s">
        <v>11</v>
      </c>
      <c r="E545" s="137" t="s">
        <v>366</v>
      </c>
      <c r="F545" s="137" t="s">
        <v>13</v>
      </c>
      <c r="G545" s="137"/>
      <c r="H545" s="137"/>
      <c r="I545" s="137"/>
      <c r="J545" s="137"/>
      <c r="K545" s="137"/>
      <c r="L545" s="137"/>
      <c r="M545" s="137"/>
      <c r="N545" s="137"/>
      <c r="O545" s="137"/>
      <c r="P545" s="137">
        <v>0.01</v>
      </c>
      <c r="Q545" s="137"/>
      <c r="R545" s="137"/>
      <c r="S545" s="137"/>
      <c r="T545" s="137"/>
      <c r="U545" s="137"/>
      <c r="V545" s="137">
        <v>0</v>
      </c>
      <c r="W545" s="137">
        <v>500000000</v>
      </c>
      <c r="X545" s="137"/>
      <c r="Y545" s="137" t="s">
        <v>748</v>
      </c>
    </row>
    <row r="546" spans="1:25" ht="15" customHeight="1">
      <c r="A546" s="137" t="s">
        <v>222</v>
      </c>
      <c r="B546" s="137" t="s">
        <v>254</v>
      </c>
      <c r="C546" s="137" t="s">
        <v>7</v>
      </c>
      <c r="D546" s="137" t="s">
        <v>11</v>
      </c>
      <c r="E546" s="137" t="s">
        <v>366</v>
      </c>
      <c r="F546" s="137" t="s">
        <v>13</v>
      </c>
      <c r="G546" s="137"/>
      <c r="H546" s="137"/>
      <c r="I546" s="137"/>
      <c r="J546" s="137"/>
      <c r="K546" s="137"/>
      <c r="L546" s="137"/>
      <c r="M546" s="137"/>
      <c r="N546" s="137"/>
      <c r="O546" s="137"/>
      <c r="P546" s="137">
        <v>0</v>
      </c>
      <c r="Q546" s="137">
        <v>0</v>
      </c>
      <c r="R546" s="137">
        <v>0</v>
      </c>
      <c r="S546" s="137"/>
      <c r="T546" s="137"/>
      <c r="U546" s="137"/>
      <c r="V546" s="137">
        <v>0</v>
      </c>
      <c r="W546" s="137">
        <v>500000000</v>
      </c>
      <c r="X546" s="137"/>
      <c r="Y546" s="137" t="s">
        <v>749</v>
      </c>
    </row>
    <row r="547" spans="1:25" ht="15" customHeight="1">
      <c r="A547" s="137" t="s">
        <v>222</v>
      </c>
      <c r="B547" s="137" t="s">
        <v>259</v>
      </c>
      <c r="C547" s="137" t="s">
        <v>7</v>
      </c>
      <c r="D547" s="137" t="s">
        <v>11</v>
      </c>
      <c r="E547" s="137" t="s">
        <v>366</v>
      </c>
      <c r="F547" s="137" t="s">
        <v>13</v>
      </c>
      <c r="G547" s="137"/>
      <c r="H547" s="137"/>
      <c r="I547" s="137"/>
      <c r="J547" s="137"/>
      <c r="K547" s="137"/>
      <c r="L547" s="137"/>
      <c r="M547" s="137"/>
      <c r="N547" s="137"/>
      <c r="O547" s="137"/>
      <c r="P547" s="137">
        <v>0</v>
      </c>
      <c r="Q547" s="137">
        <v>0</v>
      </c>
      <c r="R547" s="137">
        <v>0</v>
      </c>
      <c r="S547" s="137"/>
      <c r="T547" s="137"/>
      <c r="U547" s="137"/>
      <c r="V547" s="137">
        <v>0</v>
      </c>
      <c r="W547" s="137">
        <v>500000000</v>
      </c>
      <c r="X547" s="137"/>
      <c r="Y547" s="137" t="s">
        <v>749</v>
      </c>
    </row>
    <row r="548" spans="1:25" ht="15" customHeight="1">
      <c r="A548" s="137" t="s">
        <v>222</v>
      </c>
      <c r="B548" s="137" t="s">
        <v>257</v>
      </c>
      <c r="C548" s="137" t="s">
        <v>7</v>
      </c>
      <c r="D548" s="137" t="s">
        <v>11</v>
      </c>
      <c r="E548" s="137" t="s">
        <v>366</v>
      </c>
      <c r="F548" s="137" t="s">
        <v>13</v>
      </c>
      <c r="G548" s="137"/>
      <c r="H548" s="137"/>
      <c r="I548" s="137"/>
      <c r="J548" s="137"/>
      <c r="K548" s="137"/>
      <c r="L548" s="137"/>
      <c r="M548" s="137"/>
      <c r="N548" s="137"/>
      <c r="O548" s="137"/>
      <c r="P548" s="137">
        <v>0</v>
      </c>
      <c r="Q548" s="137">
        <v>0</v>
      </c>
      <c r="R548" s="137">
        <v>0</v>
      </c>
      <c r="S548" s="137"/>
      <c r="T548" s="137"/>
      <c r="U548" s="137"/>
      <c r="V548" s="137">
        <v>0</v>
      </c>
      <c r="W548" s="137">
        <v>500000000</v>
      </c>
      <c r="X548" s="137"/>
      <c r="Y548" s="137" t="s">
        <v>749</v>
      </c>
    </row>
    <row r="549" spans="1:25" ht="15" customHeight="1">
      <c r="A549" s="137" t="s">
        <v>222</v>
      </c>
      <c r="B549" s="137" t="s">
        <v>260</v>
      </c>
      <c r="C549" s="137" t="s">
        <v>7</v>
      </c>
      <c r="D549" s="137" t="s">
        <v>11</v>
      </c>
      <c r="E549" s="137" t="s">
        <v>366</v>
      </c>
      <c r="F549" s="137" t="s">
        <v>13</v>
      </c>
      <c r="G549" s="137"/>
      <c r="H549" s="137"/>
      <c r="I549" s="137"/>
      <c r="J549" s="137"/>
      <c r="K549" s="137"/>
      <c r="L549" s="137"/>
      <c r="M549" s="137"/>
      <c r="N549" s="137"/>
      <c r="O549" s="137"/>
      <c r="P549" s="137">
        <v>0</v>
      </c>
      <c r="Q549" s="137">
        <v>0</v>
      </c>
      <c r="R549" s="137">
        <v>0</v>
      </c>
      <c r="S549" s="137"/>
      <c r="T549" s="137"/>
      <c r="U549" s="137"/>
      <c r="V549" s="137">
        <v>0</v>
      </c>
      <c r="W549" s="137">
        <v>500000000</v>
      </c>
      <c r="X549" s="137"/>
      <c r="Y549" s="137" t="s">
        <v>749</v>
      </c>
    </row>
    <row r="550" spans="1:25" ht="15" customHeight="1">
      <c r="A550" s="137" t="s">
        <v>222</v>
      </c>
      <c r="B550" s="137" t="s">
        <v>262</v>
      </c>
      <c r="C550" s="137" t="s">
        <v>7</v>
      </c>
      <c r="D550" s="137" t="s">
        <v>11</v>
      </c>
      <c r="E550" s="137" t="s">
        <v>366</v>
      </c>
      <c r="F550" s="137" t="s">
        <v>13</v>
      </c>
      <c r="G550" s="137"/>
      <c r="H550" s="137"/>
      <c r="I550" s="137"/>
      <c r="J550" s="137"/>
      <c r="K550" s="137"/>
      <c r="L550" s="137"/>
      <c r="M550" s="137"/>
      <c r="N550" s="137"/>
      <c r="O550" s="137"/>
      <c r="P550" s="137">
        <v>0</v>
      </c>
      <c r="Q550" s="137">
        <v>0</v>
      </c>
      <c r="R550" s="137">
        <v>0</v>
      </c>
      <c r="S550" s="137"/>
      <c r="T550" s="137"/>
      <c r="U550" s="137"/>
      <c r="V550" s="137">
        <v>0</v>
      </c>
      <c r="W550" s="137">
        <v>500000000</v>
      </c>
      <c r="X550" s="137"/>
      <c r="Y550" s="137" t="s">
        <v>749</v>
      </c>
    </row>
    <row r="551" spans="1:25" ht="15" customHeight="1">
      <c r="A551" s="137" t="s">
        <v>222</v>
      </c>
      <c r="B551" s="137" t="s">
        <v>263</v>
      </c>
      <c r="C551" s="137" t="s">
        <v>7</v>
      </c>
      <c r="D551" s="137" t="s">
        <v>11</v>
      </c>
      <c r="E551" s="137" t="s">
        <v>366</v>
      </c>
      <c r="F551" s="137" t="s">
        <v>13</v>
      </c>
      <c r="G551" s="137"/>
      <c r="H551" s="137"/>
      <c r="I551" s="137"/>
      <c r="J551" s="137"/>
      <c r="K551" s="137"/>
      <c r="L551" s="137"/>
      <c r="M551" s="137"/>
      <c r="N551" s="137"/>
      <c r="O551" s="137"/>
      <c r="P551" s="137">
        <v>0</v>
      </c>
      <c r="Q551" s="137">
        <v>0</v>
      </c>
      <c r="R551" s="137">
        <v>0</v>
      </c>
      <c r="S551" s="137"/>
      <c r="T551" s="137"/>
      <c r="U551" s="137"/>
      <c r="V551" s="137">
        <v>0</v>
      </c>
      <c r="W551" s="137">
        <v>500000000</v>
      </c>
      <c r="X551" s="137"/>
      <c r="Y551" s="137" t="s">
        <v>749</v>
      </c>
    </row>
    <row r="552" spans="1:25" ht="15" customHeight="1">
      <c r="A552" s="137" t="s">
        <v>222</v>
      </c>
      <c r="B552" s="137" t="s">
        <v>275</v>
      </c>
      <c r="C552" s="137" t="s">
        <v>7</v>
      </c>
      <c r="D552" s="137" t="s">
        <v>11</v>
      </c>
      <c r="E552" s="137" t="s">
        <v>366</v>
      </c>
      <c r="F552" s="137" t="s">
        <v>13</v>
      </c>
      <c r="G552" s="137" t="s">
        <v>306</v>
      </c>
      <c r="H552" s="137" t="s">
        <v>294</v>
      </c>
      <c r="I552" s="137" t="s">
        <v>307</v>
      </c>
      <c r="J552" s="137" t="s">
        <v>284</v>
      </c>
      <c r="K552" s="137" t="s">
        <v>308</v>
      </c>
      <c r="L552" s="137" t="s">
        <v>40</v>
      </c>
      <c r="M552" s="137" t="s">
        <v>292</v>
      </c>
      <c r="N552" s="137" t="s">
        <v>287</v>
      </c>
      <c r="O552" s="137" t="s">
        <v>288</v>
      </c>
      <c r="P552" s="137">
        <v>0.18</v>
      </c>
      <c r="Q552" s="137"/>
      <c r="R552" s="137"/>
      <c r="S552" s="137">
        <v>0.18</v>
      </c>
      <c r="T552" s="137">
        <v>0.01</v>
      </c>
      <c r="U552" s="137">
        <v>0.1</v>
      </c>
      <c r="V552" s="137">
        <v>0</v>
      </c>
      <c r="W552" s="137">
        <v>500000000</v>
      </c>
      <c r="X552" s="137">
        <v>0</v>
      </c>
      <c r="Y552" s="137" t="s">
        <v>747</v>
      </c>
    </row>
    <row r="553" spans="1:25" ht="15" customHeight="1">
      <c r="A553" s="137" t="s">
        <v>222</v>
      </c>
      <c r="B553" s="137" t="s">
        <v>253</v>
      </c>
      <c r="C553" s="137" t="s">
        <v>7</v>
      </c>
      <c r="D553" s="137" t="s">
        <v>11</v>
      </c>
      <c r="E553" s="137" t="s">
        <v>366</v>
      </c>
      <c r="F553" s="137" t="s">
        <v>13</v>
      </c>
      <c r="G553" s="137"/>
      <c r="H553" s="137"/>
      <c r="I553" s="137"/>
      <c r="J553" s="137"/>
      <c r="K553" s="137"/>
      <c r="L553" s="137"/>
      <c r="M553" s="137"/>
      <c r="N553" s="137"/>
      <c r="O553" s="137"/>
      <c r="P553" s="137">
        <v>0</v>
      </c>
      <c r="Q553" s="137"/>
      <c r="R553" s="137"/>
      <c r="S553" s="137"/>
      <c r="T553" s="137"/>
      <c r="U553" s="137"/>
      <c r="V553" s="137">
        <v>0</v>
      </c>
      <c r="W553" s="137">
        <v>500000000</v>
      </c>
      <c r="X553" s="137"/>
      <c r="Y553" s="137" t="s">
        <v>748</v>
      </c>
    </row>
    <row r="554" spans="1:25" ht="15" customHeight="1">
      <c r="A554" s="137" t="s">
        <v>222</v>
      </c>
      <c r="B554" s="137" t="s">
        <v>256</v>
      </c>
      <c r="C554" s="137" t="s">
        <v>7</v>
      </c>
      <c r="D554" s="137" t="s">
        <v>11</v>
      </c>
      <c r="E554" s="137" t="s">
        <v>366</v>
      </c>
      <c r="F554" s="137" t="s">
        <v>13</v>
      </c>
      <c r="G554" s="137"/>
      <c r="H554" s="137"/>
      <c r="I554" s="137"/>
      <c r="J554" s="137"/>
      <c r="K554" s="137"/>
      <c r="L554" s="137"/>
      <c r="M554" s="137"/>
      <c r="N554" s="137"/>
      <c r="O554" s="137"/>
      <c r="P554" s="137">
        <v>0</v>
      </c>
      <c r="Q554" s="137">
        <v>0</v>
      </c>
      <c r="R554" s="137">
        <v>0</v>
      </c>
      <c r="S554" s="137"/>
      <c r="T554" s="137"/>
      <c r="U554" s="137"/>
      <c r="V554" s="137">
        <v>0</v>
      </c>
      <c r="W554" s="137">
        <v>500000000</v>
      </c>
      <c r="X554" s="137"/>
      <c r="Y554" s="137" t="s">
        <v>749</v>
      </c>
    </row>
    <row r="555" spans="1:25" ht="15" customHeight="1">
      <c r="A555" s="137" t="s">
        <v>222</v>
      </c>
      <c r="B555" s="137" t="s">
        <v>255</v>
      </c>
      <c r="C555" s="137" t="s">
        <v>7</v>
      </c>
      <c r="D555" s="137" t="s">
        <v>11</v>
      </c>
      <c r="E555" s="137" t="s">
        <v>366</v>
      </c>
      <c r="F555" s="137" t="s">
        <v>13</v>
      </c>
      <c r="G555" s="137"/>
      <c r="H555" s="137"/>
      <c r="I555" s="137"/>
      <c r="J555" s="137"/>
      <c r="K555" s="137"/>
      <c r="L555" s="137"/>
      <c r="M555" s="137"/>
      <c r="N555" s="137"/>
      <c r="O555" s="137"/>
      <c r="P555" s="137">
        <v>0</v>
      </c>
      <c r="Q555" s="137">
        <v>0</v>
      </c>
      <c r="R555" s="137">
        <v>0</v>
      </c>
      <c r="S555" s="137"/>
      <c r="T555" s="137"/>
      <c r="U555" s="137"/>
      <c r="V555" s="137">
        <v>0</v>
      </c>
      <c r="W555" s="137">
        <v>500000000</v>
      </c>
      <c r="X555" s="137"/>
      <c r="Y555" s="137" t="s">
        <v>749</v>
      </c>
    </row>
    <row r="556" spans="1:25" ht="15" customHeight="1">
      <c r="A556" s="137" t="s">
        <v>222</v>
      </c>
      <c r="B556" s="137" t="s">
        <v>258</v>
      </c>
      <c r="C556" s="137" t="s">
        <v>7</v>
      </c>
      <c r="D556" s="137" t="s">
        <v>11</v>
      </c>
      <c r="E556" s="137" t="s">
        <v>366</v>
      </c>
      <c r="F556" s="137" t="s">
        <v>13</v>
      </c>
      <c r="G556" s="137"/>
      <c r="H556" s="137"/>
      <c r="I556" s="137"/>
      <c r="J556" s="137"/>
      <c r="K556" s="137"/>
      <c r="L556" s="137"/>
      <c r="M556" s="137"/>
      <c r="N556" s="137"/>
      <c r="O556" s="137"/>
      <c r="P556" s="137">
        <v>0</v>
      </c>
      <c r="Q556" s="137">
        <v>0</v>
      </c>
      <c r="R556" s="137">
        <v>0</v>
      </c>
      <c r="S556" s="137"/>
      <c r="T556" s="137"/>
      <c r="U556" s="137"/>
      <c r="V556" s="137">
        <v>0</v>
      </c>
      <c r="W556" s="137">
        <v>500000000</v>
      </c>
      <c r="X556" s="137"/>
      <c r="Y556" s="137" t="s">
        <v>749</v>
      </c>
    </row>
    <row r="557" spans="1:25" ht="15" customHeight="1">
      <c r="A557" s="137" t="s">
        <v>222</v>
      </c>
      <c r="B557" s="137" t="s">
        <v>261</v>
      </c>
      <c r="C557" s="137" t="s">
        <v>7</v>
      </c>
      <c r="D557" s="137" t="s">
        <v>11</v>
      </c>
      <c r="E557" s="137" t="s">
        <v>366</v>
      </c>
      <c r="F557" s="137" t="s">
        <v>13</v>
      </c>
      <c r="G557" s="137"/>
      <c r="H557" s="137"/>
      <c r="I557" s="137"/>
      <c r="J557" s="137"/>
      <c r="K557" s="137"/>
      <c r="L557" s="137"/>
      <c r="M557" s="137"/>
      <c r="N557" s="137"/>
      <c r="O557" s="137"/>
      <c r="P557" s="137">
        <v>0</v>
      </c>
      <c r="Q557" s="137">
        <v>0</v>
      </c>
      <c r="R557" s="137">
        <v>0</v>
      </c>
      <c r="S557" s="137"/>
      <c r="T557" s="137"/>
      <c r="U557" s="137"/>
      <c r="V557" s="137">
        <v>0</v>
      </c>
      <c r="W557" s="137">
        <v>500000000</v>
      </c>
      <c r="X557" s="137"/>
      <c r="Y557" s="137" t="s">
        <v>749</v>
      </c>
    </row>
    <row r="558" spans="1:25" ht="15" customHeight="1">
      <c r="A558" s="137" t="s">
        <v>222</v>
      </c>
      <c r="B558" s="137" t="s">
        <v>252</v>
      </c>
      <c r="C558" s="137" t="s">
        <v>7</v>
      </c>
      <c r="D558" s="137" t="s">
        <v>11</v>
      </c>
      <c r="E558" s="137" t="s">
        <v>366</v>
      </c>
      <c r="F558" s="137" t="s">
        <v>13</v>
      </c>
      <c r="G558" s="137"/>
      <c r="H558" s="137"/>
      <c r="I558" s="137"/>
      <c r="J558" s="137"/>
      <c r="K558" s="137"/>
      <c r="L558" s="137"/>
      <c r="M558" s="137"/>
      <c r="N558" s="137"/>
      <c r="O558" s="137"/>
      <c r="P558" s="137">
        <v>0.14000000000000001</v>
      </c>
      <c r="Q558" s="137"/>
      <c r="R558" s="137"/>
      <c r="S558" s="137"/>
      <c r="T558" s="137"/>
      <c r="U558" s="137"/>
      <c r="V558" s="137">
        <v>0</v>
      </c>
      <c r="W558" s="137">
        <v>500000000</v>
      </c>
      <c r="X558" s="137"/>
      <c r="Y558" s="137" t="s">
        <v>748</v>
      </c>
    </row>
    <row r="559" spans="1:25" ht="15" customHeight="1">
      <c r="A559" s="137" t="s">
        <v>222</v>
      </c>
      <c r="B559" s="137" t="s">
        <v>251</v>
      </c>
      <c r="C559" s="137" t="s">
        <v>7</v>
      </c>
      <c r="D559" s="137" t="s">
        <v>11</v>
      </c>
      <c r="E559" s="137" t="s">
        <v>366</v>
      </c>
      <c r="F559" s="137" t="s">
        <v>13</v>
      </c>
      <c r="G559" s="137"/>
      <c r="H559" s="137"/>
      <c r="I559" s="137"/>
      <c r="J559" s="137"/>
      <c r="K559" s="137"/>
      <c r="L559" s="137"/>
      <c r="M559" s="137"/>
      <c r="N559" s="137"/>
      <c r="O559" s="137"/>
      <c r="P559" s="137">
        <v>0.14000000000000001</v>
      </c>
      <c r="Q559" s="137"/>
      <c r="R559" s="137"/>
      <c r="S559" s="137"/>
      <c r="T559" s="137"/>
      <c r="U559" s="137"/>
      <c r="V559" s="137">
        <v>0</v>
      </c>
      <c r="W559" s="137">
        <v>500000000</v>
      </c>
      <c r="X559" s="137"/>
      <c r="Y559" s="137" t="s">
        <v>748</v>
      </c>
    </row>
    <row r="560" spans="1:25" ht="15" customHeight="1">
      <c r="A560" s="137" t="s">
        <v>222</v>
      </c>
      <c r="B560" s="137" t="s">
        <v>266</v>
      </c>
      <c r="C560" s="137" t="s">
        <v>7</v>
      </c>
      <c r="D560" s="137" t="s">
        <v>11</v>
      </c>
      <c r="E560" s="137" t="s">
        <v>366</v>
      </c>
      <c r="F560" s="137" t="s">
        <v>13</v>
      </c>
      <c r="G560" s="137" t="s">
        <v>665</v>
      </c>
      <c r="H560" s="137" t="s">
        <v>639</v>
      </c>
      <c r="I560" s="137" t="s">
        <v>640</v>
      </c>
      <c r="J560" s="137" t="s">
        <v>301</v>
      </c>
      <c r="K560" s="137" t="s">
        <v>666</v>
      </c>
      <c r="L560" s="137" t="s">
        <v>44</v>
      </c>
      <c r="M560" s="137" t="s">
        <v>647</v>
      </c>
      <c r="N560" s="137" t="s">
        <v>635</v>
      </c>
      <c r="O560" s="137" t="s">
        <v>288</v>
      </c>
      <c r="P560" s="137">
        <v>0.14000000000000001</v>
      </c>
      <c r="Q560" s="137"/>
      <c r="R560" s="137"/>
      <c r="S560" s="137"/>
      <c r="T560" s="137"/>
      <c r="U560" s="137"/>
      <c r="V560" s="137">
        <v>0</v>
      </c>
      <c r="W560" s="137">
        <v>500000000</v>
      </c>
      <c r="X560" s="137"/>
      <c r="Y560" s="137" t="s">
        <v>748</v>
      </c>
    </row>
    <row r="561" spans="1:25" ht="15" customHeight="1">
      <c r="A561" s="137" t="s">
        <v>222</v>
      </c>
      <c r="B561" s="137" t="s">
        <v>264</v>
      </c>
      <c r="C561" s="137" t="s">
        <v>7</v>
      </c>
      <c r="D561" s="137" t="s">
        <v>11</v>
      </c>
      <c r="E561" s="137" t="s">
        <v>366</v>
      </c>
      <c r="F561" s="137" t="s">
        <v>13</v>
      </c>
      <c r="G561" s="137"/>
      <c r="H561" s="137"/>
      <c r="I561" s="137"/>
      <c r="J561" s="137"/>
      <c r="K561" s="137"/>
      <c r="L561" s="137"/>
      <c r="M561" s="137"/>
      <c r="N561" s="137"/>
      <c r="O561" s="137"/>
      <c r="P561" s="137">
        <v>0.14000000000000001</v>
      </c>
      <c r="Q561" s="137"/>
      <c r="R561" s="137"/>
      <c r="S561" s="137"/>
      <c r="T561" s="137"/>
      <c r="U561" s="137"/>
      <c r="V561" s="137">
        <v>0</v>
      </c>
      <c r="W561" s="137">
        <v>500000000</v>
      </c>
      <c r="X561" s="137"/>
      <c r="Y561" s="137" t="s">
        <v>748</v>
      </c>
    </row>
    <row r="562" spans="1:25" ht="15" customHeight="1">
      <c r="A562" s="137" t="s">
        <v>224</v>
      </c>
      <c r="B562" s="137" t="s">
        <v>269</v>
      </c>
      <c r="C562" s="137" t="s">
        <v>7</v>
      </c>
      <c r="D562" s="137" t="s">
        <v>11</v>
      </c>
      <c r="E562" s="137" t="s">
        <v>366</v>
      </c>
      <c r="F562" s="137" t="s">
        <v>13</v>
      </c>
      <c r="G562" s="137"/>
      <c r="H562" s="137"/>
      <c r="I562" s="137"/>
      <c r="J562" s="137"/>
      <c r="K562" s="137"/>
      <c r="L562" s="137"/>
      <c r="M562" s="137" t="s">
        <v>647</v>
      </c>
      <c r="N562" s="137" t="s">
        <v>630</v>
      </c>
      <c r="O562" s="137" t="s">
        <v>631</v>
      </c>
      <c r="P562" s="137">
        <v>0.12</v>
      </c>
      <c r="Q562" s="137"/>
      <c r="R562" s="137"/>
      <c r="S562" s="137"/>
      <c r="T562" s="137"/>
      <c r="U562" s="137"/>
      <c r="V562" s="137">
        <v>0</v>
      </c>
      <c r="W562" s="137">
        <v>500000000</v>
      </c>
      <c r="X562" s="137"/>
      <c r="Y562" s="137" t="s">
        <v>748</v>
      </c>
    </row>
    <row r="563" spans="1:25" ht="15" customHeight="1">
      <c r="A563" s="137" t="s">
        <v>224</v>
      </c>
      <c r="B563" s="137" t="s">
        <v>268</v>
      </c>
      <c r="C563" s="137" t="s">
        <v>7</v>
      </c>
      <c r="D563" s="137" t="s">
        <v>11</v>
      </c>
      <c r="E563" s="137" t="s">
        <v>366</v>
      </c>
      <c r="F563" s="137" t="s">
        <v>13</v>
      </c>
      <c r="G563" s="137"/>
      <c r="H563" s="137"/>
      <c r="I563" s="137"/>
      <c r="J563" s="137"/>
      <c r="K563" s="137"/>
      <c r="L563" s="137"/>
      <c r="M563" s="137"/>
      <c r="N563" s="137"/>
      <c r="O563" s="137"/>
      <c r="P563" s="137">
        <v>0.12</v>
      </c>
      <c r="Q563" s="137"/>
      <c r="R563" s="137"/>
      <c r="S563" s="137"/>
      <c r="T563" s="137"/>
      <c r="U563" s="137"/>
      <c r="V563" s="137">
        <v>0</v>
      </c>
      <c r="W563" s="137">
        <v>500000000</v>
      </c>
      <c r="X563" s="137"/>
      <c r="Y563" s="137" t="s">
        <v>748</v>
      </c>
    </row>
    <row r="564" spans="1:25" ht="15" customHeight="1">
      <c r="A564" s="137" t="s">
        <v>224</v>
      </c>
      <c r="B564" s="137" t="s">
        <v>251</v>
      </c>
      <c r="C564" s="137" t="s">
        <v>7</v>
      </c>
      <c r="D564" s="137" t="s">
        <v>11</v>
      </c>
      <c r="E564" s="137" t="s">
        <v>366</v>
      </c>
      <c r="F564" s="137" t="s">
        <v>13</v>
      </c>
      <c r="G564" s="137"/>
      <c r="H564" s="137"/>
      <c r="I564" s="137"/>
      <c r="J564" s="137"/>
      <c r="K564" s="137"/>
      <c r="L564" s="137"/>
      <c r="M564" s="137"/>
      <c r="N564" s="137"/>
      <c r="O564" s="137"/>
      <c r="P564" s="137">
        <v>0.12</v>
      </c>
      <c r="Q564" s="137"/>
      <c r="R564" s="137"/>
      <c r="S564" s="137"/>
      <c r="T564" s="137"/>
      <c r="U564" s="137"/>
      <c r="V564" s="137">
        <v>0</v>
      </c>
      <c r="W564" s="137">
        <v>500000000</v>
      </c>
      <c r="X564" s="137"/>
      <c r="Y564" s="137" t="s">
        <v>748</v>
      </c>
    </row>
    <row r="565" spans="1:25" ht="15" customHeight="1">
      <c r="A565" s="137" t="s">
        <v>225</v>
      </c>
      <c r="B565" s="137" t="s">
        <v>249</v>
      </c>
      <c r="C565" s="137" t="s">
        <v>7</v>
      </c>
      <c r="D565" s="137" t="s">
        <v>11</v>
      </c>
      <c r="E565" s="137" t="s">
        <v>366</v>
      </c>
      <c r="F565" s="137" t="s">
        <v>13</v>
      </c>
      <c r="G565" s="137"/>
      <c r="H565" s="137"/>
      <c r="I565" s="137"/>
      <c r="J565" s="137"/>
      <c r="K565" s="137"/>
      <c r="L565" s="137"/>
      <c r="M565" s="137"/>
      <c r="N565" s="137"/>
      <c r="O565" s="137"/>
      <c r="P565" s="137">
        <v>0.1</v>
      </c>
      <c r="Q565" s="137"/>
      <c r="R565" s="137"/>
      <c r="S565" s="137"/>
      <c r="T565" s="137"/>
      <c r="U565" s="137"/>
      <c r="V565" s="137">
        <v>0</v>
      </c>
      <c r="W565" s="137">
        <v>500000000</v>
      </c>
      <c r="X565" s="137"/>
      <c r="Y565" s="137" t="s">
        <v>748</v>
      </c>
    </row>
    <row r="566" spans="1:25" ht="15" customHeight="1">
      <c r="A566" s="137" t="s">
        <v>225</v>
      </c>
      <c r="B566" s="137" t="s">
        <v>250</v>
      </c>
      <c r="C566" s="137" t="s">
        <v>7</v>
      </c>
      <c r="D566" s="137" t="s">
        <v>11</v>
      </c>
      <c r="E566" s="137" t="s">
        <v>366</v>
      </c>
      <c r="F566" s="137" t="s">
        <v>13</v>
      </c>
      <c r="G566" s="137"/>
      <c r="H566" s="137"/>
      <c r="I566" s="137"/>
      <c r="J566" s="137"/>
      <c r="K566" s="137"/>
      <c r="L566" s="137"/>
      <c r="M566" s="137"/>
      <c r="N566" s="137"/>
      <c r="O566" s="137"/>
      <c r="P566" s="137">
        <v>0.65</v>
      </c>
      <c r="Q566" s="137"/>
      <c r="R566" s="137"/>
      <c r="S566" s="137"/>
      <c r="T566" s="137"/>
      <c r="U566" s="137"/>
      <c r="V566" s="137">
        <v>0</v>
      </c>
      <c r="W566" s="137">
        <v>500000000</v>
      </c>
      <c r="X566" s="137"/>
      <c r="Y566" s="137" t="s">
        <v>748</v>
      </c>
    </row>
    <row r="567" spans="1:25" ht="15" customHeight="1">
      <c r="A567" s="137" t="s">
        <v>225</v>
      </c>
      <c r="B567" s="137" t="s">
        <v>248</v>
      </c>
      <c r="C567" s="137" t="s">
        <v>7</v>
      </c>
      <c r="D567" s="137" t="s">
        <v>11</v>
      </c>
      <c r="E567" s="137" t="s">
        <v>366</v>
      </c>
      <c r="F567" s="137" t="s">
        <v>13</v>
      </c>
      <c r="G567" s="137"/>
      <c r="H567" s="137"/>
      <c r="I567" s="137"/>
      <c r="J567" s="137"/>
      <c r="K567" s="137"/>
      <c r="L567" s="137"/>
      <c r="M567" s="137"/>
      <c r="N567" s="137"/>
      <c r="O567" s="137"/>
      <c r="P567" s="137">
        <v>0.75</v>
      </c>
      <c r="Q567" s="137"/>
      <c r="R567" s="137"/>
      <c r="S567" s="137"/>
      <c r="T567" s="137"/>
      <c r="U567" s="137"/>
      <c r="V567" s="137">
        <v>0</v>
      </c>
      <c r="W567" s="137">
        <v>500000000</v>
      </c>
      <c r="X567" s="137"/>
      <c r="Y567" s="137" t="s">
        <v>748</v>
      </c>
    </row>
    <row r="568" spans="1:25" ht="15" customHeight="1">
      <c r="A568" s="137" t="s">
        <v>227</v>
      </c>
      <c r="B568" s="137" t="s">
        <v>249</v>
      </c>
      <c r="C568" s="137" t="s">
        <v>7</v>
      </c>
      <c r="D568" s="137" t="s">
        <v>11</v>
      </c>
      <c r="E568" s="137" t="s">
        <v>366</v>
      </c>
      <c r="F568" s="137" t="s">
        <v>13</v>
      </c>
      <c r="G568" s="137"/>
      <c r="H568" s="137"/>
      <c r="I568" s="137"/>
      <c r="J568" s="137"/>
      <c r="K568" s="137"/>
      <c r="L568" s="137"/>
      <c r="M568" s="137" t="s">
        <v>647</v>
      </c>
      <c r="N568" s="137" t="s">
        <v>630</v>
      </c>
      <c r="O568" s="137" t="s">
        <v>631</v>
      </c>
      <c r="P568" s="137">
        <v>0.1</v>
      </c>
      <c r="Q568" s="137"/>
      <c r="R568" s="137"/>
      <c r="S568" s="137"/>
      <c r="T568" s="137"/>
      <c r="U568" s="137"/>
      <c r="V568" s="137">
        <v>0</v>
      </c>
      <c r="W568" s="137">
        <v>500000000</v>
      </c>
      <c r="X568" s="137"/>
      <c r="Y568" s="137" t="s">
        <v>748</v>
      </c>
    </row>
    <row r="569" spans="1:25" ht="15" customHeight="1">
      <c r="A569" s="137" t="s">
        <v>227</v>
      </c>
      <c r="B569" s="137" t="s">
        <v>248</v>
      </c>
      <c r="C569" s="137" t="s">
        <v>7</v>
      </c>
      <c r="D569" s="137" t="s">
        <v>11</v>
      </c>
      <c r="E569" s="137" t="s">
        <v>366</v>
      </c>
      <c r="F569" s="137" t="s">
        <v>13</v>
      </c>
      <c r="G569" s="137"/>
      <c r="H569" s="137"/>
      <c r="I569" s="137"/>
      <c r="J569" s="137"/>
      <c r="K569" s="137"/>
      <c r="L569" s="137"/>
      <c r="M569" s="137"/>
      <c r="N569" s="137"/>
      <c r="O569" s="137"/>
      <c r="P569" s="137">
        <v>0.1</v>
      </c>
      <c r="Q569" s="137"/>
      <c r="R569" s="137"/>
      <c r="S569" s="137"/>
      <c r="T569" s="137"/>
      <c r="U569" s="137"/>
      <c r="V569" s="137">
        <v>0</v>
      </c>
      <c r="W569" s="137">
        <v>500000000</v>
      </c>
      <c r="X569" s="137"/>
      <c r="Y569" s="137" t="s">
        <v>748</v>
      </c>
    </row>
    <row r="570" spans="1:25" ht="15" customHeight="1">
      <c r="A570" s="137" t="s">
        <v>229</v>
      </c>
      <c r="B570" s="137" t="s">
        <v>249</v>
      </c>
      <c r="C570" s="137" t="s">
        <v>7</v>
      </c>
      <c r="D570" s="137" t="s">
        <v>11</v>
      </c>
      <c r="E570" s="137" t="s">
        <v>366</v>
      </c>
      <c r="F570" s="137" t="s">
        <v>13</v>
      </c>
      <c r="G570" s="137"/>
      <c r="H570" s="137"/>
      <c r="I570" s="137"/>
      <c r="J570" s="137"/>
      <c r="K570" s="137"/>
      <c r="L570" s="137"/>
      <c r="M570" s="137"/>
      <c r="N570" s="137"/>
      <c r="O570" s="137"/>
      <c r="P570" s="137">
        <v>0</v>
      </c>
      <c r="Q570" s="137"/>
      <c r="R570" s="137"/>
      <c r="S570" s="137"/>
      <c r="T570" s="137"/>
      <c r="U570" s="137"/>
      <c r="V570" s="137">
        <v>0</v>
      </c>
      <c r="W570" s="137">
        <v>500000000</v>
      </c>
      <c r="X570" s="137"/>
      <c r="Y570" s="137" t="s">
        <v>748</v>
      </c>
    </row>
    <row r="571" spans="1:25" ht="15" customHeight="1">
      <c r="A571" s="137" t="s">
        <v>229</v>
      </c>
      <c r="B571" s="137" t="s">
        <v>248</v>
      </c>
      <c r="C571" s="137" t="s">
        <v>7</v>
      </c>
      <c r="D571" s="137" t="s">
        <v>11</v>
      </c>
      <c r="E571" s="137" t="s">
        <v>366</v>
      </c>
      <c r="F571" s="137" t="s">
        <v>13</v>
      </c>
      <c r="G571" s="137"/>
      <c r="H571" s="137"/>
      <c r="I571" s="137"/>
      <c r="J571" s="137"/>
      <c r="K571" s="137"/>
      <c r="L571" s="137"/>
      <c r="M571" s="137"/>
      <c r="N571" s="137"/>
      <c r="O571" s="137"/>
      <c r="P571" s="137">
        <v>0</v>
      </c>
      <c r="Q571" s="137"/>
      <c r="R571" s="137"/>
      <c r="S571" s="137"/>
      <c r="T571" s="137"/>
      <c r="U571" s="137"/>
      <c r="V571" s="137">
        <v>0</v>
      </c>
      <c r="W571" s="137">
        <v>500000000</v>
      </c>
      <c r="X571" s="137"/>
      <c r="Y571" s="137" t="s">
        <v>748</v>
      </c>
    </row>
    <row r="572" spans="1:25" ht="15" customHeight="1">
      <c r="A572" s="137" t="s">
        <v>230</v>
      </c>
      <c r="B572" s="137" t="s">
        <v>250</v>
      </c>
      <c r="C572" s="137" t="s">
        <v>7</v>
      </c>
      <c r="D572" s="137" t="s">
        <v>11</v>
      </c>
      <c r="E572" s="137" t="s">
        <v>366</v>
      </c>
      <c r="F572" s="137" t="s">
        <v>13</v>
      </c>
      <c r="G572" s="137"/>
      <c r="H572" s="137"/>
      <c r="I572" s="137"/>
      <c r="J572" s="137"/>
      <c r="K572" s="137"/>
      <c r="L572" s="137"/>
      <c r="M572" s="137" t="s">
        <v>647</v>
      </c>
      <c r="N572" s="137" t="s">
        <v>630</v>
      </c>
      <c r="O572" s="137" t="s">
        <v>631</v>
      </c>
      <c r="P572" s="137">
        <v>0.65</v>
      </c>
      <c r="Q572" s="137"/>
      <c r="R572" s="137"/>
      <c r="S572" s="137"/>
      <c r="T572" s="137"/>
      <c r="U572" s="137"/>
      <c r="V572" s="137">
        <v>0</v>
      </c>
      <c r="W572" s="137">
        <v>500000000</v>
      </c>
      <c r="X572" s="137"/>
      <c r="Y572" s="137" t="s">
        <v>748</v>
      </c>
    </row>
    <row r="573" spans="1:25" ht="15" customHeight="1">
      <c r="A573" s="137" t="s">
        <v>230</v>
      </c>
      <c r="B573" s="137" t="s">
        <v>248</v>
      </c>
      <c r="C573" s="137" t="s">
        <v>7</v>
      </c>
      <c r="D573" s="137" t="s">
        <v>11</v>
      </c>
      <c r="E573" s="137" t="s">
        <v>366</v>
      </c>
      <c r="F573" s="137" t="s">
        <v>13</v>
      </c>
      <c r="G573" s="137"/>
      <c r="H573" s="137"/>
      <c r="I573" s="137"/>
      <c r="J573" s="137"/>
      <c r="K573" s="137"/>
      <c r="L573" s="137"/>
      <c r="M573" s="137"/>
      <c r="N573" s="137"/>
      <c r="O573" s="137"/>
      <c r="P573" s="137">
        <v>0.65</v>
      </c>
      <c r="Q573" s="137"/>
      <c r="R573" s="137"/>
      <c r="S573" s="137"/>
      <c r="T573" s="137"/>
      <c r="U573" s="137"/>
      <c r="V573" s="137">
        <v>0</v>
      </c>
      <c r="W573" s="137">
        <v>500000000</v>
      </c>
      <c r="X573" s="137"/>
      <c r="Y573" s="137" t="s">
        <v>748</v>
      </c>
    </row>
    <row r="574" spans="1:25" ht="15" customHeight="1">
      <c r="A574" s="137" t="s">
        <v>231</v>
      </c>
      <c r="B574" s="137" t="s">
        <v>270</v>
      </c>
      <c r="C574" s="137" t="s">
        <v>7</v>
      </c>
      <c r="D574" s="137" t="s">
        <v>11</v>
      </c>
      <c r="E574" s="137" t="s">
        <v>366</v>
      </c>
      <c r="F574" s="137" t="s">
        <v>13</v>
      </c>
      <c r="G574" s="137"/>
      <c r="H574" s="137"/>
      <c r="I574" s="137"/>
      <c r="J574" s="137"/>
      <c r="K574" s="137"/>
      <c r="L574" s="137"/>
      <c r="M574" s="137"/>
      <c r="N574" s="137"/>
      <c r="O574" s="137"/>
      <c r="P574" s="137">
        <v>0.04</v>
      </c>
      <c r="Q574" s="137"/>
      <c r="R574" s="137"/>
      <c r="S574" s="137"/>
      <c r="T574" s="137"/>
      <c r="U574" s="137"/>
      <c r="V574" s="137">
        <v>0</v>
      </c>
      <c r="W574" s="137">
        <v>500000000</v>
      </c>
      <c r="X574" s="137"/>
      <c r="Y574" s="137" t="s">
        <v>748</v>
      </c>
    </row>
    <row r="575" spans="1:25" ht="15" customHeight="1">
      <c r="A575" s="137" t="s">
        <v>231</v>
      </c>
      <c r="B575" s="137" t="s">
        <v>271</v>
      </c>
      <c r="C575" s="137" t="s">
        <v>7</v>
      </c>
      <c r="D575" s="137" t="s">
        <v>11</v>
      </c>
      <c r="E575" s="137" t="s">
        <v>366</v>
      </c>
      <c r="F575" s="137" t="s">
        <v>13</v>
      </c>
      <c r="G575" s="137"/>
      <c r="H575" s="137"/>
      <c r="I575" s="137"/>
      <c r="J575" s="137"/>
      <c r="K575" s="137"/>
      <c r="L575" s="137"/>
      <c r="M575" s="137"/>
      <c r="N575" s="137"/>
      <c r="O575" s="137"/>
      <c r="P575" s="137">
        <v>0.01</v>
      </c>
      <c r="Q575" s="137"/>
      <c r="R575" s="137"/>
      <c r="S575" s="137"/>
      <c r="T575" s="137"/>
      <c r="U575" s="137"/>
      <c r="V575" s="137">
        <v>0</v>
      </c>
      <c r="W575" s="137">
        <v>500000000</v>
      </c>
      <c r="X575" s="137"/>
      <c r="Y575" s="137" t="s">
        <v>748</v>
      </c>
    </row>
    <row r="576" spans="1:25" ht="15" customHeight="1">
      <c r="A576" s="137" t="s">
        <v>231</v>
      </c>
      <c r="B576" s="137" t="s">
        <v>262</v>
      </c>
      <c r="C576" s="137" t="s">
        <v>7</v>
      </c>
      <c r="D576" s="137" t="s">
        <v>11</v>
      </c>
      <c r="E576" s="137" t="s">
        <v>366</v>
      </c>
      <c r="F576" s="137" t="s">
        <v>13</v>
      </c>
      <c r="G576" s="137"/>
      <c r="H576" s="137"/>
      <c r="I576" s="137"/>
      <c r="J576" s="137"/>
      <c r="K576" s="137"/>
      <c r="L576" s="137"/>
      <c r="M576" s="137"/>
      <c r="N576" s="137"/>
      <c r="O576" s="137"/>
      <c r="P576" s="137">
        <v>0</v>
      </c>
      <c r="Q576" s="137">
        <v>0</v>
      </c>
      <c r="R576" s="137">
        <v>0</v>
      </c>
      <c r="S576" s="137"/>
      <c r="T576" s="137"/>
      <c r="U576" s="137"/>
      <c r="V576" s="137">
        <v>0</v>
      </c>
      <c r="W576" s="137">
        <v>500000000</v>
      </c>
      <c r="X576" s="137"/>
      <c r="Y576" s="137" t="s">
        <v>749</v>
      </c>
    </row>
    <row r="577" spans="1:25" ht="15" customHeight="1">
      <c r="A577" s="137" t="s">
        <v>231</v>
      </c>
      <c r="B577" s="137" t="s">
        <v>263</v>
      </c>
      <c r="C577" s="137" t="s">
        <v>7</v>
      </c>
      <c r="D577" s="137" t="s">
        <v>11</v>
      </c>
      <c r="E577" s="137" t="s">
        <v>366</v>
      </c>
      <c r="F577" s="137" t="s">
        <v>13</v>
      </c>
      <c r="G577" s="137"/>
      <c r="H577" s="137"/>
      <c r="I577" s="137"/>
      <c r="J577" s="137"/>
      <c r="K577" s="137"/>
      <c r="L577" s="137"/>
      <c r="M577" s="137"/>
      <c r="N577" s="137"/>
      <c r="O577" s="137"/>
      <c r="P577" s="137">
        <v>0</v>
      </c>
      <c r="Q577" s="137">
        <v>0</v>
      </c>
      <c r="R577" s="137">
        <v>0</v>
      </c>
      <c r="S577" s="137"/>
      <c r="T577" s="137"/>
      <c r="U577" s="137"/>
      <c r="V577" s="137">
        <v>0</v>
      </c>
      <c r="W577" s="137">
        <v>500000000</v>
      </c>
      <c r="X577" s="137"/>
      <c r="Y577" s="137" t="s">
        <v>749</v>
      </c>
    </row>
    <row r="578" spans="1:25" ht="15" customHeight="1">
      <c r="A578" s="137" t="s">
        <v>231</v>
      </c>
      <c r="B578" s="137" t="s">
        <v>265</v>
      </c>
      <c r="C578" s="137" t="s">
        <v>7</v>
      </c>
      <c r="D578" s="137" t="s">
        <v>11</v>
      </c>
      <c r="E578" s="137" t="s">
        <v>366</v>
      </c>
      <c r="F578" s="137" t="s">
        <v>13</v>
      </c>
      <c r="G578" s="137"/>
      <c r="H578" s="137"/>
      <c r="I578" s="137"/>
      <c r="J578" s="137"/>
      <c r="K578" s="137"/>
      <c r="L578" s="137"/>
      <c r="M578" s="137"/>
      <c r="N578" s="137"/>
      <c r="O578" s="137"/>
      <c r="P578" s="137">
        <v>0</v>
      </c>
      <c r="Q578" s="137"/>
      <c r="R578" s="137"/>
      <c r="S578" s="137"/>
      <c r="T578" s="137"/>
      <c r="U578" s="137"/>
      <c r="V578" s="137">
        <v>0</v>
      </c>
      <c r="W578" s="137">
        <v>500000000</v>
      </c>
      <c r="X578" s="137"/>
      <c r="Y578" s="137" t="s">
        <v>748</v>
      </c>
    </row>
    <row r="579" spans="1:25" ht="15" customHeight="1">
      <c r="A579" s="137" t="s">
        <v>231</v>
      </c>
      <c r="B579" s="137" t="s">
        <v>266</v>
      </c>
      <c r="C579" s="137" t="s">
        <v>7</v>
      </c>
      <c r="D579" s="137" t="s">
        <v>11</v>
      </c>
      <c r="E579" s="137" t="s">
        <v>366</v>
      </c>
      <c r="F579" s="137" t="s">
        <v>13</v>
      </c>
      <c r="G579" s="137"/>
      <c r="H579" s="137"/>
      <c r="I579" s="137"/>
      <c r="J579" s="137"/>
      <c r="K579" s="137"/>
      <c r="L579" s="137"/>
      <c r="M579" s="137"/>
      <c r="N579" s="137"/>
      <c r="O579" s="137"/>
      <c r="P579" s="137">
        <v>0.05</v>
      </c>
      <c r="Q579" s="137"/>
      <c r="R579" s="137"/>
      <c r="S579" s="137"/>
      <c r="T579" s="137"/>
      <c r="U579" s="137"/>
      <c r="V579" s="137">
        <v>0</v>
      </c>
      <c r="W579" s="137">
        <v>500000000</v>
      </c>
      <c r="X579" s="137"/>
      <c r="Y579" s="137" t="s">
        <v>748</v>
      </c>
    </row>
    <row r="580" spans="1:25" ht="15" customHeight="1">
      <c r="A580" s="137" t="s">
        <v>231</v>
      </c>
      <c r="B580" s="137" t="s">
        <v>267</v>
      </c>
      <c r="C580" s="137" t="s">
        <v>7</v>
      </c>
      <c r="D580" s="137" t="s">
        <v>11</v>
      </c>
      <c r="E580" s="137" t="s">
        <v>366</v>
      </c>
      <c r="F580" s="137" t="s">
        <v>13</v>
      </c>
      <c r="G580" s="137"/>
      <c r="H580" s="137"/>
      <c r="I580" s="137"/>
      <c r="J580" s="137"/>
      <c r="K580" s="137"/>
      <c r="L580" s="137"/>
      <c r="M580" s="137"/>
      <c r="N580" s="137"/>
      <c r="O580" s="137"/>
      <c r="P580" s="137">
        <v>0</v>
      </c>
      <c r="Q580" s="137"/>
      <c r="R580" s="137"/>
      <c r="S580" s="137"/>
      <c r="T580" s="137"/>
      <c r="U580" s="137"/>
      <c r="V580" s="137">
        <v>0</v>
      </c>
      <c r="W580" s="137">
        <v>500000000</v>
      </c>
      <c r="X580" s="137"/>
      <c r="Y580" s="137" t="s">
        <v>748</v>
      </c>
    </row>
    <row r="581" spans="1:25" ht="15" customHeight="1">
      <c r="A581" s="137" t="s">
        <v>231</v>
      </c>
      <c r="B581" s="137" t="s">
        <v>272</v>
      </c>
      <c r="C581" s="137" t="s">
        <v>7</v>
      </c>
      <c r="D581" s="137" t="s">
        <v>11</v>
      </c>
      <c r="E581" s="137" t="s">
        <v>366</v>
      </c>
      <c r="F581" s="137" t="s">
        <v>13</v>
      </c>
      <c r="G581" s="137"/>
      <c r="H581" s="137"/>
      <c r="I581" s="137"/>
      <c r="J581" s="137"/>
      <c r="K581" s="137"/>
      <c r="L581" s="137"/>
      <c r="M581" s="137"/>
      <c r="N581" s="137"/>
      <c r="O581" s="137"/>
      <c r="P581" s="137">
        <v>0.01</v>
      </c>
      <c r="Q581" s="137"/>
      <c r="R581" s="137"/>
      <c r="S581" s="137"/>
      <c r="T581" s="137"/>
      <c r="U581" s="137"/>
      <c r="V581" s="137">
        <v>0</v>
      </c>
      <c r="W581" s="137">
        <v>500000000</v>
      </c>
      <c r="X581" s="137"/>
      <c r="Y581" s="137" t="s">
        <v>748</v>
      </c>
    </row>
    <row r="582" spans="1:25" ht="15" customHeight="1">
      <c r="A582" s="137" t="s">
        <v>231</v>
      </c>
      <c r="B582" s="137" t="s">
        <v>273</v>
      </c>
      <c r="C582" s="137" t="s">
        <v>7</v>
      </c>
      <c r="D582" s="137" t="s">
        <v>11</v>
      </c>
      <c r="E582" s="137" t="s">
        <v>366</v>
      </c>
      <c r="F582" s="137" t="s">
        <v>13</v>
      </c>
      <c r="G582" s="137"/>
      <c r="H582" s="137"/>
      <c r="I582" s="137"/>
      <c r="J582" s="137"/>
      <c r="K582" s="137"/>
      <c r="L582" s="137"/>
      <c r="M582" s="137"/>
      <c r="N582" s="137"/>
      <c r="O582" s="137"/>
      <c r="P582" s="137">
        <v>0</v>
      </c>
      <c r="Q582" s="137"/>
      <c r="R582" s="137"/>
      <c r="S582" s="137"/>
      <c r="T582" s="137"/>
      <c r="U582" s="137"/>
      <c r="V582" s="137">
        <v>0</v>
      </c>
      <c r="W582" s="137">
        <v>500000000</v>
      </c>
      <c r="X582" s="137"/>
      <c r="Y582" s="137" t="s">
        <v>748</v>
      </c>
    </row>
    <row r="583" spans="1:25" ht="15" customHeight="1">
      <c r="A583" s="137" t="s">
        <v>231</v>
      </c>
      <c r="B583" s="137" t="s">
        <v>275</v>
      </c>
      <c r="C583" s="137" t="s">
        <v>7</v>
      </c>
      <c r="D583" s="137" t="s">
        <v>11</v>
      </c>
      <c r="E583" s="137" t="s">
        <v>366</v>
      </c>
      <c r="F583" s="137" t="s">
        <v>13</v>
      </c>
      <c r="G583" s="137"/>
      <c r="H583" s="137"/>
      <c r="I583" s="137"/>
      <c r="J583" s="137"/>
      <c r="K583" s="137"/>
      <c r="L583" s="137"/>
      <c r="M583" s="137"/>
      <c r="N583" s="137"/>
      <c r="O583" s="137"/>
      <c r="P583" s="137">
        <v>0.21</v>
      </c>
      <c r="Q583" s="137"/>
      <c r="R583" s="137"/>
      <c r="S583" s="137"/>
      <c r="T583" s="137"/>
      <c r="U583" s="137"/>
      <c r="V583" s="137">
        <v>0</v>
      </c>
      <c r="W583" s="137">
        <v>500000000</v>
      </c>
      <c r="X583" s="137"/>
      <c r="Y583" s="137" t="s">
        <v>748</v>
      </c>
    </row>
    <row r="584" spans="1:25" ht="15" customHeight="1">
      <c r="A584" s="137" t="s">
        <v>231</v>
      </c>
      <c r="B584" s="137" t="s">
        <v>261</v>
      </c>
      <c r="C584" s="137" t="s">
        <v>7</v>
      </c>
      <c r="D584" s="137" t="s">
        <v>11</v>
      </c>
      <c r="E584" s="137" t="s">
        <v>366</v>
      </c>
      <c r="F584" s="137" t="s">
        <v>13</v>
      </c>
      <c r="G584" s="137"/>
      <c r="H584" s="137"/>
      <c r="I584" s="137"/>
      <c r="J584" s="137"/>
      <c r="K584" s="137"/>
      <c r="L584" s="137"/>
      <c r="M584" s="137"/>
      <c r="N584" s="137"/>
      <c r="O584" s="137"/>
      <c r="P584" s="137">
        <v>0.01</v>
      </c>
      <c r="Q584" s="137"/>
      <c r="R584" s="137"/>
      <c r="S584" s="137"/>
      <c r="T584" s="137"/>
      <c r="U584" s="137"/>
      <c r="V584" s="137">
        <v>0</v>
      </c>
      <c r="W584" s="137">
        <v>500000000</v>
      </c>
      <c r="X584" s="137"/>
      <c r="Y584" s="137" t="s">
        <v>748</v>
      </c>
    </row>
    <row r="585" spans="1:25" ht="15" customHeight="1">
      <c r="A585" s="137" t="s">
        <v>231</v>
      </c>
      <c r="B585" s="137" t="s">
        <v>253</v>
      </c>
      <c r="C585" s="137" t="s">
        <v>7</v>
      </c>
      <c r="D585" s="137" t="s">
        <v>11</v>
      </c>
      <c r="E585" s="137" t="s">
        <v>366</v>
      </c>
      <c r="F585" s="137" t="s">
        <v>13</v>
      </c>
      <c r="G585" s="137"/>
      <c r="H585" s="137"/>
      <c r="I585" s="137"/>
      <c r="J585" s="137"/>
      <c r="K585" s="137"/>
      <c r="L585" s="137"/>
      <c r="M585" s="137"/>
      <c r="N585" s="137"/>
      <c r="O585" s="137"/>
      <c r="P585" s="137">
        <v>0.01</v>
      </c>
      <c r="Q585" s="137"/>
      <c r="R585" s="137"/>
      <c r="S585" s="137"/>
      <c r="T585" s="137"/>
      <c r="U585" s="137"/>
      <c r="V585" s="137">
        <v>0</v>
      </c>
      <c r="W585" s="137">
        <v>500000000</v>
      </c>
      <c r="X585" s="137"/>
      <c r="Y585" s="137" t="s">
        <v>748</v>
      </c>
    </row>
    <row r="586" spans="1:25" ht="15" customHeight="1">
      <c r="A586" s="137" t="s">
        <v>231</v>
      </c>
      <c r="B586" s="137" t="s">
        <v>252</v>
      </c>
      <c r="C586" s="137" t="s">
        <v>7</v>
      </c>
      <c r="D586" s="137" t="s">
        <v>11</v>
      </c>
      <c r="E586" s="137" t="s">
        <v>366</v>
      </c>
      <c r="F586" s="137" t="s">
        <v>13</v>
      </c>
      <c r="G586" s="137"/>
      <c r="H586" s="137"/>
      <c r="I586" s="137"/>
      <c r="J586" s="137"/>
      <c r="K586" s="137"/>
      <c r="L586" s="137"/>
      <c r="M586" s="137"/>
      <c r="N586" s="137"/>
      <c r="O586" s="137"/>
      <c r="P586" s="137">
        <v>7.0000000000000007E-2</v>
      </c>
      <c r="Q586" s="137"/>
      <c r="R586" s="137"/>
      <c r="S586" s="137"/>
      <c r="T586" s="137"/>
      <c r="U586" s="137"/>
      <c r="V586" s="137">
        <v>0</v>
      </c>
      <c r="W586" s="137">
        <v>500000000</v>
      </c>
      <c r="X586" s="137"/>
      <c r="Y586" s="137" t="s">
        <v>748</v>
      </c>
    </row>
    <row r="587" spans="1:25" ht="15" customHeight="1">
      <c r="A587" s="137" t="s">
        <v>231</v>
      </c>
      <c r="B587" s="137" t="s">
        <v>264</v>
      </c>
      <c r="C587" s="137" t="s">
        <v>7</v>
      </c>
      <c r="D587" s="137" t="s">
        <v>11</v>
      </c>
      <c r="E587" s="137" t="s">
        <v>366</v>
      </c>
      <c r="F587" s="137" t="s">
        <v>13</v>
      </c>
      <c r="G587" s="137"/>
      <c r="H587" s="137"/>
      <c r="I587" s="137"/>
      <c r="J587" s="137"/>
      <c r="K587" s="137"/>
      <c r="L587" s="137"/>
      <c r="M587" s="137"/>
      <c r="N587" s="137"/>
      <c r="O587" s="137"/>
      <c r="P587" s="137">
        <v>0.06</v>
      </c>
      <c r="Q587" s="137"/>
      <c r="R587" s="137"/>
      <c r="S587" s="137"/>
      <c r="T587" s="137"/>
      <c r="U587" s="137"/>
      <c r="V587" s="137">
        <v>0</v>
      </c>
      <c r="W587" s="137">
        <v>500000000</v>
      </c>
      <c r="X587" s="137"/>
      <c r="Y587" s="137" t="s">
        <v>748</v>
      </c>
    </row>
    <row r="588" spans="1:25" ht="15" customHeight="1">
      <c r="A588" s="137" t="s">
        <v>231</v>
      </c>
      <c r="B588" s="137" t="s">
        <v>251</v>
      </c>
      <c r="C588" s="137" t="s">
        <v>7</v>
      </c>
      <c r="D588" s="137" t="s">
        <v>11</v>
      </c>
      <c r="E588" s="137" t="s">
        <v>366</v>
      </c>
      <c r="F588" s="137" t="s">
        <v>13</v>
      </c>
      <c r="G588" s="137"/>
      <c r="H588" s="137"/>
      <c r="I588" s="137"/>
      <c r="J588" s="137"/>
      <c r="K588" s="137"/>
      <c r="L588" s="137"/>
      <c r="M588" s="137"/>
      <c r="N588" s="137"/>
      <c r="O588" s="137"/>
      <c r="P588" s="137">
        <v>0.12</v>
      </c>
      <c r="Q588" s="137"/>
      <c r="R588" s="137"/>
      <c r="S588" s="137"/>
      <c r="T588" s="137"/>
      <c r="U588" s="137"/>
      <c r="V588" s="137">
        <v>0</v>
      </c>
      <c r="W588" s="137">
        <v>500000000</v>
      </c>
      <c r="X588" s="137"/>
      <c r="Y588" s="137" t="s">
        <v>748</v>
      </c>
    </row>
    <row r="589" spans="1:25" ht="15" customHeight="1">
      <c r="A589" s="137" t="s">
        <v>231</v>
      </c>
      <c r="B589" s="137" t="s">
        <v>268</v>
      </c>
      <c r="C589" s="137" t="s">
        <v>7</v>
      </c>
      <c r="D589" s="137" t="s">
        <v>11</v>
      </c>
      <c r="E589" s="137" t="s">
        <v>366</v>
      </c>
      <c r="F589" s="137" t="s">
        <v>13</v>
      </c>
      <c r="G589" s="137"/>
      <c r="H589" s="137"/>
      <c r="I589" s="137"/>
      <c r="J589" s="137"/>
      <c r="K589" s="137"/>
      <c r="L589" s="137"/>
      <c r="M589" s="137"/>
      <c r="N589" s="137"/>
      <c r="O589" s="137"/>
      <c r="P589" s="137">
        <v>0.05</v>
      </c>
      <c r="Q589" s="137"/>
      <c r="R589" s="137"/>
      <c r="S589" s="137"/>
      <c r="T589" s="137"/>
      <c r="U589" s="137"/>
      <c r="V589" s="137">
        <v>0</v>
      </c>
      <c r="W589" s="137">
        <v>500000000</v>
      </c>
      <c r="X589" s="137"/>
      <c r="Y589" s="137" t="s">
        <v>748</v>
      </c>
    </row>
    <row r="590" spans="1:25" ht="15" customHeight="1">
      <c r="A590" s="137" t="s">
        <v>233</v>
      </c>
      <c r="B590" s="137" t="s">
        <v>270</v>
      </c>
      <c r="C590" s="137" t="s">
        <v>7</v>
      </c>
      <c r="D590" s="137" t="s">
        <v>11</v>
      </c>
      <c r="E590" s="137" t="s">
        <v>366</v>
      </c>
      <c r="F590" s="137" t="s">
        <v>13</v>
      </c>
      <c r="G590" s="137"/>
      <c r="H590" s="137"/>
      <c r="I590" s="137"/>
      <c r="J590" s="137"/>
      <c r="K590" s="137"/>
      <c r="L590" s="137"/>
      <c r="M590" s="137"/>
      <c r="N590" s="137"/>
      <c r="O590" s="137"/>
      <c r="P590" s="137">
        <v>0.04</v>
      </c>
      <c r="Q590" s="137"/>
      <c r="R590" s="137"/>
      <c r="S590" s="137"/>
      <c r="T590" s="137"/>
      <c r="U590" s="137"/>
      <c r="V590" s="137">
        <v>0</v>
      </c>
      <c r="W590" s="137">
        <v>500000000</v>
      </c>
      <c r="X590" s="137"/>
      <c r="Y590" s="137" t="s">
        <v>748</v>
      </c>
    </row>
    <row r="591" spans="1:25" ht="15" customHeight="1">
      <c r="A591" s="137" t="s">
        <v>233</v>
      </c>
      <c r="B591" s="137" t="s">
        <v>271</v>
      </c>
      <c r="C591" s="137" t="s">
        <v>7</v>
      </c>
      <c r="D591" s="137" t="s">
        <v>11</v>
      </c>
      <c r="E591" s="137" t="s">
        <v>366</v>
      </c>
      <c r="F591" s="137" t="s">
        <v>13</v>
      </c>
      <c r="G591" s="137"/>
      <c r="H591" s="137"/>
      <c r="I591" s="137"/>
      <c r="J591" s="137"/>
      <c r="K591" s="137"/>
      <c r="L591" s="137"/>
      <c r="M591" s="137"/>
      <c r="N591" s="137"/>
      <c r="O591" s="137"/>
      <c r="P591" s="137">
        <v>0.01</v>
      </c>
      <c r="Q591" s="137"/>
      <c r="R591" s="137"/>
      <c r="S591" s="137"/>
      <c r="T591" s="137"/>
      <c r="U591" s="137"/>
      <c r="V591" s="137">
        <v>0</v>
      </c>
      <c r="W591" s="137">
        <v>500000000</v>
      </c>
      <c r="X591" s="137"/>
      <c r="Y591" s="137" t="s">
        <v>748</v>
      </c>
    </row>
    <row r="592" spans="1:25" ht="15" customHeight="1">
      <c r="A592" s="137" t="s">
        <v>233</v>
      </c>
      <c r="B592" s="137" t="s">
        <v>262</v>
      </c>
      <c r="C592" s="137" t="s">
        <v>7</v>
      </c>
      <c r="D592" s="137" t="s">
        <v>11</v>
      </c>
      <c r="E592" s="137" t="s">
        <v>366</v>
      </c>
      <c r="F592" s="137" t="s">
        <v>13</v>
      </c>
      <c r="G592" s="137"/>
      <c r="H592" s="137"/>
      <c r="I592" s="137"/>
      <c r="J592" s="137"/>
      <c r="K592" s="137"/>
      <c r="L592" s="137"/>
      <c r="M592" s="137"/>
      <c r="N592" s="137"/>
      <c r="O592" s="137"/>
      <c r="P592" s="137">
        <v>0</v>
      </c>
      <c r="Q592" s="137">
        <v>0</v>
      </c>
      <c r="R592" s="137">
        <v>0</v>
      </c>
      <c r="S592" s="137"/>
      <c r="T592" s="137"/>
      <c r="U592" s="137"/>
      <c r="V592" s="137">
        <v>0</v>
      </c>
      <c r="W592" s="137">
        <v>500000000</v>
      </c>
      <c r="X592" s="137"/>
      <c r="Y592" s="137" t="s">
        <v>749</v>
      </c>
    </row>
    <row r="593" spans="1:25" ht="15" customHeight="1">
      <c r="A593" s="137" t="s">
        <v>233</v>
      </c>
      <c r="B593" s="137" t="s">
        <v>263</v>
      </c>
      <c r="C593" s="137" t="s">
        <v>7</v>
      </c>
      <c r="D593" s="137" t="s">
        <v>11</v>
      </c>
      <c r="E593" s="137" t="s">
        <v>366</v>
      </c>
      <c r="F593" s="137" t="s">
        <v>13</v>
      </c>
      <c r="G593" s="137"/>
      <c r="H593" s="137"/>
      <c r="I593" s="137"/>
      <c r="J593" s="137"/>
      <c r="K593" s="137"/>
      <c r="L593" s="137"/>
      <c r="M593" s="137"/>
      <c r="N593" s="137"/>
      <c r="O593" s="137"/>
      <c r="P593" s="137">
        <v>0</v>
      </c>
      <c r="Q593" s="137">
        <v>0</v>
      </c>
      <c r="R593" s="137">
        <v>0</v>
      </c>
      <c r="S593" s="137"/>
      <c r="T593" s="137"/>
      <c r="U593" s="137"/>
      <c r="V593" s="137">
        <v>0</v>
      </c>
      <c r="W593" s="137">
        <v>500000000</v>
      </c>
      <c r="X593" s="137"/>
      <c r="Y593" s="137" t="s">
        <v>749</v>
      </c>
    </row>
    <row r="594" spans="1:25" ht="15" customHeight="1">
      <c r="A594" s="137" t="s">
        <v>233</v>
      </c>
      <c r="B594" s="137" t="s">
        <v>265</v>
      </c>
      <c r="C594" s="137" t="s">
        <v>7</v>
      </c>
      <c r="D594" s="137" t="s">
        <v>11</v>
      </c>
      <c r="E594" s="137" t="s">
        <v>366</v>
      </c>
      <c r="F594" s="137" t="s">
        <v>13</v>
      </c>
      <c r="G594" s="137"/>
      <c r="H594" s="137"/>
      <c r="I594" s="137"/>
      <c r="J594" s="137"/>
      <c r="K594" s="137"/>
      <c r="L594" s="137"/>
      <c r="M594" s="137"/>
      <c r="N594" s="137"/>
      <c r="O594" s="137"/>
      <c r="P594" s="137">
        <v>0</v>
      </c>
      <c r="Q594" s="137"/>
      <c r="R594" s="137"/>
      <c r="S594" s="137"/>
      <c r="T594" s="137"/>
      <c r="U594" s="137"/>
      <c r="V594" s="137">
        <v>0</v>
      </c>
      <c r="W594" s="137">
        <v>500000000</v>
      </c>
      <c r="X594" s="137"/>
      <c r="Y594" s="137" t="s">
        <v>748</v>
      </c>
    </row>
    <row r="595" spans="1:25" ht="15" customHeight="1">
      <c r="A595" s="137" t="s">
        <v>233</v>
      </c>
      <c r="B595" s="137" t="s">
        <v>266</v>
      </c>
      <c r="C595" s="137" t="s">
        <v>7</v>
      </c>
      <c r="D595" s="137" t="s">
        <v>11</v>
      </c>
      <c r="E595" s="137" t="s">
        <v>366</v>
      </c>
      <c r="F595" s="137" t="s">
        <v>13</v>
      </c>
      <c r="G595" s="137"/>
      <c r="H595" s="137"/>
      <c r="I595" s="137"/>
      <c r="J595" s="137"/>
      <c r="K595" s="137"/>
      <c r="L595" s="137"/>
      <c r="M595" s="137"/>
      <c r="N595" s="137"/>
      <c r="O595" s="137"/>
      <c r="P595" s="137">
        <v>0.05</v>
      </c>
      <c r="Q595" s="137"/>
      <c r="R595" s="137"/>
      <c r="S595" s="137"/>
      <c r="T595" s="137"/>
      <c r="U595" s="137"/>
      <c r="V595" s="137">
        <v>0</v>
      </c>
      <c r="W595" s="137">
        <v>500000000</v>
      </c>
      <c r="X595" s="137"/>
      <c r="Y595" s="137" t="s">
        <v>748</v>
      </c>
    </row>
    <row r="596" spans="1:25" ht="15" customHeight="1">
      <c r="A596" s="137" t="s">
        <v>233</v>
      </c>
      <c r="B596" s="137" t="s">
        <v>267</v>
      </c>
      <c r="C596" s="137" t="s">
        <v>7</v>
      </c>
      <c r="D596" s="137" t="s">
        <v>11</v>
      </c>
      <c r="E596" s="137" t="s">
        <v>366</v>
      </c>
      <c r="F596" s="137" t="s">
        <v>13</v>
      </c>
      <c r="G596" s="137"/>
      <c r="H596" s="137"/>
      <c r="I596" s="137"/>
      <c r="J596" s="137"/>
      <c r="K596" s="137"/>
      <c r="L596" s="137"/>
      <c r="M596" s="137"/>
      <c r="N596" s="137"/>
      <c r="O596" s="137"/>
      <c r="P596" s="137">
        <v>0</v>
      </c>
      <c r="Q596" s="137"/>
      <c r="R596" s="137"/>
      <c r="S596" s="137"/>
      <c r="T596" s="137"/>
      <c r="U596" s="137"/>
      <c r="V596" s="137">
        <v>0</v>
      </c>
      <c r="W596" s="137">
        <v>500000000</v>
      </c>
      <c r="X596" s="137"/>
      <c r="Y596" s="137" t="s">
        <v>748</v>
      </c>
    </row>
    <row r="597" spans="1:25" ht="15" customHeight="1">
      <c r="A597" s="137" t="s">
        <v>233</v>
      </c>
      <c r="B597" s="137" t="s">
        <v>272</v>
      </c>
      <c r="C597" s="137" t="s">
        <v>7</v>
      </c>
      <c r="D597" s="137" t="s">
        <v>11</v>
      </c>
      <c r="E597" s="137" t="s">
        <v>366</v>
      </c>
      <c r="F597" s="137" t="s">
        <v>13</v>
      </c>
      <c r="G597" s="137"/>
      <c r="H597" s="137"/>
      <c r="I597" s="137"/>
      <c r="J597" s="137"/>
      <c r="K597" s="137"/>
      <c r="L597" s="137"/>
      <c r="M597" s="137"/>
      <c r="N597" s="137"/>
      <c r="O597" s="137"/>
      <c r="P597" s="137">
        <v>0.01</v>
      </c>
      <c r="Q597" s="137"/>
      <c r="R597" s="137"/>
      <c r="S597" s="137"/>
      <c r="T597" s="137"/>
      <c r="U597" s="137"/>
      <c r="V597" s="137">
        <v>0</v>
      </c>
      <c r="W597" s="137">
        <v>500000000</v>
      </c>
      <c r="X597" s="137"/>
      <c r="Y597" s="137" t="s">
        <v>748</v>
      </c>
    </row>
    <row r="598" spans="1:25" ht="15" customHeight="1">
      <c r="A598" s="137" t="s">
        <v>233</v>
      </c>
      <c r="B598" s="137" t="s">
        <v>273</v>
      </c>
      <c r="C598" s="137" t="s">
        <v>7</v>
      </c>
      <c r="D598" s="137" t="s">
        <v>11</v>
      </c>
      <c r="E598" s="137" t="s">
        <v>366</v>
      </c>
      <c r="F598" s="137" t="s">
        <v>13</v>
      </c>
      <c r="G598" s="137"/>
      <c r="H598" s="137"/>
      <c r="I598" s="137"/>
      <c r="J598" s="137"/>
      <c r="K598" s="137"/>
      <c r="L598" s="137"/>
      <c r="M598" s="137"/>
      <c r="N598" s="137"/>
      <c r="O598" s="137"/>
      <c r="P598" s="137">
        <v>0</v>
      </c>
      <c r="Q598" s="137"/>
      <c r="R598" s="137"/>
      <c r="S598" s="137"/>
      <c r="T598" s="137"/>
      <c r="U598" s="137"/>
      <c r="V598" s="137">
        <v>0</v>
      </c>
      <c r="W598" s="137">
        <v>500000000</v>
      </c>
      <c r="X598" s="137"/>
      <c r="Y598" s="137" t="s">
        <v>748</v>
      </c>
    </row>
    <row r="599" spans="1:25" ht="15" customHeight="1">
      <c r="A599" s="137" t="s">
        <v>233</v>
      </c>
      <c r="B599" s="137" t="s">
        <v>275</v>
      </c>
      <c r="C599" s="137" t="s">
        <v>7</v>
      </c>
      <c r="D599" s="137" t="s">
        <v>11</v>
      </c>
      <c r="E599" s="137" t="s">
        <v>366</v>
      </c>
      <c r="F599" s="137" t="s">
        <v>13</v>
      </c>
      <c r="G599" s="137"/>
      <c r="H599" s="137"/>
      <c r="I599" s="137"/>
      <c r="J599" s="137"/>
      <c r="K599" s="137"/>
      <c r="L599" s="137"/>
      <c r="M599" s="137"/>
      <c r="N599" s="137"/>
      <c r="O599" s="137"/>
      <c r="P599" s="137">
        <v>0.21</v>
      </c>
      <c r="Q599" s="137"/>
      <c r="R599" s="137"/>
      <c r="S599" s="137"/>
      <c r="T599" s="137"/>
      <c r="U599" s="137"/>
      <c r="V599" s="137">
        <v>0</v>
      </c>
      <c r="W599" s="137">
        <v>500000000</v>
      </c>
      <c r="X599" s="137"/>
      <c r="Y599" s="137" t="s">
        <v>748</v>
      </c>
    </row>
    <row r="600" spans="1:25" ht="15" customHeight="1">
      <c r="A600" s="137" t="s">
        <v>233</v>
      </c>
      <c r="B600" s="137" t="s">
        <v>261</v>
      </c>
      <c r="C600" s="137" t="s">
        <v>7</v>
      </c>
      <c r="D600" s="137" t="s">
        <v>11</v>
      </c>
      <c r="E600" s="137" t="s">
        <v>366</v>
      </c>
      <c r="F600" s="137" t="s">
        <v>13</v>
      </c>
      <c r="G600" s="137"/>
      <c r="H600" s="137"/>
      <c r="I600" s="137"/>
      <c r="J600" s="137"/>
      <c r="K600" s="137"/>
      <c r="L600" s="137"/>
      <c r="M600" s="137"/>
      <c r="N600" s="137"/>
      <c r="O600" s="137"/>
      <c r="P600" s="137">
        <v>0.01</v>
      </c>
      <c r="Q600" s="137"/>
      <c r="R600" s="137"/>
      <c r="S600" s="137"/>
      <c r="T600" s="137"/>
      <c r="U600" s="137"/>
      <c r="V600" s="137">
        <v>0</v>
      </c>
      <c r="W600" s="137">
        <v>500000000</v>
      </c>
      <c r="X600" s="137"/>
      <c r="Y600" s="137" t="s">
        <v>748</v>
      </c>
    </row>
    <row r="601" spans="1:25" ht="15" customHeight="1">
      <c r="A601" s="137" t="s">
        <v>233</v>
      </c>
      <c r="B601" s="137" t="s">
        <v>253</v>
      </c>
      <c r="C601" s="137" t="s">
        <v>7</v>
      </c>
      <c r="D601" s="137" t="s">
        <v>11</v>
      </c>
      <c r="E601" s="137" t="s">
        <v>366</v>
      </c>
      <c r="F601" s="137" t="s">
        <v>13</v>
      </c>
      <c r="G601" s="137"/>
      <c r="H601" s="137"/>
      <c r="I601" s="137"/>
      <c r="J601" s="137"/>
      <c r="K601" s="137"/>
      <c r="L601" s="137"/>
      <c r="M601" s="137"/>
      <c r="N601" s="137"/>
      <c r="O601" s="137"/>
      <c r="P601" s="137">
        <v>0.01</v>
      </c>
      <c r="Q601" s="137"/>
      <c r="R601" s="137"/>
      <c r="S601" s="137"/>
      <c r="T601" s="137"/>
      <c r="U601" s="137"/>
      <c r="V601" s="137">
        <v>0</v>
      </c>
      <c r="W601" s="137">
        <v>500000000</v>
      </c>
      <c r="X601" s="137"/>
      <c r="Y601" s="137" t="s">
        <v>748</v>
      </c>
    </row>
    <row r="602" spans="1:25" ht="15" customHeight="1">
      <c r="A602" s="137" t="s">
        <v>233</v>
      </c>
      <c r="B602" s="137" t="s">
        <v>252</v>
      </c>
      <c r="C602" s="137" t="s">
        <v>7</v>
      </c>
      <c r="D602" s="137" t="s">
        <v>11</v>
      </c>
      <c r="E602" s="137" t="s">
        <v>366</v>
      </c>
      <c r="F602" s="137" t="s">
        <v>13</v>
      </c>
      <c r="G602" s="137"/>
      <c r="H602" s="137"/>
      <c r="I602" s="137"/>
      <c r="J602" s="137"/>
      <c r="K602" s="137"/>
      <c r="L602" s="137"/>
      <c r="M602" s="137"/>
      <c r="N602" s="137"/>
      <c r="O602" s="137"/>
      <c r="P602" s="137">
        <v>7.0000000000000007E-2</v>
      </c>
      <c r="Q602" s="137"/>
      <c r="R602" s="137"/>
      <c r="S602" s="137"/>
      <c r="T602" s="137"/>
      <c r="U602" s="137"/>
      <c r="V602" s="137">
        <v>0</v>
      </c>
      <c r="W602" s="137">
        <v>500000000</v>
      </c>
      <c r="X602" s="137"/>
      <c r="Y602" s="137" t="s">
        <v>748</v>
      </c>
    </row>
    <row r="603" spans="1:25" ht="15" customHeight="1">
      <c r="A603" s="137" t="s">
        <v>233</v>
      </c>
      <c r="B603" s="137" t="s">
        <v>264</v>
      </c>
      <c r="C603" s="137" t="s">
        <v>7</v>
      </c>
      <c r="D603" s="137" t="s">
        <v>11</v>
      </c>
      <c r="E603" s="137" t="s">
        <v>366</v>
      </c>
      <c r="F603" s="137" t="s">
        <v>13</v>
      </c>
      <c r="G603" s="137"/>
      <c r="H603" s="137"/>
      <c r="I603" s="137"/>
      <c r="J603" s="137"/>
      <c r="K603" s="137"/>
      <c r="L603" s="137"/>
      <c r="M603" s="137"/>
      <c r="N603" s="137"/>
      <c r="O603" s="137"/>
      <c r="P603" s="137">
        <v>0.06</v>
      </c>
      <c r="Q603" s="137"/>
      <c r="R603" s="137"/>
      <c r="S603" s="137"/>
      <c r="T603" s="137"/>
      <c r="U603" s="137"/>
      <c r="V603" s="137">
        <v>0</v>
      </c>
      <c r="W603" s="137">
        <v>500000000</v>
      </c>
      <c r="X603" s="137"/>
      <c r="Y603" s="137" t="s">
        <v>748</v>
      </c>
    </row>
    <row r="604" spans="1:25" ht="15" customHeight="1">
      <c r="A604" s="137" t="s">
        <v>233</v>
      </c>
      <c r="B604" s="137" t="s">
        <v>251</v>
      </c>
      <c r="C604" s="137" t="s">
        <v>7</v>
      </c>
      <c r="D604" s="137" t="s">
        <v>11</v>
      </c>
      <c r="E604" s="137" t="s">
        <v>366</v>
      </c>
      <c r="F604" s="137" t="s">
        <v>13</v>
      </c>
      <c r="G604" s="137"/>
      <c r="H604" s="137"/>
      <c r="I604" s="137"/>
      <c r="J604" s="137"/>
      <c r="K604" s="137"/>
      <c r="L604" s="137"/>
      <c r="M604" s="137"/>
      <c r="N604" s="137"/>
      <c r="O604" s="137"/>
      <c r="P604" s="137">
        <v>0.12</v>
      </c>
      <c r="Q604" s="137"/>
      <c r="R604" s="137"/>
      <c r="S604" s="137"/>
      <c r="T604" s="137"/>
      <c r="U604" s="137"/>
      <c r="V604" s="137">
        <v>0</v>
      </c>
      <c r="W604" s="137">
        <v>500000000</v>
      </c>
      <c r="X604" s="137"/>
      <c r="Y604" s="137" t="s">
        <v>748</v>
      </c>
    </row>
    <row r="605" spans="1:25" ht="15" customHeight="1">
      <c r="A605" s="137" t="s">
        <v>233</v>
      </c>
      <c r="B605" s="137" t="s">
        <v>268</v>
      </c>
      <c r="C605" s="137" t="s">
        <v>7</v>
      </c>
      <c r="D605" s="137" t="s">
        <v>11</v>
      </c>
      <c r="E605" s="137" t="s">
        <v>366</v>
      </c>
      <c r="F605" s="137" t="s">
        <v>13</v>
      </c>
      <c r="G605" s="137"/>
      <c r="H605" s="137"/>
      <c r="I605" s="137"/>
      <c r="J605" s="137"/>
      <c r="K605" s="137"/>
      <c r="L605" s="137"/>
      <c r="M605" s="137"/>
      <c r="N605" s="137"/>
      <c r="O605" s="137"/>
      <c r="P605" s="137">
        <v>0.05</v>
      </c>
      <c r="Q605" s="137"/>
      <c r="R605" s="137"/>
      <c r="S605" s="137"/>
      <c r="T605" s="137"/>
      <c r="U605" s="137"/>
      <c r="V605" s="137">
        <v>0</v>
      </c>
      <c r="W605" s="137">
        <v>500000000</v>
      </c>
      <c r="X605" s="137"/>
      <c r="Y605" s="137" t="s">
        <v>748</v>
      </c>
    </row>
    <row r="606" spans="1:25" ht="15" customHeight="1">
      <c r="A606" s="137" t="s">
        <v>234</v>
      </c>
      <c r="B606" s="137" t="s">
        <v>270</v>
      </c>
      <c r="C606" s="137" t="s">
        <v>7</v>
      </c>
      <c r="D606" s="137" t="s">
        <v>11</v>
      </c>
      <c r="E606" s="137" t="s">
        <v>366</v>
      </c>
      <c r="F606" s="137" t="s">
        <v>13</v>
      </c>
      <c r="G606" s="137"/>
      <c r="H606" s="137"/>
      <c r="I606" s="137"/>
      <c r="J606" s="137"/>
      <c r="K606" s="137"/>
      <c r="L606" s="137"/>
      <c r="M606" s="137"/>
      <c r="N606" s="137"/>
      <c r="O606" s="137"/>
      <c r="P606" s="137">
        <v>0.03</v>
      </c>
      <c r="Q606" s="137"/>
      <c r="R606" s="137"/>
      <c r="S606" s="137"/>
      <c r="T606" s="137"/>
      <c r="U606" s="137"/>
      <c r="V606" s="137">
        <v>0</v>
      </c>
      <c r="W606" s="137">
        <v>500000000</v>
      </c>
      <c r="X606" s="137"/>
      <c r="Y606" s="137" t="s">
        <v>748</v>
      </c>
    </row>
    <row r="607" spans="1:25" ht="15" customHeight="1">
      <c r="A607" s="137" t="s">
        <v>234</v>
      </c>
      <c r="B607" s="137" t="s">
        <v>271</v>
      </c>
      <c r="C607" s="137" t="s">
        <v>7</v>
      </c>
      <c r="D607" s="137" t="s">
        <v>11</v>
      </c>
      <c r="E607" s="137" t="s">
        <v>366</v>
      </c>
      <c r="F607" s="137" t="s">
        <v>13</v>
      </c>
      <c r="G607" s="137"/>
      <c r="H607" s="137"/>
      <c r="I607" s="137"/>
      <c r="J607" s="137"/>
      <c r="K607" s="137"/>
      <c r="L607" s="137"/>
      <c r="M607" s="137"/>
      <c r="N607" s="137"/>
      <c r="O607" s="137"/>
      <c r="P607" s="137">
        <v>0.01</v>
      </c>
      <c r="Q607" s="137"/>
      <c r="R607" s="137"/>
      <c r="S607" s="137"/>
      <c r="T607" s="137"/>
      <c r="U607" s="137"/>
      <c r="V607" s="137">
        <v>0</v>
      </c>
      <c r="W607" s="137">
        <v>500000000</v>
      </c>
      <c r="X607" s="137"/>
      <c r="Y607" s="137" t="s">
        <v>748</v>
      </c>
    </row>
    <row r="608" spans="1:25" ht="15" customHeight="1">
      <c r="A608" s="137" t="s">
        <v>234</v>
      </c>
      <c r="B608" s="137" t="s">
        <v>268</v>
      </c>
      <c r="C608" s="137" t="s">
        <v>7</v>
      </c>
      <c r="D608" s="137" t="s">
        <v>11</v>
      </c>
      <c r="E608" s="137" t="s">
        <v>366</v>
      </c>
      <c r="F608" s="137" t="s">
        <v>13</v>
      </c>
      <c r="G608" s="137"/>
      <c r="H608" s="137"/>
      <c r="I608" s="137"/>
      <c r="J608" s="137"/>
      <c r="K608" s="137"/>
      <c r="L608" s="137"/>
      <c r="M608" s="137"/>
      <c r="N608" s="137"/>
      <c r="O608" s="137"/>
      <c r="P608" s="137">
        <v>0.03</v>
      </c>
      <c r="Q608" s="137"/>
      <c r="R608" s="137"/>
      <c r="S608" s="137"/>
      <c r="T608" s="137"/>
      <c r="U608" s="137"/>
      <c r="V608" s="137">
        <v>0</v>
      </c>
      <c r="W608" s="137">
        <v>500000000</v>
      </c>
      <c r="X608" s="137"/>
      <c r="Y608" s="137" t="s">
        <v>748</v>
      </c>
    </row>
    <row r="609" spans="1:25" ht="15" customHeight="1">
      <c r="A609" s="137" t="s">
        <v>234</v>
      </c>
      <c r="B609" s="137" t="s">
        <v>251</v>
      </c>
      <c r="C609" s="137" t="s">
        <v>7</v>
      </c>
      <c r="D609" s="137" t="s">
        <v>11</v>
      </c>
      <c r="E609" s="137" t="s">
        <v>366</v>
      </c>
      <c r="F609" s="137" t="s">
        <v>13</v>
      </c>
      <c r="G609" s="137"/>
      <c r="H609" s="137"/>
      <c r="I609" s="137"/>
      <c r="J609" s="137"/>
      <c r="K609" s="137"/>
      <c r="L609" s="137"/>
      <c r="M609" s="137"/>
      <c r="N609" s="137"/>
      <c r="O609" s="137"/>
      <c r="P609" s="137">
        <v>0.03</v>
      </c>
      <c r="Q609" s="137"/>
      <c r="R609" s="137"/>
      <c r="S609" s="137"/>
      <c r="T609" s="137"/>
      <c r="U609" s="137"/>
      <c r="V609" s="137">
        <v>0</v>
      </c>
      <c r="W609" s="137">
        <v>500000000</v>
      </c>
      <c r="X609" s="137"/>
      <c r="Y609" s="137" t="s">
        <v>748</v>
      </c>
    </row>
    <row r="610" spans="1:25" ht="15" customHeight="1">
      <c r="A610" s="137" t="s">
        <v>235</v>
      </c>
      <c r="B610" s="137" t="s">
        <v>270</v>
      </c>
      <c r="C610" s="137" t="s">
        <v>7</v>
      </c>
      <c r="D610" s="137" t="s">
        <v>11</v>
      </c>
      <c r="E610" s="137" t="s">
        <v>366</v>
      </c>
      <c r="F610" s="137" t="s">
        <v>13</v>
      </c>
      <c r="G610" s="137" t="s">
        <v>346</v>
      </c>
      <c r="H610" s="137" t="s">
        <v>310</v>
      </c>
      <c r="I610" s="137" t="s">
        <v>316</v>
      </c>
      <c r="J610" s="137" t="s">
        <v>284</v>
      </c>
      <c r="K610" s="137" t="s">
        <v>309</v>
      </c>
      <c r="L610" s="137" t="s">
        <v>43</v>
      </c>
      <c r="M610" s="137" t="s">
        <v>312</v>
      </c>
      <c r="N610" s="137" t="s">
        <v>287</v>
      </c>
      <c r="O610" s="137" t="s">
        <v>288</v>
      </c>
      <c r="P610" s="137">
        <v>0.02</v>
      </c>
      <c r="Q610" s="137"/>
      <c r="R610" s="137"/>
      <c r="S610" s="137">
        <v>0.02</v>
      </c>
      <c r="T610" s="137">
        <v>0</v>
      </c>
      <c r="U610" s="137">
        <v>0.1</v>
      </c>
      <c r="V610" s="137">
        <v>0</v>
      </c>
      <c r="W610" s="137">
        <v>500000000</v>
      </c>
      <c r="X610" s="137">
        <v>0</v>
      </c>
      <c r="Y610" s="137" t="s">
        <v>747</v>
      </c>
    </row>
    <row r="611" spans="1:25" ht="15" customHeight="1">
      <c r="A611" s="137" t="s">
        <v>235</v>
      </c>
      <c r="B611" s="137" t="s">
        <v>271</v>
      </c>
      <c r="C611" s="137" t="s">
        <v>7</v>
      </c>
      <c r="D611" s="137" t="s">
        <v>11</v>
      </c>
      <c r="E611" s="137" t="s">
        <v>366</v>
      </c>
      <c r="F611" s="137" t="s">
        <v>13</v>
      </c>
      <c r="G611" s="137" t="s">
        <v>347</v>
      </c>
      <c r="H611" s="137" t="s">
        <v>310</v>
      </c>
      <c r="I611" s="137" t="s">
        <v>316</v>
      </c>
      <c r="J611" s="137" t="s">
        <v>284</v>
      </c>
      <c r="K611" s="137" t="s">
        <v>313</v>
      </c>
      <c r="L611" s="137" t="s">
        <v>43</v>
      </c>
      <c r="M611" s="137" t="s">
        <v>312</v>
      </c>
      <c r="N611" s="137" t="s">
        <v>287</v>
      </c>
      <c r="O611" s="137" t="s">
        <v>288</v>
      </c>
      <c r="P611" s="137">
        <v>0.01</v>
      </c>
      <c r="Q611" s="137"/>
      <c r="R611" s="137"/>
      <c r="S611" s="137">
        <v>0.01</v>
      </c>
      <c r="T611" s="137">
        <v>0</v>
      </c>
      <c r="U611" s="137">
        <v>0.1</v>
      </c>
      <c r="V611" s="137">
        <v>0</v>
      </c>
      <c r="W611" s="137">
        <v>500000000</v>
      </c>
      <c r="X611" s="137">
        <v>0</v>
      </c>
      <c r="Y611" s="137" t="s">
        <v>747</v>
      </c>
    </row>
    <row r="612" spans="1:25" ht="15" customHeight="1">
      <c r="A612" s="137" t="s">
        <v>235</v>
      </c>
      <c r="B612" s="137" t="s">
        <v>268</v>
      </c>
      <c r="C612" s="137" t="s">
        <v>7</v>
      </c>
      <c r="D612" s="137" t="s">
        <v>11</v>
      </c>
      <c r="E612" s="137" t="s">
        <v>366</v>
      </c>
      <c r="F612" s="137" t="s">
        <v>13</v>
      </c>
      <c r="G612" s="137"/>
      <c r="H612" s="137"/>
      <c r="I612" s="137"/>
      <c r="J612" s="137"/>
      <c r="K612" s="137"/>
      <c r="L612" s="137"/>
      <c r="M612" s="137"/>
      <c r="N612" s="137"/>
      <c r="O612" s="137"/>
      <c r="P612" s="137">
        <v>0.02</v>
      </c>
      <c r="Q612" s="137"/>
      <c r="R612" s="137"/>
      <c r="S612" s="137"/>
      <c r="T612" s="137"/>
      <c r="U612" s="137"/>
      <c r="V612" s="137">
        <v>0</v>
      </c>
      <c r="W612" s="137">
        <v>500000000</v>
      </c>
      <c r="X612" s="137"/>
      <c r="Y612" s="137" t="s">
        <v>748</v>
      </c>
    </row>
    <row r="613" spans="1:25" ht="15" customHeight="1">
      <c r="A613" s="137" t="s">
        <v>235</v>
      </c>
      <c r="B613" s="137" t="s">
        <v>251</v>
      </c>
      <c r="C613" s="137" t="s">
        <v>7</v>
      </c>
      <c r="D613" s="137" t="s">
        <v>11</v>
      </c>
      <c r="E613" s="137" t="s">
        <v>366</v>
      </c>
      <c r="F613" s="137" t="s">
        <v>13</v>
      </c>
      <c r="G613" s="137"/>
      <c r="H613" s="137"/>
      <c r="I613" s="137"/>
      <c r="J613" s="137"/>
      <c r="K613" s="137"/>
      <c r="L613" s="137"/>
      <c r="M613" s="137"/>
      <c r="N613" s="137"/>
      <c r="O613" s="137"/>
      <c r="P613" s="137">
        <v>0.02</v>
      </c>
      <c r="Q613" s="137"/>
      <c r="R613" s="137"/>
      <c r="S613" s="137"/>
      <c r="T613" s="137"/>
      <c r="U613" s="137"/>
      <c r="V613" s="137">
        <v>0</v>
      </c>
      <c r="W613" s="137">
        <v>500000000</v>
      </c>
      <c r="X613" s="137"/>
      <c r="Y613" s="137" t="s">
        <v>748</v>
      </c>
    </row>
    <row r="614" spans="1:25" ht="15" customHeight="1">
      <c r="A614" s="137" t="s">
        <v>236</v>
      </c>
      <c r="B614" s="137" t="s">
        <v>270</v>
      </c>
      <c r="C614" s="137" t="s">
        <v>7</v>
      </c>
      <c r="D614" s="137" t="s">
        <v>11</v>
      </c>
      <c r="E614" s="137" t="s">
        <v>366</v>
      </c>
      <c r="F614" s="137" t="s">
        <v>13</v>
      </c>
      <c r="G614" s="137" t="s">
        <v>348</v>
      </c>
      <c r="H614" s="137" t="s">
        <v>310</v>
      </c>
      <c r="I614" s="137" t="s">
        <v>316</v>
      </c>
      <c r="J614" s="137" t="s">
        <v>284</v>
      </c>
      <c r="K614" s="137" t="s">
        <v>314</v>
      </c>
      <c r="L614" s="137" t="s">
        <v>43</v>
      </c>
      <c r="M614" s="137" t="s">
        <v>312</v>
      </c>
      <c r="N614" s="137" t="s">
        <v>287</v>
      </c>
      <c r="O614" s="137" t="s">
        <v>288</v>
      </c>
      <c r="P614" s="137">
        <v>0.01</v>
      </c>
      <c r="Q614" s="137"/>
      <c r="R614" s="137"/>
      <c r="S614" s="137">
        <v>0.01</v>
      </c>
      <c r="T614" s="137">
        <v>0</v>
      </c>
      <c r="U614" s="137">
        <v>0.1</v>
      </c>
      <c r="V614" s="137">
        <v>0</v>
      </c>
      <c r="W614" s="137">
        <v>500000000</v>
      </c>
      <c r="X614" s="137">
        <v>0</v>
      </c>
      <c r="Y614" s="137" t="s">
        <v>747</v>
      </c>
    </row>
    <row r="615" spans="1:25" ht="15" customHeight="1">
      <c r="A615" s="137" t="s">
        <v>236</v>
      </c>
      <c r="B615" s="137" t="s">
        <v>268</v>
      </c>
      <c r="C615" s="137" t="s">
        <v>7</v>
      </c>
      <c r="D615" s="137" t="s">
        <v>11</v>
      </c>
      <c r="E615" s="137" t="s">
        <v>366</v>
      </c>
      <c r="F615" s="137" t="s">
        <v>13</v>
      </c>
      <c r="G615" s="137"/>
      <c r="H615" s="137"/>
      <c r="I615" s="137"/>
      <c r="J615" s="137"/>
      <c r="K615" s="137"/>
      <c r="L615" s="137"/>
      <c r="M615" s="137"/>
      <c r="N615" s="137"/>
      <c r="O615" s="137"/>
      <c r="P615" s="137">
        <v>0.01</v>
      </c>
      <c r="Q615" s="137"/>
      <c r="R615" s="137"/>
      <c r="S615" s="137"/>
      <c r="T615" s="137"/>
      <c r="U615" s="137"/>
      <c r="V615" s="137">
        <v>0</v>
      </c>
      <c r="W615" s="137">
        <v>500000000</v>
      </c>
      <c r="X615" s="137"/>
      <c r="Y615" s="137" t="s">
        <v>748</v>
      </c>
    </row>
    <row r="616" spans="1:25" ht="15" customHeight="1">
      <c r="A616" s="137" t="s">
        <v>236</v>
      </c>
      <c r="B616" s="137" t="s">
        <v>251</v>
      </c>
      <c r="C616" s="137" t="s">
        <v>7</v>
      </c>
      <c r="D616" s="137" t="s">
        <v>11</v>
      </c>
      <c r="E616" s="137" t="s">
        <v>366</v>
      </c>
      <c r="F616" s="137" t="s">
        <v>13</v>
      </c>
      <c r="G616" s="137"/>
      <c r="H616" s="137"/>
      <c r="I616" s="137"/>
      <c r="J616" s="137"/>
      <c r="K616" s="137"/>
      <c r="L616" s="137"/>
      <c r="M616" s="137"/>
      <c r="N616" s="137"/>
      <c r="O616" s="137"/>
      <c r="P616" s="137">
        <v>0.01</v>
      </c>
      <c r="Q616" s="137"/>
      <c r="R616" s="137"/>
      <c r="S616" s="137"/>
      <c r="T616" s="137"/>
      <c r="U616" s="137"/>
      <c r="V616" s="137">
        <v>0</v>
      </c>
      <c r="W616" s="137">
        <v>500000000</v>
      </c>
      <c r="X616" s="137"/>
      <c r="Y616" s="137" t="s">
        <v>748</v>
      </c>
    </row>
    <row r="617" spans="1:25" ht="15" customHeight="1">
      <c r="A617" s="137" t="s">
        <v>237</v>
      </c>
      <c r="B617" s="137" t="s">
        <v>262</v>
      </c>
      <c r="C617" s="137" t="s">
        <v>7</v>
      </c>
      <c r="D617" s="137" t="s">
        <v>11</v>
      </c>
      <c r="E617" s="137" t="s">
        <v>366</v>
      </c>
      <c r="F617" s="137" t="s">
        <v>13</v>
      </c>
      <c r="G617" s="137"/>
      <c r="H617" s="137"/>
      <c r="I617" s="137"/>
      <c r="J617" s="137"/>
      <c r="K617" s="137"/>
      <c r="L617" s="137"/>
      <c r="M617" s="137"/>
      <c r="N617" s="137"/>
      <c r="O617" s="137"/>
      <c r="P617" s="137">
        <v>0</v>
      </c>
      <c r="Q617" s="137">
        <v>0</v>
      </c>
      <c r="R617" s="137">
        <v>0</v>
      </c>
      <c r="S617" s="137"/>
      <c r="T617" s="137"/>
      <c r="U617" s="137"/>
      <c r="V617" s="137">
        <v>0</v>
      </c>
      <c r="W617" s="137">
        <v>500000000</v>
      </c>
      <c r="X617" s="137"/>
      <c r="Y617" s="137" t="s">
        <v>749</v>
      </c>
    </row>
    <row r="618" spans="1:25" ht="15" customHeight="1">
      <c r="A618" s="137" t="s">
        <v>237</v>
      </c>
      <c r="B618" s="137" t="s">
        <v>263</v>
      </c>
      <c r="C618" s="137" t="s">
        <v>7</v>
      </c>
      <c r="D618" s="137" t="s">
        <v>11</v>
      </c>
      <c r="E618" s="137" t="s">
        <v>366</v>
      </c>
      <c r="F618" s="137" t="s">
        <v>13</v>
      </c>
      <c r="G618" s="137"/>
      <c r="H618" s="137"/>
      <c r="I618" s="137"/>
      <c r="J618" s="137"/>
      <c r="K618" s="137"/>
      <c r="L618" s="137"/>
      <c r="M618" s="137"/>
      <c r="N618" s="137"/>
      <c r="O618" s="137"/>
      <c r="P618" s="137">
        <v>0</v>
      </c>
      <c r="Q618" s="137">
        <v>0</v>
      </c>
      <c r="R618" s="137">
        <v>0</v>
      </c>
      <c r="S618" s="137"/>
      <c r="T618" s="137"/>
      <c r="U618" s="137"/>
      <c r="V618" s="137">
        <v>0</v>
      </c>
      <c r="W618" s="137">
        <v>500000000</v>
      </c>
      <c r="X618" s="137"/>
      <c r="Y618" s="137" t="s">
        <v>749</v>
      </c>
    </row>
    <row r="619" spans="1:25" ht="15" customHeight="1">
      <c r="A619" s="137" t="s">
        <v>237</v>
      </c>
      <c r="B619" s="137" t="s">
        <v>265</v>
      </c>
      <c r="C619" s="137" t="s">
        <v>7</v>
      </c>
      <c r="D619" s="137" t="s">
        <v>11</v>
      </c>
      <c r="E619" s="137" t="s">
        <v>366</v>
      </c>
      <c r="F619" s="137" t="s">
        <v>13</v>
      </c>
      <c r="G619" s="137"/>
      <c r="H619" s="137"/>
      <c r="I619" s="137"/>
      <c r="J619" s="137"/>
      <c r="K619" s="137"/>
      <c r="L619" s="137"/>
      <c r="M619" s="137"/>
      <c r="N619" s="137"/>
      <c r="O619" s="137"/>
      <c r="P619" s="137">
        <v>0</v>
      </c>
      <c r="Q619" s="137"/>
      <c r="R619" s="137"/>
      <c r="S619" s="137"/>
      <c r="T619" s="137"/>
      <c r="U619" s="137"/>
      <c r="V619" s="137">
        <v>0</v>
      </c>
      <c r="W619" s="137">
        <v>500000000</v>
      </c>
      <c r="X619" s="137"/>
      <c r="Y619" s="137" t="s">
        <v>748</v>
      </c>
    </row>
    <row r="620" spans="1:25" ht="15" customHeight="1">
      <c r="A620" s="137" t="s">
        <v>237</v>
      </c>
      <c r="B620" s="137" t="s">
        <v>266</v>
      </c>
      <c r="C620" s="137" t="s">
        <v>7</v>
      </c>
      <c r="D620" s="137" t="s">
        <v>11</v>
      </c>
      <c r="E620" s="137" t="s">
        <v>366</v>
      </c>
      <c r="F620" s="137" t="s">
        <v>13</v>
      </c>
      <c r="G620" s="137"/>
      <c r="H620" s="137"/>
      <c r="I620" s="137"/>
      <c r="J620" s="137"/>
      <c r="K620" s="137"/>
      <c r="L620" s="137"/>
      <c r="M620" s="137"/>
      <c r="N620" s="137"/>
      <c r="O620" s="137"/>
      <c r="P620" s="137">
        <v>0.05</v>
      </c>
      <c r="Q620" s="137"/>
      <c r="R620" s="137"/>
      <c r="S620" s="137"/>
      <c r="T620" s="137"/>
      <c r="U620" s="137"/>
      <c r="V620" s="137">
        <v>0</v>
      </c>
      <c r="W620" s="137">
        <v>500000000</v>
      </c>
      <c r="X620" s="137"/>
      <c r="Y620" s="137" t="s">
        <v>748</v>
      </c>
    </row>
    <row r="621" spans="1:25" ht="15" customHeight="1">
      <c r="A621" s="137" t="s">
        <v>237</v>
      </c>
      <c r="B621" s="137" t="s">
        <v>267</v>
      </c>
      <c r="C621" s="137" t="s">
        <v>7</v>
      </c>
      <c r="D621" s="137" t="s">
        <v>11</v>
      </c>
      <c r="E621" s="137" t="s">
        <v>366</v>
      </c>
      <c r="F621" s="137" t="s">
        <v>13</v>
      </c>
      <c r="G621" s="137"/>
      <c r="H621" s="137"/>
      <c r="I621" s="137"/>
      <c r="J621" s="137"/>
      <c r="K621" s="137"/>
      <c r="L621" s="137"/>
      <c r="M621" s="137"/>
      <c r="N621" s="137"/>
      <c r="O621" s="137"/>
      <c r="P621" s="137">
        <v>0</v>
      </c>
      <c r="Q621" s="137"/>
      <c r="R621" s="137"/>
      <c r="S621" s="137"/>
      <c r="T621" s="137"/>
      <c r="U621" s="137"/>
      <c r="V621" s="137">
        <v>0</v>
      </c>
      <c r="W621" s="137">
        <v>500000000</v>
      </c>
      <c r="X621" s="137"/>
      <c r="Y621" s="137" t="s">
        <v>748</v>
      </c>
    </row>
    <row r="622" spans="1:25" ht="15" customHeight="1">
      <c r="A622" s="137" t="s">
        <v>237</v>
      </c>
      <c r="B622" s="137" t="s">
        <v>270</v>
      </c>
      <c r="C622" s="137" t="s">
        <v>7</v>
      </c>
      <c r="D622" s="137" t="s">
        <v>11</v>
      </c>
      <c r="E622" s="137" t="s">
        <v>366</v>
      </c>
      <c r="F622" s="137" t="s">
        <v>13</v>
      </c>
      <c r="G622" s="137"/>
      <c r="H622" s="137"/>
      <c r="I622" s="137"/>
      <c r="J622" s="137"/>
      <c r="K622" s="137"/>
      <c r="L622" s="137"/>
      <c r="M622" s="137"/>
      <c r="N622" s="137"/>
      <c r="O622" s="137"/>
      <c r="P622" s="137">
        <v>0.01</v>
      </c>
      <c r="Q622" s="137"/>
      <c r="R622" s="137"/>
      <c r="S622" s="137"/>
      <c r="T622" s="137"/>
      <c r="U622" s="137"/>
      <c r="V622" s="137">
        <v>0</v>
      </c>
      <c r="W622" s="137">
        <v>500000000</v>
      </c>
      <c r="X622" s="137"/>
      <c r="Y622" s="137" t="s">
        <v>748</v>
      </c>
    </row>
    <row r="623" spans="1:25" ht="15" customHeight="1">
      <c r="A623" s="137" t="s">
        <v>237</v>
      </c>
      <c r="B623" s="137" t="s">
        <v>271</v>
      </c>
      <c r="C623" s="137" t="s">
        <v>7</v>
      </c>
      <c r="D623" s="137" t="s">
        <v>11</v>
      </c>
      <c r="E623" s="137" t="s">
        <v>366</v>
      </c>
      <c r="F623" s="137" t="s">
        <v>13</v>
      </c>
      <c r="G623" s="137"/>
      <c r="H623" s="137"/>
      <c r="I623" s="137"/>
      <c r="J623" s="137"/>
      <c r="K623" s="137"/>
      <c r="L623" s="137"/>
      <c r="M623" s="137"/>
      <c r="N623" s="137"/>
      <c r="O623" s="137"/>
      <c r="P623" s="137">
        <v>0</v>
      </c>
      <c r="Q623" s="137"/>
      <c r="R623" s="137"/>
      <c r="S623" s="137"/>
      <c r="T623" s="137"/>
      <c r="U623" s="137"/>
      <c r="V623" s="137">
        <v>0</v>
      </c>
      <c r="W623" s="137">
        <v>500000000</v>
      </c>
      <c r="X623" s="137"/>
      <c r="Y623" s="137" t="s">
        <v>748</v>
      </c>
    </row>
    <row r="624" spans="1:25" ht="15" customHeight="1">
      <c r="A624" s="137" t="s">
        <v>237</v>
      </c>
      <c r="B624" s="137" t="s">
        <v>272</v>
      </c>
      <c r="C624" s="137" t="s">
        <v>7</v>
      </c>
      <c r="D624" s="137" t="s">
        <v>11</v>
      </c>
      <c r="E624" s="137" t="s">
        <v>366</v>
      </c>
      <c r="F624" s="137" t="s">
        <v>13</v>
      </c>
      <c r="G624" s="137"/>
      <c r="H624" s="137"/>
      <c r="I624" s="137"/>
      <c r="J624" s="137"/>
      <c r="K624" s="137"/>
      <c r="L624" s="137"/>
      <c r="M624" s="137"/>
      <c r="N624" s="137"/>
      <c r="O624" s="137"/>
      <c r="P624" s="137">
        <v>0.01</v>
      </c>
      <c r="Q624" s="137"/>
      <c r="R624" s="137"/>
      <c r="S624" s="137"/>
      <c r="T624" s="137"/>
      <c r="U624" s="137"/>
      <c r="V624" s="137">
        <v>0</v>
      </c>
      <c r="W624" s="137">
        <v>500000000</v>
      </c>
      <c r="X624" s="137"/>
      <c r="Y624" s="137" t="s">
        <v>748</v>
      </c>
    </row>
    <row r="625" spans="1:25" ht="15" customHeight="1">
      <c r="A625" s="137" t="s">
        <v>237</v>
      </c>
      <c r="B625" s="137" t="s">
        <v>273</v>
      </c>
      <c r="C625" s="137" t="s">
        <v>7</v>
      </c>
      <c r="D625" s="137" t="s">
        <v>11</v>
      </c>
      <c r="E625" s="137" t="s">
        <v>366</v>
      </c>
      <c r="F625" s="137" t="s">
        <v>13</v>
      </c>
      <c r="G625" s="137"/>
      <c r="H625" s="137"/>
      <c r="I625" s="137"/>
      <c r="J625" s="137"/>
      <c r="K625" s="137"/>
      <c r="L625" s="137"/>
      <c r="M625" s="137"/>
      <c r="N625" s="137"/>
      <c r="O625" s="137"/>
      <c r="P625" s="137">
        <v>0</v>
      </c>
      <c r="Q625" s="137"/>
      <c r="R625" s="137"/>
      <c r="S625" s="137"/>
      <c r="T625" s="137"/>
      <c r="U625" s="137"/>
      <c r="V625" s="137">
        <v>0</v>
      </c>
      <c r="W625" s="137">
        <v>500000000</v>
      </c>
      <c r="X625" s="137"/>
      <c r="Y625" s="137" t="s">
        <v>748</v>
      </c>
    </row>
    <row r="626" spans="1:25" ht="15" customHeight="1">
      <c r="A626" s="137" t="s">
        <v>237</v>
      </c>
      <c r="B626" s="137" t="s">
        <v>275</v>
      </c>
      <c r="C626" s="137" t="s">
        <v>7</v>
      </c>
      <c r="D626" s="137" t="s">
        <v>11</v>
      </c>
      <c r="E626" s="137" t="s">
        <v>366</v>
      </c>
      <c r="F626" s="137" t="s">
        <v>13</v>
      </c>
      <c r="G626" s="137"/>
      <c r="H626" s="137"/>
      <c r="I626" s="137"/>
      <c r="J626" s="137"/>
      <c r="K626" s="137"/>
      <c r="L626" s="137"/>
      <c r="M626" s="137"/>
      <c r="N626" s="137"/>
      <c r="O626" s="137"/>
      <c r="P626" s="137">
        <v>0.21</v>
      </c>
      <c r="Q626" s="137"/>
      <c r="R626" s="137"/>
      <c r="S626" s="137"/>
      <c r="T626" s="137"/>
      <c r="U626" s="137"/>
      <c r="V626" s="137">
        <v>0</v>
      </c>
      <c r="W626" s="137">
        <v>500000000</v>
      </c>
      <c r="X626" s="137"/>
      <c r="Y626" s="137" t="s">
        <v>748</v>
      </c>
    </row>
    <row r="627" spans="1:25" ht="15" customHeight="1">
      <c r="A627" s="137" t="s">
        <v>237</v>
      </c>
      <c r="B627" s="137" t="s">
        <v>261</v>
      </c>
      <c r="C627" s="137" t="s">
        <v>7</v>
      </c>
      <c r="D627" s="137" t="s">
        <v>11</v>
      </c>
      <c r="E627" s="137" t="s">
        <v>366</v>
      </c>
      <c r="F627" s="137" t="s">
        <v>13</v>
      </c>
      <c r="G627" s="137"/>
      <c r="H627" s="137"/>
      <c r="I627" s="137"/>
      <c r="J627" s="137"/>
      <c r="K627" s="137"/>
      <c r="L627" s="137"/>
      <c r="M627" s="137"/>
      <c r="N627" s="137"/>
      <c r="O627" s="137"/>
      <c r="P627" s="137">
        <v>0.01</v>
      </c>
      <c r="Q627" s="137"/>
      <c r="R627" s="137"/>
      <c r="S627" s="137"/>
      <c r="T627" s="137"/>
      <c r="U627" s="137"/>
      <c r="V627" s="137">
        <v>0</v>
      </c>
      <c r="W627" s="137">
        <v>500000000</v>
      </c>
      <c r="X627" s="137"/>
      <c r="Y627" s="137" t="s">
        <v>748</v>
      </c>
    </row>
    <row r="628" spans="1:25" ht="15" customHeight="1">
      <c r="A628" s="137" t="s">
        <v>237</v>
      </c>
      <c r="B628" s="137" t="s">
        <v>253</v>
      </c>
      <c r="C628" s="137" t="s">
        <v>7</v>
      </c>
      <c r="D628" s="137" t="s">
        <v>11</v>
      </c>
      <c r="E628" s="137" t="s">
        <v>366</v>
      </c>
      <c r="F628" s="137" t="s">
        <v>13</v>
      </c>
      <c r="G628" s="137"/>
      <c r="H628" s="137"/>
      <c r="I628" s="137"/>
      <c r="J628" s="137"/>
      <c r="K628" s="137"/>
      <c r="L628" s="137"/>
      <c r="M628" s="137"/>
      <c r="N628" s="137"/>
      <c r="O628" s="137"/>
      <c r="P628" s="137">
        <v>0.01</v>
      </c>
      <c r="Q628" s="137"/>
      <c r="R628" s="137"/>
      <c r="S628" s="137"/>
      <c r="T628" s="137"/>
      <c r="U628" s="137"/>
      <c r="V628" s="137">
        <v>0</v>
      </c>
      <c r="W628" s="137">
        <v>500000000</v>
      </c>
      <c r="X628" s="137"/>
      <c r="Y628" s="137" t="s">
        <v>748</v>
      </c>
    </row>
    <row r="629" spans="1:25" ht="15" customHeight="1">
      <c r="A629" s="137" t="s">
        <v>237</v>
      </c>
      <c r="B629" s="137" t="s">
        <v>252</v>
      </c>
      <c r="C629" s="137" t="s">
        <v>7</v>
      </c>
      <c r="D629" s="137" t="s">
        <v>11</v>
      </c>
      <c r="E629" s="137" t="s">
        <v>366</v>
      </c>
      <c r="F629" s="137" t="s">
        <v>13</v>
      </c>
      <c r="G629" s="137"/>
      <c r="H629" s="137"/>
      <c r="I629" s="137"/>
      <c r="J629" s="137"/>
      <c r="K629" s="137"/>
      <c r="L629" s="137"/>
      <c r="M629" s="137"/>
      <c r="N629" s="137"/>
      <c r="O629" s="137"/>
      <c r="P629" s="137">
        <v>7.0000000000000007E-2</v>
      </c>
      <c r="Q629" s="137"/>
      <c r="R629" s="137"/>
      <c r="S629" s="137"/>
      <c r="T629" s="137"/>
      <c r="U629" s="137"/>
      <c r="V629" s="137">
        <v>0</v>
      </c>
      <c r="W629" s="137">
        <v>500000000</v>
      </c>
      <c r="X629" s="137"/>
      <c r="Y629" s="137" t="s">
        <v>748</v>
      </c>
    </row>
    <row r="630" spans="1:25" ht="15" customHeight="1">
      <c r="A630" s="137" t="s">
        <v>237</v>
      </c>
      <c r="B630" s="137" t="s">
        <v>264</v>
      </c>
      <c r="C630" s="137" t="s">
        <v>7</v>
      </c>
      <c r="D630" s="137" t="s">
        <v>11</v>
      </c>
      <c r="E630" s="137" t="s">
        <v>366</v>
      </c>
      <c r="F630" s="137" t="s">
        <v>13</v>
      </c>
      <c r="G630" s="137"/>
      <c r="H630" s="137"/>
      <c r="I630" s="137"/>
      <c r="J630" s="137"/>
      <c r="K630" s="137"/>
      <c r="L630" s="137"/>
      <c r="M630" s="137"/>
      <c r="N630" s="137"/>
      <c r="O630" s="137"/>
      <c r="P630" s="137">
        <v>0.06</v>
      </c>
      <c r="Q630" s="137"/>
      <c r="R630" s="137"/>
      <c r="S630" s="137"/>
      <c r="T630" s="137"/>
      <c r="U630" s="137"/>
      <c r="V630" s="137">
        <v>0</v>
      </c>
      <c r="W630" s="137">
        <v>500000000</v>
      </c>
      <c r="X630" s="137"/>
      <c r="Y630" s="137" t="s">
        <v>748</v>
      </c>
    </row>
    <row r="631" spans="1:25" ht="15" customHeight="1">
      <c r="A631" s="137" t="s">
        <v>237</v>
      </c>
      <c r="B631" s="137" t="s">
        <v>251</v>
      </c>
      <c r="C631" s="137" t="s">
        <v>7</v>
      </c>
      <c r="D631" s="137" t="s">
        <v>11</v>
      </c>
      <c r="E631" s="137" t="s">
        <v>366</v>
      </c>
      <c r="F631" s="137" t="s">
        <v>13</v>
      </c>
      <c r="G631" s="137"/>
      <c r="H631" s="137"/>
      <c r="I631" s="137"/>
      <c r="J631" s="137"/>
      <c r="K631" s="137"/>
      <c r="L631" s="137"/>
      <c r="M631" s="137"/>
      <c r="N631" s="137"/>
      <c r="O631" s="137"/>
      <c r="P631" s="137">
        <v>0.09</v>
      </c>
      <c r="Q631" s="137"/>
      <c r="R631" s="137"/>
      <c r="S631" s="137"/>
      <c r="T631" s="137"/>
      <c r="U631" s="137"/>
      <c r="V631" s="137">
        <v>0</v>
      </c>
      <c r="W631" s="137">
        <v>500000000</v>
      </c>
      <c r="X631" s="137"/>
      <c r="Y631" s="137" t="s">
        <v>748</v>
      </c>
    </row>
    <row r="632" spans="1:25" ht="15" customHeight="1">
      <c r="A632" s="137" t="s">
        <v>237</v>
      </c>
      <c r="B632" s="137" t="s">
        <v>268</v>
      </c>
      <c r="C632" s="137" t="s">
        <v>7</v>
      </c>
      <c r="D632" s="137" t="s">
        <v>11</v>
      </c>
      <c r="E632" s="137" t="s">
        <v>366</v>
      </c>
      <c r="F632" s="137" t="s">
        <v>13</v>
      </c>
      <c r="G632" s="137"/>
      <c r="H632" s="137"/>
      <c r="I632" s="137"/>
      <c r="J632" s="137"/>
      <c r="K632" s="137"/>
      <c r="L632" s="137"/>
      <c r="M632" s="137"/>
      <c r="N632" s="137"/>
      <c r="O632" s="137"/>
      <c r="P632" s="137">
        <v>0.02</v>
      </c>
      <c r="Q632" s="137"/>
      <c r="R632" s="137"/>
      <c r="S632" s="137"/>
      <c r="T632" s="137"/>
      <c r="U632" s="137"/>
      <c r="V632" s="137">
        <v>0</v>
      </c>
      <c r="W632" s="137">
        <v>500000000</v>
      </c>
      <c r="X632" s="137"/>
      <c r="Y632" s="137" t="s">
        <v>748</v>
      </c>
    </row>
    <row r="633" spans="1:25" ht="15" customHeight="1">
      <c r="A633" s="137" t="s">
        <v>238</v>
      </c>
      <c r="B633" s="137" t="s">
        <v>262</v>
      </c>
      <c r="C633" s="137" t="s">
        <v>7</v>
      </c>
      <c r="D633" s="137" t="s">
        <v>11</v>
      </c>
      <c r="E633" s="137" t="s">
        <v>366</v>
      </c>
      <c r="F633" s="137" t="s">
        <v>13</v>
      </c>
      <c r="G633" s="137"/>
      <c r="H633" s="137"/>
      <c r="I633" s="137"/>
      <c r="J633" s="137"/>
      <c r="K633" s="137"/>
      <c r="L633" s="137"/>
      <c r="M633" s="137"/>
      <c r="N633" s="137"/>
      <c r="O633" s="137"/>
      <c r="P633" s="137">
        <v>0</v>
      </c>
      <c r="Q633" s="137">
        <v>0</v>
      </c>
      <c r="R633" s="137">
        <v>0</v>
      </c>
      <c r="S633" s="137"/>
      <c r="T633" s="137"/>
      <c r="U633" s="137"/>
      <c r="V633" s="137">
        <v>0</v>
      </c>
      <c r="W633" s="137">
        <v>500000000</v>
      </c>
      <c r="X633" s="137"/>
      <c r="Y633" s="137" t="s">
        <v>749</v>
      </c>
    </row>
    <row r="634" spans="1:25" ht="15" customHeight="1">
      <c r="A634" s="137" t="s">
        <v>238</v>
      </c>
      <c r="B634" s="137" t="s">
        <v>263</v>
      </c>
      <c r="C634" s="137" t="s">
        <v>7</v>
      </c>
      <c r="D634" s="137" t="s">
        <v>11</v>
      </c>
      <c r="E634" s="137" t="s">
        <v>366</v>
      </c>
      <c r="F634" s="137" t="s">
        <v>13</v>
      </c>
      <c r="G634" s="137"/>
      <c r="H634" s="137"/>
      <c r="I634" s="137"/>
      <c r="J634" s="137"/>
      <c r="K634" s="137"/>
      <c r="L634" s="137"/>
      <c r="M634" s="137"/>
      <c r="N634" s="137"/>
      <c r="O634" s="137"/>
      <c r="P634" s="137">
        <v>0</v>
      </c>
      <c r="Q634" s="137">
        <v>0</v>
      </c>
      <c r="R634" s="137">
        <v>0</v>
      </c>
      <c r="S634" s="137"/>
      <c r="T634" s="137"/>
      <c r="U634" s="137"/>
      <c r="V634" s="137">
        <v>0</v>
      </c>
      <c r="W634" s="137">
        <v>500000000</v>
      </c>
      <c r="X634" s="137"/>
      <c r="Y634" s="137" t="s">
        <v>749</v>
      </c>
    </row>
    <row r="635" spans="1:25" ht="15" customHeight="1">
      <c r="A635" s="137" t="s">
        <v>238</v>
      </c>
      <c r="B635" s="137" t="s">
        <v>265</v>
      </c>
      <c r="C635" s="137" t="s">
        <v>7</v>
      </c>
      <c r="D635" s="137" t="s">
        <v>11</v>
      </c>
      <c r="E635" s="137" t="s">
        <v>366</v>
      </c>
      <c r="F635" s="137" t="s">
        <v>13</v>
      </c>
      <c r="G635" s="137" t="s">
        <v>349</v>
      </c>
      <c r="H635" s="137" t="s">
        <v>310</v>
      </c>
      <c r="I635" s="137" t="s">
        <v>316</v>
      </c>
      <c r="J635" s="137" t="s">
        <v>284</v>
      </c>
      <c r="K635" s="137" t="s">
        <v>315</v>
      </c>
      <c r="L635" s="137" t="s">
        <v>43</v>
      </c>
      <c r="M635" s="137" t="s">
        <v>312</v>
      </c>
      <c r="N635" s="137" t="s">
        <v>287</v>
      </c>
      <c r="O635" s="137" t="s">
        <v>288</v>
      </c>
      <c r="P635" s="137">
        <v>0</v>
      </c>
      <c r="Q635" s="137"/>
      <c r="R635" s="137"/>
      <c r="S635" s="137">
        <v>0</v>
      </c>
      <c r="T635" s="137">
        <v>0</v>
      </c>
      <c r="U635" s="137">
        <v>0.1</v>
      </c>
      <c r="V635" s="137">
        <v>0</v>
      </c>
      <c r="W635" s="137">
        <v>500000000</v>
      </c>
      <c r="X635" s="137">
        <v>0</v>
      </c>
      <c r="Y635" s="137" t="s">
        <v>747</v>
      </c>
    </row>
    <row r="636" spans="1:25" ht="15" customHeight="1">
      <c r="A636" s="137" t="s">
        <v>238</v>
      </c>
      <c r="B636" s="137" t="s">
        <v>266</v>
      </c>
      <c r="C636" s="137" t="s">
        <v>7</v>
      </c>
      <c r="D636" s="137" t="s">
        <v>11</v>
      </c>
      <c r="E636" s="137" t="s">
        <v>366</v>
      </c>
      <c r="F636" s="137" t="s">
        <v>13</v>
      </c>
      <c r="G636" s="137" t="s">
        <v>350</v>
      </c>
      <c r="H636" s="137" t="s">
        <v>310</v>
      </c>
      <c r="I636" s="137" t="s">
        <v>316</v>
      </c>
      <c r="J636" s="137" t="s">
        <v>284</v>
      </c>
      <c r="K636" s="137" t="s">
        <v>317</v>
      </c>
      <c r="L636" s="137" t="s">
        <v>43</v>
      </c>
      <c r="M636" s="137" t="s">
        <v>312</v>
      </c>
      <c r="N636" s="137" t="s">
        <v>287</v>
      </c>
      <c r="O636" s="137" t="s">
        <v>288</v>
      </c>
      <c r="P636" s="137">
        <v>0.05</v>
      </c>
      <c r="Q636" s="137"/>
      <c r="R636" s="137"/>
      <c r="S636" s="137">
        <v>0.05</v>
      </c>
      <c r="T636" s="137">
        <v>0</v>
      </c>
      <c r="U636" s="137">
        <v>0.1</v>
      </c>
      <c r="V636" s="137">
        <v>0</v>
      </c>
      <c r="W636" s="137">
        <v>500000000</v>
      </c>
      <c r="X636" s="137">
        <v>0</v>
      </c>
      <c r="Y636" s="137" t="s">
        <v>747</v>
      </c>
    </row>
    <row r="637" spans="1:25" ht="15" customHeight="1">
      <c r="A637" s="137" t="s">
        <v>238</v>
      </c>
      <c r="B637" s="137" t="s">
        <v>267</v>
      </c>
      <c r="C637" s="137" t="s">
        <v>7</v>
      </c>
      <c r="D637" s="137" t="s">
        <v>11</v>
      </c>
      <c r="E637" s="137" t="s">
        <v>366</v>
      </c>
      <c r="F637" s="137" t="s">
        <v>13</v>
      </c>
      <c r="G637" s="137" t="s">
        <v>351</v>
      </c>
      <c r="H637" s="137" t="s">
        <v>310</v>
      </c>
      <c r="I637" s="137" t="s">
        <v>316</v>
      </c>
      <c r="J637" s="137" t="s">
        <v>284</v>
      </c>
      <c r="K637" s="137" t="s">
        <v>318</v>
      </c>
      <c r="L637" s="137" t="s">
        <v>43</v>
      </c>
      <c r="M637" s="137" t="s">
        <v>312</v>
      </c>
      <c r="N637" s="137" t="s">
        <v>287</v>
      </c>
      <c r="O637" s="137" t="s">
        <v>288</v>
      </c>
      <c r="P637" s="137">
        <v>0</v>
      </c>
      <c r="Q637" s="137"/>
      <c r="R637" s="137"/>
      <c r="S637" s="137">
        <v>0</v>
      </c>
      <c r="T637" s="137">
        <v>0</v>
      </c>
      <c r="U637" s="137">
        <v>0.1</v>
      </c>
      <c r="V637" s="137">
        <v>0</v>
      </c>
      <c r="W637" s="137">
        <v>500000000</v>
      </c>
      <c r="X637" s="137">
        <v>0</v>
      </c>
      <c r="Y637" s="137" t="s">
        <v>747</v>
      </c>
    </row>
    <row r="638" spans="1:25" ht="15" customHeight="1">
      <c r="A638" s="137" t="s">
        <v>238</v>
      </c>
      <c r="B638" s="137" t="s">
        <v>270</v>
      </c>
      <c r="C638" s="137" t="s">
        <v>7</v>
      </c>
      <c r="D638" s="137" t="s">
        <v>11</v>
      </c>
      <c r="E638" s="137" t="s">
        <v>366</v>
      </c>
      <c r="F638" s="137" t="s">
        <v>13</v>
      </c>
      <c r="G638" s="137" t="s">
        <v>352</v>
      </c>
      <c r="H638" s="137" t="s">
        <v>310</v>
      </c>
      <c r="I638" s="137" t="s">
        <v>316</v>
      </c>
      <c r="J638" s="137" t="s">
        <v>284</v>
      </c>
      <c r="K638" s="137" t="s">
        <v>319</v>
      </c>
      <c r="L638" s="137" t="s">
        <v>43</v>
      </c>
      <c r="M638" s="137" t="s">
        <v>312</v>
      </c>
      <c r="N638" s="137" t="s">
        <v>287</v>
      </c>
      <c r="O638" s="137" t="s">
        <v>288</v>
      </c>
      <c r="P638" s="137">
        <v>0</v>
      </c>
      <c r="Q638" s="137"/>
      <c r="R638" s="137"/>
      <c r="S638" s="137">
        <v>0</v>
      </c>
      <c r="T638" s="137">
        <v>0</v>
      </c>
      <c r="U638" s="137">
        <v>0.1</v>
      </c>
      <c r="V638" s="137">
        <v>0</v>
      </c>
      <c r="W638" s="137">
        <v>500000000</v>
      </c>
      <c r="X638" s="137">
        <v>0</v>
      </c>
      <c r="Y638" s="137" t="s">
        <v>747</v>
      </c>
    </row>
    <row r="639" spans="1:25" ht="15" customHeight="1">
      <c r="A639" s="137" t="s">
        <v>238</v>
      </c>
      <c r="B639" s="137" t="s">
        <v>271</v>
      </c>
      <c r="C639" s="137" t="s">
        <v>7</v>
      </c>
      <c r="D639" s="137" t="s">
        <v>11</v>
      </c>
      <c r="E639" s="137" t="s">
        <v>366</v>
      </c>
      <c r="F639" s="137" t="s">
        <v>13</v>
      </c>
      <c r="G639" s="137" t="s">
        <v>353</v>
      </c>
      <c r="H639" s="137" t="s">
        <v>310</v>
      </c>
      <c r="I639" s="137" t="s">
        <v>316</v>
      </c>
      <c r="J639" s="137" t="s">
        <v>284</v>
      </c>
      <c r="K639" s="137" t="s">
        <v>320</v>
      </c>
      <c r="L639" s="137" t="s">
        <v>43</v>
      </c>
      <c r="M639" s="137" t="s">
        <v>312</v>
      </c>
      <c r="N639" s="137" t="s">
        <v>287</v>
      </c>
      <c r="O639" s="137" t="s">
        <v>288</v>
      </c>
      <c r="P639" s="137">
        <v>0</v>
      </c>
      <c r="Q639" s="137"/>
      <c r="R639" s="137"/>
      <c r="S639" s="137">
        <v>0</v>
      </c>
      <c r="T639" s="137">
        <v>0</v>
      </c>
      <c r="U639" s="137">
        <v>0.1</v>
      </c>
      <c r="V639" s="137">
        <v>0</v>
      </c>
      <c r="W639" s="137">
        <v>500000000</v>
      </c>
      <c r="X639" s="137">
        <v>0</v>
      </c>
      <c r="Y639" s="137" t="s">
        <v>747</v>
      </c>
    </row>
    <row r="640" spans="1:25" ht="15" customHeight="1">
      <c r="A640" s="137" t="s">
        <v>238</v>
      </c>
      <c r="B640" s="137" t="s">
        <v>272</v>
      </c>
      <c r="C640" s="137" t="s">
        <v>7</v>
      </c>
      <c r="D640" s="137" t="s">
        <v>11</v>
      </c>
      <c r="E640" s="137" t="s">
        <v>366</v>
      </c>
      <c r="F640" s="137" t="s">
        <v>13</v>
      </c>
      <c r="G640" s="137" t="s">
        <v>354</v>
      </c>
      <c r="H640" s="137" t="s">
        <v>310</v>
      </c>
      <c r="I640" s="137" t="s">
        <v>316</v>
      </c>
      <c r="J640" s="137" t="s">
        <v>284</v>
      </c>
      <c r="K640" s="137" t="s">
        <v>321</v>
      </c>
      <c r="L640" s="137" t="s">
        <v>43</v>
      </c>
      <c r="M640" s="137" t="s">
        <v>312</v>
      </c>
      <c r="N640" s="137" t="s">
        <v>287</v>
      </c>
      <c r="O640" s="137" t="s">
        <v>288</v>
      </c>
      <c r="P640" s="137">
        <v>0</v>
      </c>
      <c r="Q640" s="137"/>
      <c r="R640" s="137"/>
      <c r="S640" s="137">
        <v>0</v>
      </c>
      <c r="T640" s="137">
        <v>0</v>
      </c>
      <c r="U640" s="137">
        <v>0.1</v>
      </c>
      <c r="V640" s="137">
        <v>0</v>
      </c>
      <c r="W640" s="137">
        <v>500000000</v>
      </c>
      <c r="X640" s="137">
        <v>0</v>
      </c>
      <c r="Y640" s="137" t="s">
        <v>747</v>
      </c>
    </row>
    <row r="641" spans="1:25" ht="15" customHeight="1">
      <c r="A641" s="137" t="s">
        <v>238</v>
      </c>
      <c r="B641" s="137" t="s">
        <v>273</v>
      </c>
      <c r="C641" s="137" t="s">
        <v>7</v>
      </c>
      <c r="D641" s="137" t="s">
        <v>11</v>
      </c>
      <c r="E641" s="137" t="s">
        <v>366</v>
      </c>
      <c r="F641" s="137" t="s">
        <v>13</v>
      </c>
      <c r="G641" s="137" t="s">
        <v>355</v>
      </c>
      <c r="H641" s="137" t="s">
        <v>310</v>
      </c>
      <c r="I641" s="137" t="s">
        <v>316</v>
      </c>
      <c r="J641" s="137" t="s">
        <v>284</v>
      </c>
      <c r="K641" s="137" t="s">
        <v>322</v>
      </c>
      <c r="L641" s="137" t="s">
        <v>43</v>
      </c>
      <c r="M641" s="137" t="s">
        <v>312</v>
      </c>
      <c r="N641" s="137" t="s">
        <v>287</v>
      </c>
      <c r="O641" s="137" t="s">
        <v>288</v>
      </c>
      <c r="P641" s="137">
        <v>0</v>
      </c>
      <c r="Q641" s="137"/>
      <c r="R641" s="137"/>
      <c r="S641" s="137">
        <v>0</v>
      </c>
      <c r="T641" s="137">
        <v>0</v>
      </c>
      <c r="U641" s="137">
        <v>0.1</v>
      </c>
      <c r="V641" s="137">
        <v>0</v>
      </c>
      <c r="W641" s="137">
        <v>500000000</v>
      </c>
      <c r="X641" s="137">
        <v>0</v>
      </c>
      <c r="Y641" s="137" t="s">
        <v>747</v>
      </c>
    </row>
    <row r="642" spans="1:25" ht="15" customHeight="1">
      <c r="A642" s="137" t="s">
        <v>238</v>
      </c>
      <c r="B642" s="137" t="s">
        <v>275</v>
      </c>
      <c r="C642" s="137" t="s">
        <v>7</v>
      </c>
      <c r="D642" s="137" t="s">
        <v>11</v>
      </c>
      <c r="E642" s="137" t="s">
        <v>366</v>
      </c>
      <c r="F642" s="137" t="s">
        <v>13</v>
      </c>
      <c r="G642" s="137" t="s">
        <v>671</v>
      </c>
      <c r="H642" s="137" t="s">
        <v>310</v>
      </c>
      <c r="I642" s="137" t="s">
        <v>633</v>
      </c>
      <c r="J642" s="137" t="s">
        <v>301</v>
      </c>
      <c r="K642" s="137" t="s">
        <v>634</v>
      </c>
      <c r="L642" s="137" t="s">
        <v>43</v>
      </c>
      <c r="M642" s="137" t="s">
        <v>312</v>
      </c>
      <c r="N642" s="137" t="s">
        <v>635</v>
      </c>
      <c r="O642" s="137" t="s">
        <v>288</v>
      </c>
      <c r="P642" s="137">
        <v>0.13</v>
      </c>
      <c r="Q642" s="137"/>
      <c r="R642" s="137"/>
      <c r="S642" s="137"/>
      <c r="T642" s="137"/>
      <c r="U642" s="137"/>
      <c r="V642" s="137">
        <v>0</v>
      </c>
      <c r="W642" s="137">
        <v>500000000</v>
      </c>
      <c r="X642" s="137"/>
      <c r="Y642" s="137" t="s">
        <v>748</v>
      </c>
    </row>
    <row r="643" spans="1:25" ht="15" customHeight="1">
      <c r="A643" s="137" t="s">
        <v>238</v>
      </c>
      <c r="B643" s="137" t="s">
        <v>261</v>
      </c>
      <c r="C643" s="137" t="s">
        <v>7</v>
      </c>
      <c r="D643" s="137" t="s">
        <v>11</v>
      </c>
      <c r="E643" s="137" t="s">
        <v>366</v>
      </c>
      <c r="F643" s="137" t="s">
        <v>13</v>
      </c>
      <c r="G643" s="137" t="s">
        <v>356</v>
      </c>
      <c r="H643" s="137" t="s">
        <v>310</v>
      </c>
      <c r="I643" s="137" t="s">
        <v>316</v>
      </c>
      <c r="J643" s="137" t="s">
        <v>284</v>
      </c>
      <c r="K643" s="137" t="s">
        <v>323</v>
      </c>
      <c r="L643" s="137" t="s">
        <v>43</v>
      </c>
      <c r="M643" s="137" t="s">
        <v>312</v>
      </c>
      <c r="N643" s="137" t="s">
        <v>287</v>
      </c>
      <c r="O643" s="137" t="s">
        <v>288</v>
      </c>
      <c r="P643" s="137">
        <v>0</v>
      </c>
      <c r="Q643" s="137"/>
      <c r="R643" s="137"/>
      <c r="S643" s="137">
        <v>0</v>
      </c>
      <c r="T643" s="137">
        <v>0</v>
      </c>
      <c r="U643" s="137">
        <v>0.1</v>
      </c>
      <c r="V643" s="137">
        <v>0</v>
      </c>
      <c r="W643" s="137">
        <v>500000000</v>
      </c>
      <c r="X643" s="137">
        <v>0</v>
      </c>
      <c r="Y643" s="137" t="s">
        <v>747</v>
      </c>
    </row>
    <row r="644" spans="1:25" ht="15" customHeight="1">
      <c r="A644" s="137" t="s">
        <v>238</v>
      </c>
      <c r="B644" s="137" t="s">
        <v>253</v>
      </c>
      <c r="C644" s="137" t="s">
        <v>7</v>
      </c>
      <c r="D644" s="137" t="s">
        <v>11</v>
      </c>
      <c r="E644" s="137" t="s">
        <v>366</v>
      </c>
      <c r="F644" s="137" t="s">
        <v>13</v>
      </c>
      <c r="G644" s="137"/>
      <c r="H644" s="137"/>
      <c r="I644" s="137"/>
      <c r="J644" s="137"/>
      <c r="K644" s="137"/>
      <c r="L644" s="137"/>
      <c r="M644" s="137"/>
      <c r="N644" s="137"/>
      <c r="O644" s="137"/>
      <c r="P644" s="137">
        <v>0</v>
      </c>
      <c r="Q644" s="137"/>
      <c r="R644" s="137"/>
      <c r="S644" s="137"/>
      <c r="T644" s="137"/>
      <c r="U644" s="137"/>
      <c r="V644" s="137">
        <v>0</v>
      </c>
      <c r="W644" s="137">
        <v>500000000</v>
      </c>
      <c r="X644" s="137"/>
      <c r="Y644" s="137" t="s">
        <v>748</v>
      </c>
    </row>
    <row r="645" spans="1:25" ht="15" customHeight="1">
      <c r="A645" s="137" t="s">
        <v>238</v>
      </c>
      <c r="B645" s="137" t="s">
        <v>252</v>
      </c>
      <c r="C645" s="137" t="s">
        <v>7</v>
      </c>
      <c r="D645" s="137" t="s">
        <v>11</v>
      </c>
      <c r="E645" s="137" t="s">
        <v>366</v>
      </c>
      <c r="F645" s="137" t="s">
        <v>13</v>
      </c>
      <c r="G645" s="137"/>
      <c r="H645" s="137"/>
      <c r="I645" s="137"/>
      <c r="J645" s="137"/>
      <c r="K645" s="137"/>
      <c r="L645" s="137"/>
      <c r="M645" s="137"/>
      <c r="N645" s="137"/>
      <c r="O645" s="137"/>
      <c r="P645" s="137">
        <v>0.06</v>
      </c>
      <c r="Q645" s="137"/>
      <c r="R645" s="137"/>
      <c r="S645" s="137"/>
      <c r="T645" s="137"/>
      <c r="U645" s="137"/>
      <c r="V645" s="137">
        <v>0</v>
      </c>
      <c r="W645" s="137">
        <v>500000000</v>
      </c>
      <c r="X645" s="137"/>
      <c r="Y645" s="137" t="s">
        <v>748</v>
      </c>
    </row>
    <row r="646" spans="1:25" ht="15" customHeight="1">
      <c r="A646" s="137" t="s">
        <v>238</v>
      </c>
      <c r="B646" s="137" t="s">
        <v>264</v>
      </c>
      <c r="C646" s="137" t="s">
        <v>7</v>
      </c>
      <c r="D646" s="137" t="s">
        <v>11</v>
      </c>
      <c r="E646" s="137" t="s">
        <v>366</v>
      </c>
      <c r="F646" s="137" t="s">
        <v>13</v>
      </c>
      <c r="G646" s="137"/>
      <c r="H646" s="137"/>
      <c r="I646" s="137"/>
      <c r="J646" s="137"/>
      <c r="K646" s="137"/>
      <c r="L646" s="137"/>
      <c r="M646" s="137"/>
      <c r="N646" s="137"/>
      <c r="O646" s="137"/>
      <c r="P646" s="137">
        <v>0.06</v>
      </c>
      <c r="Q646" s="137"/>
      <c r="R646" s="137"/>
      <c r="S646" s="137"/>
      <c r="T646" s="137"/>
      <c r="U646" s="137"/>
      <c r="V646" s="137">
        <v>0</v>
      </c>
      <c r="W646" s="137">
        <v>500000000</v>
      </c>
      <c r="X646" s="137"/>
      <c r="Y646" s="137" t="s">
        <v>748</v>
      </c>
    </row>
    <row r="647" spans="1:25" ht="15" customHeight="1">
      <c r="A647" s="137" t="s">
        <v>238</v>
      </c>
      <c r="B647" s="137" t="s">
        <v>251</v>
      </c>
      <c r="C647" s="137" t="s">
        <v>7</v>
      </c>
      <c r="D647" s="137" t="s">
        <v>11</v>
      </c>
      <c r="E647" s="137" t="s">
        <v>366</v>
      </c>
      <c r="F647" s="137" t="s">
        <v>13</v>
      </c>
      <c r="G647" s="137"/>
      <c r="H647" s="137"/>
      <c r="I647" s="137"/>
      <c r="J647" s="137"/>
      <c r="K647" s="137"/>
      <c r="L647" s="137"/>
      <c r="M647" s="137"/>
      <c r="N647" s="137"/>
      <c r="O647" s="137"/>
      <c r="P647" s="137">
        <v>0.06</v>
      </c>
      <c r="Q647" s="137"/>
      <c r="R647" s="137"/>
      <c r="S647" s="137"/>
      <c r="T647" s="137"/>
      <c r="U647" s="137"/>
      <c r="V647" s="137">
        <v>0</v>
      </c>
      <c r="W647" s="137">
        <v>500000000</v>
      </c>
      <c r="X647" s="137"/>
      <c r="Y647" s="137" t="s">
        <v>748</v>
      </c>
    </row>
    <row r="648" spans="1:25" ht="15" customHeight="1">
      <c r="A648" s="137" t="s">
        <v>238</v>
      </c>
      <c r="B648" s="137" t="s">
        <v>268</v>
      </c>
      <c r="C648" s="137" t="s">
        <v>7</v>
      </c>
      <c r="D648" s="137" t="s">
        <v>11</v>
      </c>
      <c r="E648" s="137" t="s">
        <v>366</v>
      </c>
      <c r="F648" s="137" t="s">
        <v>13</v>
      </c>
      <c r="G648" s="137"/>
      <c r="H648" s="137"/>
      <c r="I648" s="137"/>
      <c r="J648" s="137"/>
      <c r="K648" s="137"/>
      <c r="L648" s="137"/>
      <c r="M648" s="137"/>
      <c r="N648" s="137"/>
      <c r="O648" s="137"/>
      <c r="P648" s="137">
        <v>0</v>
      </c>
      <c r="Q648" s="137"/>
      <c r="R648" s="137"/>
      <c r="S648" s="137"/>
      <c r="T648" s="137"/>
      <c r="U648" s="137"/>
      <c r="V648" s="137">
        <v>0</v>
      </c>
      <c r="W648" s="137">
        <v>500000000</v>
      </c>
      <c r="X648" s="137"/>
      <c r="Y648" s="137" t="s">
        <v>748</v>
      </c>
    </row>
    <row r="649" spans="1:25" ht="15" customHeight="1">
      <c r="A649" s="137" t="s">
        <v>239</v>
      </c>
      <c r="B649" s="137" t="s">
        <v>262</v>
      </c>
      <c r="C649" s="137" t="s">
        <v>7</v>
      </c>
      <c r="D649" s="137" t="s">
        <v>11</v>
      </c>
      <c r="E649" s="137" t="s">
        <v>366</v>
      </c>
      <c r="F649" s="137" t="s">
        <v>13</v>
      </c>
      <c r="G649" s="137"/>
      <c r="H649" s="137"/>
      <c r="I649" s="137"/>
      <c r="J649" s="137"/>
      <c r="K649" s="137"/>
      <c r="L649" s="137"/>
      <c r="M649" s="137"/>
      <c r="N649" s="137"/>
      <c r="O649" s="137"/>
      <c r="P649" s="137">
        <v>0</v>
      </c>
      <c r="Q649" s="137">
        <v>0</v>
      </c>
      <c r="R649" s="137">
        <v>0</v>
      </c>
      <c r="S649" s="137"/>
      <c r="T649" s="137"/>
      <c r="U649" s="137"/>
      <c r="V649" s="137">
        <v>0</v>
      </c>
      <c r="W649" s="137">
        <v>500000000</v>
      </c>
      <c r="X649" s="137"/>
      <c r="Y649" s="137" t="s">
        <v>749</v>
      </c>
    </row>
    <row r="650" spans="1:25" ht="15" customHeight="1">
      <c r="A650" s="137" t="s">
        <v>239</v>
      </c>
      <c r="B650" s="137" t="s">
        <v>263</v>
      </c>
      <c r="C650" s="137" t="s">
        <v>7</v>
      </c>
      <c r="D650" s="137" t="s">
        <v>11</v>
      </c>
      <c r="E650" s="137" t="s">
        <v>366</v>
      </c>
      <c r="F650" s="137" t="s">
        <v>13</v>
      </c>
      <c r="G650" s="137"/>
      <c r="H650" s="137"/>
      <c r="I650" s="137"/>
      <c r="J650" s="137"/>
      <c r="K650" s="137"/>
      <c r="L650" s="137"/>
      <c r="M650" s="137"/>
      <c r="N650" s="137"/>
      <c r="O650" s="137"/>
      <c r="P650" s="137">
        <v>0</v>
      </c>
      <c r="Q650" s="137">
        <v>0</v>
      </c>
      <c r="R650" s="137">
        <v>0</v>
      </c>
      <c r="S650" s="137"/>
      <c r="T650" s="137"/>
      <c r="U650" s="137"/>
      <c r="V650" s="137">
        <v>0</v>
      </c>
      <c r="W650" s="137">
        <v>500000000</v>
      </c>
      <c r="X650" s="137"/>
      <c r="Y650" s="137" t="s">
        <v>749</v>
      </c>
    </row>
    <row r="651" spans="1:25" ht="15" customHeight="1">
      <c r="A651" s="137" t="s">
        <v>239</v>
      </c>
      <c r="B651" s="137" t="s">
        <v>265</v>
      </c>
      <c r="C651" s="137" t="s">
        <v>7</v>
      </c>
      <c r="D651" s="137" t="s">
        <v>11</v>
      </c>
      <c r="E651" s="137" t="s">
        <v>366</v>
      </c>
      <c r="F651" s="137" t="s">
        <v>13</v>
      </c>
      <c r="G651" s="137" t="s">
        <v>357</v>
      </c>
      <c r="H651" s="137" t="s">
        <v>310</v>
      </c>
      <c r="I651" s="137" t="s">
        <v>316</v>
      </c>
      <c r="J651" s="137" t="s">
        <v>284</v>
      </c>
      <c r="K651" s="137" t="s">
        <v>324</v>
      </c>
      <c r="L651" s="137" t="s">
        <v>43</v>
      </c>
      <c r="M651" s="137" t="s">
        <v>312</v>
      </c>
      <c r="N651" s="137" t="s">
        <v>287</v>
      </c>
      <c r="O651" s="137" t="s">
        <v>288</v>
      </c>
      <c r="P651" s="137">
        <v>0</v>
      </c>
      <c r="Q651" s="137"/>
      <c r="R651" s="137"/>
      <c r="S651" s="137">
        <v>0</v>
      </c>
      <c r="T651" s="137">
        <v>0</v>
      </c>
      <c r="U651" s="137">
        <v>0.1</v>
      </c>
      <c r="V651" s="137">
        <v>0</v>
      </c>
      <c r="W651" s="137">
        <v>500000000</v>
      </c>
      <c r="X651" s="137">
        <v>0</v>
      </c>
      <c r="Y651" s="137" t="s">
        <v>747</v>
      </c>
    </row>
    <row r="652" spans="1:25" ht="15" customHeight="1">
      <c r="A652" s="137" t="s">
        <v>239</v>
      </c>
      <c r="B652" s="137" t="s">
        <v>266</v>
      </c>
      <c r="C652" s="137" t="s">
        <v>7</v>
      </c>
      <c r="D652" s="137" t="s">
        <v>11</v>
      </c>
      <c r="E652" s="137" t="s">
        <v>366</v>
      </c>
      <c r="F652" s="137" t="s">
        <v>13</v>
      </c>
      <c r="G652" s="137" t="s">
        <v>358</v>
      </c>
      <c r="H652" s="137" t="s">
        <v>310</v>
      </c>
      <c r="I652" s="137" t="s">
        <v>316</v>
      </c>
      <c r="J652" s="137" t="s">
        <v>284</v>
      </c>
      <c r="K652" s="137" t="s">
        <v>325</v>
      </c>
      <c r="L652" s="137" t="s">
        <v>43</v>
      </c>
      <c r="M652" s="137" t="s">
        <v>312</v>
      </c>
      <c r="N652" s="137" t="s">
        <v>287</v>
      </c>
      <c r="O652" s="137" t="s">
        <v>288</v>
      </c>
      <c r="P652" s="137">
        <v>0</v>
      </c>
      <c r="Q652" s="137"/>
      <c r="R652" s="137"/>
      <c r="S652" s="137">
        <v>0</v>
      </c>
      <c r="T652" s="137">
        <v>0</v>
      </c>
      <c r="U652" s="137">
        <v>0.1</v>
      </c>
      <c r="V652" s="137">
        <v>0</v>
      </c>
      <c r="W652" s="137">
        <v>500000000</v>
      </c>
      <c r="X652" s="137">
        <v>0</v>
      </c>
      <c r="Y652" s="137" t="s">
        <v>747</v>
      </c>
    </row>
    <row r="653" spans="1:25" ht="15" customHeight="1">
      <c r="A653" s="137" t="s">
        <v>239</v>
      </c>
      <c r="B653" s="137" t="s">
        <v>267</v>
      </c>
      <c r="C653" s="137" t="s">
        <v>7</v>
      </c>
      <c r="D653" s="137" t="s">
        <v>11</v>
      </c>
      <c r="E653" s="137" t="s">
        <v>366</v>
      </c>
      <c r="F653" s="137" t="s">
        <v>13</v>
      </c>
      <c r="G653" s="137" t="s">
        <v>359</v>
      </c>
      <c r="H653" s="137" t="s">
        <v>310</v>
      </c>
      <c r="I653" s="137" t="s">
        <v>316</v>
      </c>
      <c r="J653" s="137" t="s">
        <v>284</v>
      </c>
      <c r="K653" s="137" t="s">
        <v>326</v>
      </c>
      <c r="L653" s="137" t="s">
        <v>43</v>
      </c>
      <c r="M653" s="137" t="s">
        <v>312</v>
      </c>
      <c r="N653" s="137" t="s">
        <v>287</v>
      </c>
      <c r="O653" s="137" t="s">
        <v>288</v>
      </c>
      <c r="P653" s="137">
        <v>0</v>
      </c>
      <c r="Q653" s="137"/>
      <c r="R653" s="137"/>
      <c r="S653" s="137">
        <v>0</v>
      </c>
      <c r="T653" s="137">
        <v>0</v>
      </c>
      <c r="U653" s="137">
        <v>0.1</v>
      </c>
      <c r="V653" s="137">
        <v>0</v>
      </c>
      <c r="W653" s="137">
        <v>500000000</v>
      </c>
      <c r="X653" s="137">
        <v>0</v>
      </c>
      <c r="Y653" s="137" t="s">
        <v>747</v>
      </c>
    </row>
    <row r="654" spans="1:25" ht="15" customHeight="1">
      <c r="A654" s="137" t="s">
        <v>239</v>
      </c>
      <c r="B654" s="137" t="s">
        <v>270</v>
      </c>
      <c r="C654" s="137" t="s">
        <v>7</v>
      </c>
      <c r="D654" s="137" t="s">
        <v>11</v>
      </c>
      <c r="E654" s="137" t="s">
        <v>366</v>
      </c>
      <c r="F654" s="137" t="s">
        <v>13</v>
      </c>
      <c r="G654" s="137" t="s">
        <v>360</v>
      </c>
      <c r="H654" s="137" t="s">
        <v>310</v>
      </c>
      <c r="I654" s="137" t="s">
        <v>316</v>
      </c>
      <c r="J654" s="137" t="s">
        <v>284</v>
      </c>
      <c r="K654" s="137" t="s">
        <v>327</v>
      </c>
      <c r="L654" s="137" t="s">
        <v>43</v>
      </c>
      <c r="M654" s="137" t="s">
        <v>312</v>
      </c>
      <c r="N654" s="137" t="s">
        <v>287</v>
      </c>
      <c r="O654" s="137" t="s">
        <v>288</v>
      </c>
      <c r="P654" s="137">
        <v>0.01</v>
      </c>
      <c r="Q654" s="137"/>
      <c r="R654" s="137"/>
      <c r="S654" s="137">
        <v>0.01</v>
      </c>
      <c r="T654" s="137">
        <v>0</v>
      </c>
      <c r="U654" s="137">
        <v>0.1</v>
      </c>
      <c r="V654" s="137">
        <v>0</v>
      </c>
      <c r="W654" s="137">
        <v>500000000</v>
      </c>
      <c r="X654" s="137">
        <v>0</v>
      </c>
      <c r="Y654" s="137" t="s">
        <v>747</v>
      </c>
    </row>
    <row r="655" spans="1:25" ht="15" customHeight="1">
      <c r="A655" s="137" t="s">
        <v>239</v>
      </c>
      <c r="B655" s="137" t="s">
        <v>272</v>
      </c>
      <c r="C655" s="137" t="s">
        <v>7</v>
      </c>
      <c r="D655" s="137" t="s">
        <v>11</v>
      </c>
      <c r="E655" s="137" t="s">
        <v>366</v>
      </c>
      <c r="F655" s="137" t="s">
        <v>13</v>
      </c>
      <c r="G655" s="137" t="s">
        <v>361</v>
      </c>
      <c r="H655" s="137" t="s">
        <v>310</v>
      </c>
      <c r="I655" s="137" t="s">
        <v>316</v>
      </c>
      <c r="J655" s="137" t="s">
        <v>284</v>
      </c>
      <c r="K655" s="137" t="s">
        <v>328</v>
      </c>
      <c r="L655" s="137" t="s">
        <v>43</v>
      </c>
      <c r="M655" s="137" t="s">
        <v>312</v>
      </c>
      <c r="N655" s="137" t="s">
        <v>287</v>
      </c>
      <c r="O655" s="137" t="s">
        <v>288</v>
      </c>
      <c r="P655" s="137">
        <v>0.01</v>
      </c>
      <c r="Q655" s="137"/>
      <c r="R655" s="137"/>
      <c r="S655" s="137">
        <v>0.01</v>
      </c>
      <c r="T655" s="137">
        <v>0</v>
      </c>
      <c r="U655" s="137">
        <v>0.1</v>
      </c>
      <c r="V655" s="137">
        <v>0</v>
      </c>
      <c r="W655" s="137">
        <v>500000000</v>
      </c>
      <c r="X655" s="137">
        <v>0</v>
      </c>
      <c r="Y655" s="137" t="s">
        <v>747</v>
      </c>
    </row>
    <row r="656" spans="1:25" ht="15" customHeight="1">
      <c r="A656" s="137" t="s">
        <v>239</v>
      </c>
      <c r="B656" s="137" t="s">
        <v>273</v>
      </c>
      <c r="C656" s="137" t="s">
        <v>7</v>
      </c>
      <c r="D656" s="137" t="s">
        <v>11</v>
      </c>
      <c r="E656" s="137" t="s">
        <v>366</v>
      </c>
      <c r="F656" s="137" t="s">
        <v>13</v>
      </c>
      <c r="G656" s="137" t="s">
        <v>362</v>
      </c>
      <c r="H656" s="137" t="s">
        <v>310</v>
      </c>
      <c r="I656" s="137" t="s">
        <v>316</v>
      </c>
      <c r="J656" s="137" t="s">
        <v>284</v>
      </c>
      <c r="K656" s="137" t="s">
        <v>329</v>
      </c>
      <c r="L656" s="137" t="s">
        <v>43</v>
      </c>
      <c r="M656" s="137" t="s">
        <v>312</v>
      </c>
      <c r="N656" s="137" t="s">
        <v>287</v>
      </c>
      <c r="O656" s="137" t="s">
        <v>288</v>
      </c>
      <c r="P656" s="137">
        <v>0</v>
      </c>
      <c r="Q656" s="137"/>
      <c r="R656" s="137"/>
      <c r="S656" s="137">
        <v>0</v>
      </c>
      <c r="T656" s="137">
        <v>0</v>
      </c>
      <c r="U656" s="137">
        <v>0.1</v>
      </c>
      <c r="V656" s="137">
        <v>0</v>
      </c>
      <c r="W656" s="137">
        <v>500000000</v>
      </c>
      <c r="X656" s="137">
        <v>0</v>
      </c>
      <c r="Y656" s="137" t="s">
        <v>747</v>
      </c>
    </row>
    <row r="657" spans="1:25" ht="15" customHeight="1">
      <c r="A657" s="137" t="s">
        <v>239</v>
      </c>
      <c r="B657" s="137" t="s">
        <v>275</v>
      </c>
      <c r="C657" s="137" t="s">
        <v>7</v>
      </c>
      <c r="D657" s="137" t="s">
        <v>11</v>
      </c>
      <c r="E657" s="137" t="s">
        <v>366</v>
      </c>
      <c r="F657" s="137" t="s">
        <v>13</v>
      </c>
      <c r="G657" s="137" t="s">
        <v>670</v>
      </c>
      <c r="H657" s="137" t="s">
        <v>310</v>
      </c>
      <c r="I657" s="137" t="s">
        <v>633</v>
      </c>
      <c r="J657" s="137" t="s">
        <v>301</v>
      </c>
      <c r="K657" s="137" t="s">
        <v>637</v>
      </c>
      <c r="L657" s="137" t="s">
        <v>43</v>
      </c>
      <c r="M657" s="137" t="s">
        <v>312</v>
      </c>
      <c r="N657" s="137" t="s">
        <v>635</v>
      </c>
      <c r="O657" s="137" t="s">
        <v>288</v>
      </c>
      <c r="P657" s="137">
        <v>0.09</v>
      </c>
      <c r="Q657" s="137"/>
      <c r="R657" s="137"/>
      <c r="S657" s="137"/>
      <c r="T657" s="137"/>
      <c r="U657" s="137"/>
      <c r="V657" s="137">
        <v>0</v>
      </c>
      <c r="W657" s="137">
        <v>500000000</v>
      </c>
      <c r="X657" s="137"/>
      <c r="Y657" s="137" t="s">
        <v>748</v>
      </c>
    </row>
    <row r="658" spans="1:25" ht="15" customHeight="1">
      <c r="A658" s="137" t="s">
        <v>239</v>
      </c>
      <c r="B658" s="137" t="s">
        <v>261</v>
      </c>
      <c r="C658" s="137" t="s">
        <v>7</v>
      </c>
      <c r="D658" s="137" t="s">
        <v>11</v>
      </c>
      <c r="E658" s="137" t="s">
        <v>366</v>
      </c>
      <c r="F658" s="137" t="s">
        <v>13</v>
      </c>
      <c r="G658" s="137" t="s">
        <v>363</v>
      </c>
      <c r="H658" s="137" t="s">
        <v>310</v>
      </c>
      <c r="I658" s="137" t="s">
        <v>316</v>
      </c>
      <c r="J658" s="137" t="s">
        <v>284</v>
      </c>
      <c r="K658" s="137" t="s">
        <v>330</v>
      </c>
      <c r="L658" s="137" t="s">
        <v>43</v>
      </c>
      <c r="M658" s="137" t="s">
        <v>312</v>
      </c>
      <c r="N658" s="137" t="s">
        <v>287</v>
      </c>
      <c r="O658" s="137" t="s">
        <v>288</v>
      </c>
      <c r="P658" s="137">
        <v>0</v>
      </c>
      <c r="Q658" s="137"/>
      <c r="R658" s="137"/>
      <c r="S658" s="137">
        <v>0</v>
      </c>
      <c r="T658" s="137">
        <v>0</v>
      </c>
      <c r="U658" s="137">
        <v>0.1</v>
      </c>
      <c r="V658" s="137">
        <v>0</v>
      </c>
      <c r="W658" s="137">
        <v>500000000</v>
      </c>
      <c r="X658" s="137">
        <v>0</v>
      </c>
      <c r="Y658" s="137" t="s">
        <v>747</v>
      </c>
    </row>
    <row r="659" spans="1:25" ht="15" customHeight="1">
      <c r="A659" s="137" t="s">
        <v>239</v>
      </c>
      <c r="B659" s="137" t="s">
        <v>253</v>
      </c>
      <c r="C659" s="137" t="s">
        <v>7</v>
      </c>
      <c r="D659" s="137" t="s">
        <v>11</v>
      </c>
      <c r="E659" s="137" t="s">
        <v>366</v>
      </c>
      <c r="F659" s="137" t="s">
        <v>13</v>
      </c>
      <c r="G659" s="137"/>
      <c r="H659" s="137"/>
      <c r="I659" s="137"/>
      <c r="J659" s="137"/>
      <c r="K659" s="137"/>
      <c r="L659" s="137"/>
      <c r="M659" s="137"/>
      <c r="N659" s="137"/>
      <c r="O659" s="137"/>
      <c r="P659" s="137">
        <v>0</v>
      </c>
      <c r="Q659" s="137"/>
      <c r="R659" s="137"/>
      <c r="S659" s="137"/>
      <c r="T659" s="137"/>
      <c r="U659" s="137"/>
      <c r="V659" s="137">
        <v>0</v>
      </c>
      <c r="W659" s="137">
        <v>500000000</v>
      </c>
      <c r="X659" s="137"/>
      <c r="Y659" s="137" t="s">
        <v>748</v>
      </c>
    </row>
    <row r="660" spans="1:25" ht="15" customHeight="1">
      <c r="A660" s="137" t="s">
        <v>239</v>
      </c>
      <c r="B660" s="137" t="s">
        <v>252</v>
      </c>
      <c r="C660" s="137" t="s">
        <v>7</v>
      </c>
      <c r="D660" s="137" t="s">
        <v>11</v>
      </c>
      <c r="E660" s="137" t="s">
        <v>366</v>
      </c>
      <c r="F660" s="137" t="s">
        <v>13</v>
      </c>
      <c r="G660" s="137"/>
      <c r="H660" s="137"/>
      <c r="I660" s="137"/>
      <c r="J660" s="137"/>
      <c r="K660" s="137"/>
      <c r="L660" s="137"/>
      <c r="M660" s="137"/>
      <c r="N660" s="137"/>
      <c r="O660" s="137"/>
      <c r="P660" s="137">
        <v>0.01</v>
      </c>
      <c r="Q660" s="137"/>
      <c r="R660" s="137"/>
      <c r="S660" s="137"/>
      <c r="T660" s="137"/>
      <c r="U660" s="137"/>
      <c r="V660" s="137">
        <v>0</v>
      </c>
      <c r="W660" s="137">
        <v>500000000</v>
      </c>
      <c r="X660" s="137"/>
      <c r="Y660" s="137" t="s">
        <v>748</v>
      </c>
    </row>
    <row r="661" spans="1:25" ht="15" customHeight="1">
      <c r="A661" s="137" t="s">
        <v>239</v>
      </c>
      <c r="B661" s="137" t="s">
        <v>264</v>
      </c>
      <c r="C661" s="137" t="s">
        <v>7</v>
      </c>
      <c r="D661" s="137" t="s">
        <v>11</v>
      </c>
      <c r="E661" s="137" t="s">
        <v>366</v>
      </c>
      <c r="F661" s="137" t="s">
        <v>13</v>
      </c>
      <c r="G661" s="137"/>
      <c r="H661" s="137"/>
      <c r="I661" s="137"/>
      <c r="J661" s="137"/>
      <c r="K661" s="137"/>
      <c r="L661" s="137"/>
      <c r="M661" s="137"/>
      <c r="N661" s="137"/>
      <c r="O661" s="137"/>
      <c r="P661" s="137">
        <v>0.01</v>
      </c>
      <c r="Q661" s="137"/>
      <c r="R661" s="137"/>
      <c r="S661" s="137"/>
      <c r="T661" s="137"/>
      <c r="U661" s="137"/>
      <c r="V661" s="137">
        <v>0</v>
      </c>
      <c r="W661" s="137">
        <v>500000000</v>
      </c>
      <c r="X661" s="137"/>
      <c r="Y661" s="137" t="s">
        <v>748</v>
      </c>
    </row>
    <row r="662" spans="1:25" ht="15" customHeight="1">
      <c r="A662" s="137" t="s">
        <v>239</v>
      </c>
      <c r="B662" s="137" t="s">
        <v>251</v>
      </c>
      <c r="C662" s="137" t="s">
        <v>7</v>
      </c>
      <c r="D662" s="137" t="s">
        <v>11</v>
      </c>
      <c r="E662" s="137" t="s">
        <v>366</v>
      </c>
      <c r="F662" s="137" t="s">
        <v>13</v>
      </c>
      <c r="G662" s="137"/>
      <c r="H662" s="137"/>
      <c r="I662" s="137"/>
      <c r="J662" s="137"/>
      <c r="K662" s="137"/>
      <c r="L662" s="137"/>
      <c r="M662" s="137"/>
      <c r="N662" s="137"/>
      <c r="O662" s="137"/>
      <c r="P662" s="137">
        <v>0.02</v>
      </c>
      <c r="Q662" s="137"/>
      <c r="R662" s="137"/>
      <c r="S662" s="137"/>
      <c r="T662" s="137"/>
      <c r="U662" s="137"/>
      <c r="V662" s="137">
        <v>0</v>
      </c>
      <c r="W662" s="137">
        <v>500000000</v>
      </c>
      <c r="X662" s="137"/>
      <c r="Y662" s="137" t="s">
        <v>748</v>
      </c>
    </row>
    <row r="663" spans="1:25" ht="15" customHeight="1">
      <c r="A663" s="137" t="s">
        <v>239</v>
      </c>
      <c r="B663" s="137" t="s">
        <v>268</v>
      </c>
      <c r="C663" s="137" t="s">
        <v>7</v>
      </c>
      <c r="D663" s="137" t="s">
        <v>11</v>
      </c>
      <c r="E663" s="137" t="s">
        <v>366</v>
      </c>
      <c r="F663" s="137" t="s">
        <v>13</v>
      </c>
      <c r="G663" s="137"/>
      <c r="H663" s="137"/>
      <c r="I663" s="137"/>
      <c r="J663" s="137"/>
      <c r="K663" s="137"/>
      <c r="L663" s="137"/>
      <c r="M663" s="137"/>
      <c r="N663" s="137"/>
      <c r="O663" s="137"/>
      <c r="P663" s="137">
        <v>0.02</v>
      </c>
      <c r="Q663" s="137"/>
      <c r="R663" s="137"/>
      <c r="S663" s="137"/>
      <c r="T663" s="137"/>
      <c r="U663" s="137"/>
      <c r="V663" s="137">
        <v>0</v>
      </c>
      <c r="W663" s="137">
        <v>500000000</v>
      </c>
      <c r="X663" s="137"/>
      <c r="Y663" s="137" t="s">
        <v>748</v>
      </c>
    </row>
    <row r="664" spans="1:25" ht="15" customHeight="1">
      <c r="A664" s="137" t="s">
        <v>245</v>
      </c>
      <c r="B664" s="137" t="s">
        <v>211</v>
      </c>
      <c r="C664" s="137" t="s">
        <v>7</v>
      </c>
      <c r="D664" s="137" t="s">
        <v>11</v>
      </c>
      <c r="E664" s="137" t="s">
        <v>366</v>
      </c>
      <c r="F664" s="137" t="s">
        <v>13</v>
      </c>
      <c r="G664" s="137"/>
      <c r="H664" s="137"/>
      <c r="I664" s="137"/>
      <c r="J664" s="137"/>
      <c r="K664" s="137"/>
      <c r="L664" s="137"/>
      <c r="M664" s="137" t="s">
        <v>286</v>
      </c>
      <c r="N664" s="137" t="s">
        <v>630</v>
      </c>
      <c r="O664" s="137" t="s">
        <v>631</v>
      </c>
      <c r="P664" s="137">
        <v>4.5</v>
      </c>
      <c r="Q664" s="137"/>
      <c r="R664" s="137"/>
      <c r="S664" s="137"/>
      <c r="T664" s="137"/>
      <c r="U664" s="137"/>
      <c r="V664" s="137">
        <v>0</v>
      </c>
      <c r="W664" s="137">
        <v>500000000</v>
      </c>
      <c r="X664" s="137"/>
      <c r="Y664" s="137" t="s">
        <v>748</v>
      </c>
    </row>
    <row r="665" spans="1:25" ht="15" customHeight="1">
      <c r="A665" s="137" t="s">
        <v>246</v>
      </c>
      <c r="B665" s="137" t="s">
        <v>220</v>
      </c>
      <c r="C665" s="137" t="s">
        <v>7</v>
      </c>
      <c r="D665" s="137" t="s">
        <v>11</v>
      </c>
      <c r="E665" s="137" t="s">
        <v>366</v>
      </c>
      <c r="F665" s="137" t="s">
        <v>13</v>
      </c>
      <c r="G665" s="137"/>
      <c r="H665" s="137"/>
      <c r="I665" s="137"/>
      <c r="J665" s="137"/>
      <c r="K665" s="137"/>
      <c r="L665" s="137"/>
      <c r="M665" s="137"/>
      <c r="N665" s="137"/>
      <c r="O665" s="137"/>
      <c r="P665" s="137">
        <v>0.54</v>
      </c>
      <c r="Q665" s="137"/>
      <c r="R665" s="137"/>
      <c r="S665" s="137"/>
      <c r="T665" s="137"/>
      <c r="U665" s="137"/>
      <c r="V665" s="137">
        <v>0</v>
      </c>
      <c r="W665" s="137">
        <v>500000000</v>
      </c>
      <c r="X665" s="137"/>
      <c r="Y665" s="137" t="s">
        <v>748</v>
      </c>
    </row>
    <row r="666" spans="1:25" ht="15" customHeight="1">
      <c r="A666" s="137" t="s">
        <v>246</v>
      </c>
      <c r="B666" s="137" t="s">
        <v>221</v>
      </c>
      <c r="C666" s="137" t="s">
        <v>7</v>
      </c>
      <c r="D666" s="137" t="s">
        <v>11</v>
      </c>
      <c r="E666" s="137" t="s">
        <v>366</v>
      </c>
      <c r="F666" s="137" t="s">
        <v>13</v>
      </c>
      <c r="G666" s="137"/>
      <c r="H666" s="137"/>
      <c r="I666" s="137"/>
      <c r="J666" s="137"/>
      <c r="K666" s="137"/>
      <c r="L666" s="137"/>
      <c r="M666" s="137"/>
      <c r="N666" s="137"/>
      <c r="O666" s="137"/>
      <c r="P666" s="137">
        <v>0.06</v>
      </c>
      <c r="Q666" s="137"/>
      <c r="R666" s="137"/>
      <c r="S666" s="137"/>
      <c r="T666" s="137"/>
      <c r="U666" s="137"/>
      <c r="V666" s="137">
        <v>0</v>
      </c>
      <c r="W666" s="137">
        <v>500000000</v>
      </c>
      <c r="X666" s="137"/>
      <c r="Y666" s="137" t="s">
        <v>748</v>
      </c>
    </row>
    <row r="667" spans="1:25" ht="15" customHeight="1">
      <c r="A667" s="137" t="s">
        <v>246</v>
      </c>
      <c r="B667" s="137" t="s">
        <v>222</v>
      </c>
      <c r="C667" s="137" t="s">
        <v>7</v>
      </c>
      <c r="D667" s="137" t="s">
        <v>11</v>
      </c>
      <c r="E667" s="137" t="s">
        <v>366</v>
      </c>
      <c r="F667" s="137" t="s">
        <v>13</v>
      </c>
      <c r="G667" s="137"/>
      <c r="H667" s="137"/>
      <c r="I667" s="137"/>
      <c r="J667" s="137"/>
      <c r="K667" s="137"/>
      <c r="L667" s="137"/>
      <c r="M667" s="137"/>
      <c r="N667" s="137"/>
      <c r="O667" s="137"/>
      <c r="P667" s="137">
        <v>0.17</v>
      </c>
      <c r="Q667" s="137"/>
      <c r="R667" s="137"/>
      <c r="S667" s="137"/>
      <c r="T667" s="137"/>
      <c r="U667" s="137"/>
      <c r="V667" s="137">
        <v>0</v>
      </c>
      <c r="W667" s="137">
        <v>500000000</v>
      </c>
      <c r="X667" s="137"/>
      <c r="Y667" s="137" t="s">
        <v>748</v>
      </c>
    </row>
    <row r="668" spans="1:25" ht="15" customHeight="1">
      <c r="A668" s="137" t="s">
        <v>246</v>
      </c>
      <c r="B668" s="137" t="s">
        <v>227</v>
      </c>
      <c r="C668" s="137" t="s">
        <v>7</v>
      </c>
      <c r="D668" s="137" t="s">
        <v>11</v>
      </c>
      <c r="E668" s="137" t="s">
        <v>366</v>
      </c>
      <c r="F668" s="137" t="s">
        <v>13</v>
      </c>
      <c r="G668" s="137"/>
      <c r="H668" s="137"/>
      <c r="I668" s="137"/>
      <c r="J668" s="137"/>
      <c r="K668" s="137"/>
      <c r="L668" s="137"/>
      <c r="M668" s="137"/>
      <c r="N668" s="137"/>
      <c r="O668" s="137"/>
      <c r="P668" s="137">
        <v>0.1</v>
      </c>
      <c r="Q668" s="137"/>
      <c r="R668" s="137"/>
      <c r="S668" s="137"/>
      <c r="T668" s="137"/>
      <c r="U668" s="137"/>
      <c r="V668" s="137">
        <v>0</v>
      </c>
      <c r="W668" s="137">
        <v>500000000</v>
      </c>
      <c r="X668" s="137"/>
      <c r="Y668" s="137" t="s">
        <v>748</v>
      </c>
    </row>
    <row r="669" spans="1:25" ht="15" customHeight="1">
      <c r="A669" s="137" t="s">
        <v>246</v>
      </c>
      <c r="B669" s="137" t="s">
        <v>229</v>
      </c>
      <c r="C669" s="137" t="s">
        <v>7</v>
      </c>
      <c r="D669" s="137" t="s">
        <v>11</v>
      </c>
      <c r="E669" s="137" t="s">
        <v>366</v>
      </c>
      <c r="F669" s="137" t="s">
        <v>13</v>
      </c>
      <c r="G669" s="137"/>
      <c r="H669" s="137"/>
      <c r="I669" s="137"/>
      <c r="J669" s="137"/>
      <c r="K669" s="137"/>
      <c r="L669" s="137"/>
      <c r="M669" s="137"/>
      <c r="N669" s="137"/>
      <c r="O669" s="137"/>
      <c r="P669" s="137">
        <v>0</v>
      </c>
      <c r="Q669" s="137"/>
      <c r="R669" s="137"/>
      <c r="S669" s="137"/>
      <c r="T669" s="137"/>
      <c r="U669" s="137"/>
      <c r="V669" s="137">
        <v>0</v>
      </c>
      <c r="W669" s="137">
        <v>500000000</v>
      </c>
      <c r="X669" s="137"/>
      <c r="Y669" s="137" t="s">
        <v>748</v>
      </c>
    </row>
    <row r="670" spans="1:25" ht="15" customHeight="1">
      <c r="A670" s="137" t="s">
        <v>246</v>
      </c>
      <c r="B670" s="137" t="s">
        <v>230</v>
      </c>
      <c r="C670" s="137" t="s">
        <v>7</v>
      </c>
      <c r="D670" s="137" t="s">
        <v>11</v>
      </c>
      <c r="E670" s="137" t="s">
        <v>366</v>
      </c>
      <c r="F670" s="137" t="s">
        <v>13</v>
      </c>
      <c r="G670" s="137"/>
      <c r="H670" s="137"/>
      <c r="I670" s="137"/>
      <c r="J670" s="137"/>
      <c r="K670" s="137"/>
      <c r="L670" s="137"/>
      <c r="M670" s="137"/>
      <c r="N670" s="137"/>
      <c r="O670" s="137"/>
      <c r="P670" s="137">
        <v>0.65</v>
      </c>
      <c r="Q670" s="137"/>
      <c r="R670" s="137"/>
      <c r="S670" s="137"/>
      <c r="T670" s="137"/>
      <c r="U670" s="137"/>
      <c r="V670" s="137">
        <v>0</v>
      </c>
      <c r="W670" s="137">
        <v>500000000</v>
      </c>
      <c r="X670" s="137"/>
      <c r="Y670" s="137" t="s">
        <v>748</v>
      </c>
    </row>
    <row r="671" spans="1:25" ht="15" customHeight="1">
      <c r="A671" s="137" t="s">
        <v>246</v>
      </c>
      <c r="B671" s="137" t="s">
        <v>224</v>
      </c>
      <c r="C671" s="137" t="s">
        <v>7</v>
      </c>
      <c r="D671" s="137" t="s">
        <v>11</v>
      </c>
      <c r="E671" s="137" t="s">
        <v>366</v>
      </c>
      <c r="F671" s="137" t="s">
        <v>13</v>
      </c>
      <c r="G671" s="137"/>
      <c r="H671" s="137"/>
      <c r="I671" s="137"/>
      <c r="J671" s="137"/>
      <c r="K671" s="137"/>
      <c r="L671" s="137"/>
      <c r="M671" s="137"/>
      <c r="N671" s="137"/>
      <c r="O671" s="137"/>
      <c r="P671" s="137">
        <v>0.12</v>
      </c>
      <c r="Q671" s="137"/>
      <c r="R671" s="137"/>
      <c r="S671" s="137"/>
      <c r="T671" s="137"/>
      <c r="U671" s="137"/>
      <c r="V671" s="137">
        <v>0</v>
      </c>
      <c r="W671" s="137">
        <v>500000000</v>
      </c>
      <c r="X671" s="137"/>
      <c r="Y671" s="137" t="s">
        <v>748</v>
      </c>
    </row>
    <row r="672" spans="1:25" ht="15" customHeight="1">
      <c r="A672" s="137" t="s">
        <v>246</v>
      </c>
      <c r="B672" s="137" t="s">
        <v>242</v>
      </c>
      <c r="C672" s="137" t="s">
        <v>7</v>
      </c>
      <c r="D672" s="137" t="s">
        <v>11</v>
      </c>
      <c r="E672" s="137" t="s">
        <v>366</v>
      </c>
      <c r="F672" s="137" t="s">
        <v>13</v>
      </c>
      <c r="G672" s="137"/>
      <c r="H672" s="137"/>
      <c r="I672" s="137"/>
      <c r="J672" s="137"/>
      <c r="K672" s="137"/>
      <c r="L672" s="137"/>
      <c r="M672" s="137"/>
      <c r="N672" s="137"/>
      <c r="O672" s="137"/>
      <c r="P672" s="137">
        <v>0.02</v>
      </c>
      <c r="Q672" s="137"/>
      <c r="R672" s="137"/>
      <c r="S672" s="137"/>
      <c r="T672" s="137"/>
      <c r="U672" s="137"/>
      <c r="V672" s="137">
        <v>0</v>
      </c>
      <c r="W672" s="137">
        <v>500000000</v>
      </c>
      <c r="X672" s="137"/>
      <c r="Y672" s="137" t="s">
        <v>748</v>
      </c>
    </row>
    <row r="673" spans="1:25" ht="15" customHeight="1">
      <c r="A673" s="137" t="s">
        <v>246</v>
      </c>
      <c r="B673" s="137" t="s">
        <v>217</v>
      </c>
      <c r="C673" s="137" t="s">
        <v>7</v>
      </c>
      <c r="D673" s="137" t="s">
        <v>11</v>
      </c>
      <c r="E673" s="137" t="s">
        <v>366</v>
      </c>
      <c r="F673" s="137" t="s">
        <v>13</v>
      </c>
      <c r="G673" s="137"/>
      <c r="H673" s="137"/>
      <c r="I673" s="137"/>
      <c r="J673" s="137"/>
      <c r="K673" s="137"/>
      <c r="L673" s="137"/>
      <c r="M673" s="137"/>
      <c r="N673" s="137"/>
      <c r="O673" s="137"/>
      <c r="P673" s="137">
        <v>0.59</v>
      </c>
      <c r="Q673" s="137"/>
      <c r="R673" s="137"/>
      <c r="S673" s="137"/>
      <c r="T673" s="137"/>
      <c r="U673" s="137"/>
      <c r="V673" s="137">
        <v>0</v>
      </c>
      <c r="W673" s="137">
        <v>500000000</v>
      </c>
      <c r="X673" s="137"/>
      <c r="Y673" s="137" t="s">
        <v>748</v>
      </c>
    </row>
    <row r="674" spans="1:25" ht="15" customHeight="1">
      <c r="A674" s="137" t="s">
        <v>246</v>
      </c>
      <c r="B674" s="137" t="s">
        <v>214</v>
      </c>
      <c r="C674" s="137" t="s">
        <v>7</v>
      </c>
      <c r="D674" s="137" t="s">
        <v>11</v>
      </c>
      <c r="E674" s="137" t="s">
        <v>366</v>
      </c>
      <c r="F674" s="137" t="s">
        <v>13</v>
      </c>
      <c r="G674" s="137"/>
      <c r="H674" s="137"/>
      <c r="I674" s="137"/>
      <c r="J674" s="137"/>
      <c r="K674" s="137"/>
      <c r="L674" s="137"/>
      <c r="M674" s="137"/>
      <c r="N674" s="137"/>
      <c r="O674" s="137"/>
      <c r="P674" s="137">
        <v>1.63</v>
      </c>
      <c r="Q674" s="137"/>
      <c r="R674" s="137"/>
      <c r="S674" s="137"/>
      <c r="T674" s="137"/>
      <c r="U674" s="137"/>
      <c r="V674" s="137">
        <v>0</v>
      </c>
      <c r="W674" s="137">
        <v>500000000</v>
      </c>
      <c r="X674" s="137"/>
      <c r="Y674" s="137" t="s">
        <v>748</v>
      </c>
    </row>
    <row r="675" spans="1:25" ht="15" customHeight="1">
      <c r="A675" s="137" t="s">
        <v>246</v>
      </c>
      <c r="B675" s="137" t="s">
        <v>225</v>
      </c>
      <c r="C675" s="137" t="s">
        <v>7</v>
      </c>
      <c r="D675" s="137" t="s">
        <v>11</v>
      </c>
      <c r="E675" s="137" t="s">
        <v>366</v>
      </c>
      <c r="F675" s="137" t="s">
        <v>13</v>
      </c>
      <c r="G675" s="137"/>
      <c r="H675" s="137"/>
      <c r="I675" s="137"/>
      <c r="J675" s="137"/>
      <c r="K675" s="137"/>
      <c r="L675" s="137"/>
      <c r="M675" s="137"/>
      <c r="N675" s="137"/>
      <c r="O675" s="137"/>
      <c r="P675" s="137">
        <v>0.75</v>
      </c>
      <c r="Q675" s="137"/>
      <c r="R675" s="137"/>
      <c r="S675" s="137"/>
      <c r="T675" s="137"/>
      <c r="U675" s="137"/>
      <c r="V675" s="137">
        <v>0</v>
      </c>
      <c r="W675" s="137">
        <v>500000000</v>
      </c>
      <c r="X675" s="137"/>
      <c r="Y675" s="137" t="s">
        <v>748</v>
      </c>
    </row>
    <row r="676" spans="1:25" ht="15" customHeight="1">
      <c r="A676" s="137" t="s">
        <v>246</v>
      </c>
      <c r="B676" s="137" t="s">
        <v>240</v>
      </c>
      <c r="C676" s="137" t="s">
        <v>7</v>
      </c>
      <c r="D676" s="137" t="s">
        <v>11</v>
      </c>
      <c r="E676" s="137" t="s">
        <v>366</v>
      </c>
      <c r="F676" s="137" t="s">
        <v>13</v>
      </c>
      <c r="G676" s="137"/>
      <c r="H676" s="137"/>
      <c r="I676" s="137"/>
      <c r="J676" s="137"/>
      <c r="K676" s="137"/>
      <c r="L676" s="137"/>
      <c r="M676" s="137"/>
      <c r="N676" s="137"/>
      <c r="O676" s="137"/>
      <c r="P676" s="137">
        <v>0.02</v>
      </c>
      <c r="Q676" s="137"/>
      <c r="R676" s="137"/>
      <c r="S676" s="137"/>
      <c r="T676" s="137"/>
      <c r="U676" s="137"/>
      <c r="V676" s="137">
        <v>0</v>
      </c>
      <c r="W676" s="137">
        <v>500000000</v>
      </c>
      <c r="X676" s="137"/>
      <c r="Y676" s="137" t="s">
        <v>748</v>
      </c>
    </row>
    <row r="677" spans="1:25" ht="15" customHeight="1">
      <c r="A677" s="137" t="s">
        <v>247</v>
      </c>
      <c r="B677" s="137" t="s">
        <v>220</v>
      </c>
      <c r="C677" s="137" t="s">
        <v>7</v>
      </c>
      <c r="D677" s="137" t="s">
        <v>11</v>
      </c>
      <c r="E677" s="137" t="s">
        <v>366</v>
      </c>
      <c r="F677" s="137" t="s">
        <v>13</v>
      </c>
      <c r="G677" s="137"/>
      <c r="H677" s="137"/>
      <c r="I677" s="137"/>
      <c r="J677" s="137"/>
      <c r="K677" s="137"/>
      <c r="L677" s="137"/>
      <c r="M677" s="137" t="s">
        <v>336</v>
      </c>
      <c r="N677" s="137" t="s">
        <v>630</v>
      </c>
      <c r="O677" s="137" t="s">
        <v>631</v>
      </c>
      <c r="P677" s="137">
        <v>0.54</v>
      </c>
      <c r="Q677" s="137"/>
      <c r="R677" s="137"/>
      <c r="S677" s="137"/>
      <c r="T677" s="137"/>
      <c r="U677" s="137"/>
      <c r="V677" s="137">
        <v>0</v>
      </c>
      <c r="W677" s="137">
        <v>500000000</v>
      </c>
      <c r="X677" s="137"/>
      <c r="Y677" s="137" t="s">
        <v>748</v>
      </c>
    </row>
    <row r="678" spans="1:25" ht="15" customHeight="1">
      <c r="A678" s="137" t="s">
        <v>247</v>
      </c>
      <c r="B678" s="137" t="s">
        <v>221</v>
      </c>
      <c r="C678" s="137" t="s">
        <v>7</v>
      </c>
      <c r="D678" s="137" t="s">
        <v>11</v>
      </c>
      <c r="E678" s="137" t="s">
        <v>366</v>
      </c>
      <c r="F678" s="137" t="s">
        <v>13</v>
      </c>
      <c r="G678" s="137" t="s">
        <v>667</v>
      </c>
      <c r="H678" s="137" t="s">
        <v>639</v>
      </c>
      <c r="I678" s="137" t="s">
        <v>640</v>
      </c>
      <c r="J678" s="137" t="s">
        <v>301</v>
      </c>
      <c r="K678" s="137" t="s">
        <v>668</v>
      </c>
      <c r="L678" s="137" t="s">
        <v>44</v>
      </c>
      <c r="M678" s="137" t="s">
        <v>647</v>
      </c>
      <c r="N678" s="137" t="s">
        <v>635</v>
      </c>
      <c r="O678" s="137" t="s">
        <v>288</v>
      </c>
      <c r="P678" s="137">
        <v>0.06</v>
      </c>
      <c r="Q678" s="137"/>
      <c r="R678" s="137"/>
      <c r="S678" s="137"/>
      <c r="T678" s="137"/>
      <c r="U678" s="137"/>
      <c r="V678" s="137">
        <v>0</v>
      </c>
      <c r="W678" s="137">
        <v>500000000</v>
      </c>
      <c r="X678" s="137"/>
      <c r="Y678" s="137" t="s">
        <v>748</v>
      </c>
    </row>
    <row r="679" spans="1:25" ht="15" customHeight="1">
      <c r="A679" s="137" t="s">
        <v>247</v>
      </c>
      <c r="B679" s="137" t="s">
        <v>222</v>
      </c>
      <c r="C679" s="137" t="s">
        <v>7</v>
      </c>
      <c r="D679" s="137" t="s">
        <v>11</v>
      </c>
      <c r="E679" s="137" t="s">
        <v>366</v>
      </c>
      <c r="F679" s="137" t="s">
        <v>13</v>
      </c>
      <c r="G679" s="137" t="s">
        <v>643</v>
      </c>
      <c r="H679" s="137" t="s">
        <v>644</v>
      </c>
      <c r="I679" s="137" t="s">
        <v>645</v>
      </c>
      <c r="J679" s="137" t="s">
        <v>641</v>
      </c>
      <c r="K679" s="137" t="s">
        <v>646</v>
      </c>
      <c r="L679" s="137" t="s">
        <v>42</v>
      </c>
      <c r="M679" s="137" t="s">
        <v>647</v>
      </c>
      <c r="N679" s="137" t="s">
        <v>635</v>
      </c>
      <c r="O679" s="137" t="s">
        <v>288</v>
      </c>
      <c r="P679" s="137">
        <v>0.17</v>
      </c>
      <c r="Q679" s="137"/>
      <c r="R679" s="137"/>
      <c r="S679" s="137"/>
      <c r="T679" s="137"/>
      <c r="U679" s="137"/>
      <c r="V679" s="137">
        <v>0</v>
      </c>
      <c r="W679" s="137">
        <v>500000000</v>
      </c>
      <c r="X679" s="137"/>
      <c r="Y679" s="137" t="s">
        <v>748</v>
      </c>
    </row>
    <row r="680" spans="1:25" ht="15" customHeight="1">
      <c r="A680" s="137" t="s">
        <v>247</v>
      </c>
      <c r="B680" s="137" t="s">
        <v>227</v>
      </c>
      <c r="C680" s="137" t="s">
        <v>7</v>
      </c>
      <c r="D680" s="137" t="s">
        <v>11</v>
      </c>
      <c r="E680" s="137" t="s">
        <v>366</v>
      </c>
      <c r="F680" s="137" t="s">
        <v>13</v>
      </c>
      <c r="G680" s="137" t="s">
        <v>648</v>
      </c>
      <c r="H680" s="137" t="s">
        <v>644</v>
      </c>
      <c r="I680" s="137" t="s">
        <v>645</v>
      </c>
      <c r="J680" s="137" t="s">
        <v>641</v>
      </c>
      <c r="K680" s="137" t="s">
        <v>649</v>
      </c>
      <c r="L680" s="137" t="s">
        <v>42</v>
      </c>
      <c r="M680" s="137" t="s">
        <v>647</v>
      </c>
      <c r="N680" s="137" t="s">
        <v>635</v>
      </c>
      <c r="O680" s="137" t="s">
        <v>288</v>
      </c>
      <c r="P680" s="137">
        <v>0.1</v>
      </c>
      <c r="Q680" s="137"/>
      <c r="R680" s="137"/>
      <c r="S680" s="137"/>
      <c r="T680" s="137"/>
      <c r="U680" s="137"/>
      <c r="V680" s="137">
        <v>0</v>
      </c>
      <c r="W680" s="137">
        <v>500000000</v>
      </c>
      <c r="X680" s="137"/>
      <c r="Y680" s="137" t="s">
        <v>748</v>
      </c>
    </row>
    <row r="681" spans="1:25" ht="15" customHeight="1">
      <c r="A681" s="137" t="s">
        <v>247</v>
      </c>
      <c r="B681" s="137" t="s">
        <v>229</v>
      </c>
      <c r="C681" s="137" t="s">
        <v>7</v>
      </c>
      <c r="D681" s="137" t="s">
        <v>11</v>
      </c>
      <c r="E681" s="137" t="s">
        <v>366</v>
      </c>
      <c r="F681" s="137" t="s">
        <v>13</v>
      </c>
      <c r="G681" s="137" t="s">
        <v>650</v>
      </c>
      <c r="H681" s="137" t="s">
        <v>644</v>
      </c>
      <c r="I681" s="137" t="s">
        <v>645</v>
      </c>
      <c r="J681" s="137" t="s">
        <v>641</v>
      </c>
      <c r="K681" s="137" t="s">
        <v>651</v>
      </c>
      <c r="L681" s="137" t="s">
        <v>42</v>
      </c>
      <c r="M681" s="137" t="s">
        <v>647</v>
      </c>
      <c r="N681" s="137" t="s">
        <v>635</v>
      </c>
      <c r="O681" s="137" t="s">
        <v>288</v>
      </c>
      <c r="P681" s="137">
        <v>0</v>
      </c>
      <c r="Q681" s="137"/>
      <c r="R681" s="137"/>
      <c r="S681" s="137"/>
      <c r="T681" s="137"/>
      <c r="U681" s="137"/>
      <c r="V681" s="137">
        <v>0</v>
      </c>
      <c r="W681" s="137">
        <v>500000000</v>
      </c>
      <c r="X681" s="137"/>
      <c r="Y681" s="137" t="s">
        <v>748</v>
      </c>
    </row>
    <row r="682" spans="1:25" ht="15" customHeight="1">
      <c r="A682" s="137" t="s">
        <v>247</v>
      </c>
      <c r="B682" s="137" t="s">
        <v>230</v>
      </c>
      <c r="C682" s="137" t="s">
        <v>7</v>
      </c>
      <c r="D682" s="137" t="s">
        <v>11</v>
      </c>
      <c r="E682" s="137" t="s">
        <v>366</v>
      </c>
      <c r="F682" s="137" t="s">
        <v>13</v>
      </c>
      <c r="G682" s="137" t="s">
        <v>652</v>
      </c>
      <c r="H682" s="137" t="s">
        <v>644</v>
      </c>
      <c r="I682" s="137" t="s">
        <v>645</v>
      </c>
      <c r="J682" s="137" t="s">
        <v>641</v>
      </c>
      <c r="K682" s="137" t="s">
        <v>653</v>
      </c>
      <c r="L682" s="137" t="s">
        <v>42</v>
      </c>
      <c r="M682" s="137" t="s">
        <v>647</v>
      </c>
      <c r="N682" s="137" t="s">
        <v>635</v>
      </c>
      <c r="O682" s="137" t="s">
        <v>288</v>
      </c>
      <c r="P682" s="137">
        <v>0.65</v>
      </c>
      <c r="Q682" s="137"/>
      <c r="R682" s="137"/>
      <c r="S682" s="137"/>
      <c r="T682" s="137"/>
      <c r="U682" s="137"/>
      <c r="V682" s="137">
        <v>0</v>
      </c>
      <c r="W682" s="137">
        <v>500000000</v>
      </c>
      <c r="X682" s="137"/>
      <c r="Y682" s="137" t="s">
        <v>748</v>
      </c>
    </row>
    <row r="683" spans="1:25" ht="15" customHeight="1">
      <c r="A683" s="137" t="s">
        <v>247</v>
      </c>
      <c r="B683" s="137" t="s">
        <v>224</v>
      </c>
      <c r="C683" s="137" t="s">
        <v>7</v>
      </c>
      <c r="D683" s="137" t="s">
        <v>11</v>
      </c>
      <c r="E683" s="137" t="s">
        <v>366</v>
      </c>
      <c r="F683" s="137" t="s">
        <v>13</v>
      </c>
      <c r="G683" s="137" t="s">
        <v>654</v>
      </c>
      <c r="H683" s="137" t="s">
        <v>644</v>
      </c>
      <c r="I683" s="137" t="s">
        <v>645</v>
      </c>
      <c r="J683" s="137" t="s">
        <v>641</v>
      </c>
      <c r="K683" s="137" t="s">
        <v>655</v>
      </c>
      <c r="L683" s="137" t="s">
        <v>42</v>
      </c>
      <c r="M683" s="137" t="s">
        <v>647</v>
      </c>
      <c r="N683" s="137" t="s">
        <v>635</v>
      </c>
      <c r="O683" s="137" t="s">
        <v>288</v>
      </c>
      <c r="P683" s="137">
        <v>0.12</v>
      </c>
      <c r="Q683" s="137"/>
      <c r="R683" s="137"/>
      <c r="S683" s="137"/>
      <c r="T683" s="137"/>
      <c r="U683" s="137"/>
      <c r="V683" s="137">
        <v>0</v>
      </c>
      <c r="W683" s="137">
        <v>500000000</v>
      </c>
      <c r="X683" s="137"/>
      <c r="Y683" s="137" t="s">
        <v>748</v>
      </c>
    </row>
    <row r="684" spans="1:25" ht="15" customHeight="1">
      <c r="A684" s="137" t="s">
        <v>247</v>
      </c>
      <c r="B684" s="137" t="s">
        <v>242</v>
      </c>
      <c r="C684" s="137" t="s">
        <v>7</v>
      </c>
      <c r="D684" s="137" t="s">
        <v>11</v>
      </c>
      <c r="E684" s="137" t="s">
        <v>366</v>
      </c>
      <c r="F684" s="137" t="s">
        <v>13</v>
      </c>
      <c r="G684" s="137" t="s">
        <v>656</v>
      </c>
      <c r="H684" s="137" t="s">
        <v>644</v>
      </c>
      <c r="I684" s="137" t="s">
        <v>645</v>
      </c>
      <c r="J684" s="137" t="s">
        <v>641</v>
      </c>
      <c r="K684" s="137" t="s">
        <v>657</v>
      </c>
      <c r="L684" s="137" t="s">
        <v>42</v>
      </c>
      <c r="M684" s="137" t="s">
        <v>647</v>
      </c>
      <c r="N684" s="137" t="s">
        <v>635</v>
      </c>
      <c r="O684" s="137" t="s">
        <v>288</v>
      </c>
      <c r="P684" s="137">
        <v>0.02</v>
      </c>
      <c r="Q684" s="137"/>
      <c r="R684" s="137"/>
      <c r="S684" s="137"/>
      <c r="T684" s="137"/>
      <c r="U684" s="137"/>
      <c r="V684" s="137">
        <v>0</v>
      </c>
      <c r="W684" s="137">
        <v>500000000</v>
      </c>
      <c r="X684" s="137"/>
      <c r="Y684" s="137" t="s">
        <v>748</v>
      </c>
    </row>
    <row r="685" spans="1:25" ht="15" customHeight="1">
      <c r="A685" s="137" t="s">
        <v>247</v>
      </c>
      <c r="B685" s="137" t="s">
        <v>217</v>
      </c>
      <c r="C685" s="137" t="s">
        <v>7</v>
      </c>
      <c r="D685" s="137" t="s">
        <v>11</v>
      </c>
      <c r="E685" s="137" t="s">
        <v>366</v>
      </c>
      <c r="F685" s="137" t="s">
        <v>13</v>
      </c>
      <c r="G685" s="137" t="s">
        <v>638</v>
      </c>
      <c r="H685" s="137" t="s">
        <v>639</v>
      </c>
      <c r="I685" s="137" t="s">
        <v>640</v>
      </c>
      <c r="J685" s="137" t="s">
        <v>641</v>
      </c>
      <c r="K685" s="137" t="s">
        <v>642</v>
      </c>
      <c r="L685" s="137" t="s">
        <v>42</v>
      </c>
      <c r="M685" s="137" t="s">
        <v>292</v>
      </c>
      <c r="N685" s="137" t="s">
        <v>635</v>
      </c>
      <c r="O685" s="137" t="s">
        <v>288</v>
      </c>
      <c r="P685" s="137">
        <v>0.59</v>
      </c>
      <c r="Q685" s="137"/>
      <c r="R685" s="137"/>
      <c r="S685" s="137"/>
      <c r="T685" s="137"/>
      <c r="U685" s="137"/>
      <c r="V685" s="137">
        <v>0</v>
      </c>
      <c r="W685" s="137">
        <v>500000000</v>
      </c>
      <c r="X685" s="137"/>
      <c r="Y685" s="137" t="s">
        <v>748</v>
      </c>
    </row>
    <row r="686" spans="1:25" ht="15" customHeight="1">
      <c r="A686" s="137" t="s">
        <v>247</v>
      </c>
      <c r="B686" s="137" t="s">
        <v>214</v>
      </c>
      <c r="C686" s="137" t="s">
        <v>7</v>
      </c>
      <c r="D686" s="137" t="s">
        <v>11</v>
      </c>
      <c r="E686" s="137" t="s">
        <v>366</v>
      </c>
      <c r="F686" s="137" t="s">
        <v>13</v>
      </c>
      <c r="G686" s="137"/>
      <c r="H686" s="137"/>
      <c r="I686" s="137"/>
      <c r="J686" s="137"/>
      <c r="K686" s="137"/>
      <c r="L686" s="137"/>
      <c r="M686" s="137"/>
      <c r="N686" s="137"/>
      <c r="O686" s="137"/>
      <c r="P686" s="137">
        <v>1.63</v>
      </c>
      <c r="Q686" s="137"/>
      <c r="R686" s="137"/>
      <c r="S686" s="137"/>
      <c r="T686" s="137"/>
      <c r="U686" s="137"/>
      <c r="V686" s="137">
        <v>0</v>
      </c>
      <c r="W686" s="137">
        <v>500000000</v>
      </c>
      <c r="X686" s="137"/>
      <c r="Y686" s="137" t="s">
        <v>748</v>
      </c>
    </row>
    <row r="687" spans="1:25" ht="15" customHeight="1">
      <c r="A687" s="137" t="s">
        <v>247</v>
      </c>
      <c r="B687" s="137" t="s">
        <v>225</v>
      </c>
      <c r="C687" s="137" t="s">
        <v>7</v>
      </c>
      <c r="D687" s="137" t="s">
        <v>11</v>
      </c>
      <c r="E687" s="137" t="s">
        <v>366</v>
      </c>
      <c r="F687" s="137" t="s">
        <v>13</v>
      </c>
      <c r="G687" s="137"/>
      <c r="H687" s="137"/>
      <c r="I687" s="137"/>
      <c r="J687" s="137"/>
      <c r="K687" s="137"/>
      <c r="L687" s="137"/>
      <c r="M687" s="137"/>
      <c r="N687" s="137"/>
      <c r="O687" s="137"/>
      <c r="P687" s="137">
        <v>0.75</v>
      </c>
      <c r="Q687" s="137"/>
      <c r="R687" s="137"/>
      <c r="S687" s="137"/>
      <c r="T687" s="137"/>
      <c r="U687" s="137"/>
      <c r="V687" s="137">
        <v>0</v>
      </c>
      <c r="W687" s="137">
        <v>500000000</v>
      </c>
      <c r="X687" s="137"/>
      <c r="Y687" s="137" t="s">
        <v>748</v>
      </c>
    </row>
    <row r="688" spans="1:25" ht="15" customHeight="1">
      <c r="A688" s="137" t="s">
        <v>247</v>
      </c>
      <c r="B688" s="137" t="s">
        <v>240</v>
      </c>
      <c r="C688" s="137" t="s">
        <v>7</v>
      </c>
      <c r="D688" s="137" t="s">
        <v>11</v>
      </c>
      <c r="E688" s="137" t="s">
        <v>366</v>
      </c>
      <c r="F688" s="137" t="s">
        <v>13</v>
      </c>
      <c r="G688" s="137"/>
      <c r="H688" s="137"/>
      <c r="I688" s="137"/>
      <c r="J688" s="137"/>
      <c r="K688" s="137"/>
      <c r="L688" s="137"/>
      <c r="M688" s="137"/>
      <c r="N688" s="137"/>
      <c r="O688" s="137"/>
      <c r="P688" s="137">
        <v>0.02</v>
      </c>
      <c r="Q688" s="137"/>
      <c r="R688" s="137"/>
      <c r="S688" s="137"/>
      <c r="T688" s="137"/>
      <c r="U688" s="137"/>
      <c r="V688" s="137">
        <v>0</v>
      </c>
      <c r="W688" s="137">
        <v>500000000</v>
      </c>
      <c r="X688" s="137"/>
      <c r="Y688" s="137" t="s">
        <v>748</v>
      </c>
    </row>
    <row r="689" spans="1:25" ht="15" customHeight="1">
      <c r="A689" s="137" t="s">
        <v>248</v>
      </c>
      <c r="B689" s="137" t="s">
        <v>235</v>
      </c>
      <c r="C689" s="137" t="s">
        <v>7</v>
      </c>
      <c r="D689" s="137" t="s">
        <v>11</v>
      </c>
      <c r="E689" s="137" t="s">
        <v>366</v>
      </c>
      <c r="F689" s="137" t="s">
        <v>13</v>
      </c>
      <c r="G689" s="137"/>
      <c r="H689" s="137"/>
      <c r="I689" s="137"/>
      <c r="J689" s="137"/>
      <c r="K689" s="137"/>
      <c r="L689" s="137"/>
      <c r="M689" s="137"/>
      <c r="N689" s="137"/>
      <c r="O689" s="137"/>
      <c r="P689" s="137">
        <v>0.02</v>
      </c>
      <c r="Q689" s="137"/>
      <c r="R689" s="137"/>
      <c r="S689" s="137"/>
      <c r="T689" s="137"/>
      <c r="U689" s="137"/>
      <c r="V689" s="137">
        <v>0</v>
      </c>
      <c r="W689" s="137">
        <v>500000000</v>
      </c>
      <c r="X689" s="137"/>
      <c r="Y689" s="137" t="s">
        <v>748</v>
      </c>
    </row>
    <row r="690" spans="1:25" ht="15" customHeight="1">
      <c r="A690" s="137" t="s">
        <v>248</v>
      </c>
      <c r="B690" s="137" t="s">
        <v>236</v>
      </c>
      <c r="C690" s="137" t="s">
        <v>7</v>
      </c>
      <c r="D690" s="137" t="s">
        <v>11</v>
      </c>
      <c r="E690" s="137" t="s">
        <v>366</v>
      </c>
      <c r="F690" s="137" t="s">
        <v>13</v>
      </c>
      <c r="G690" s="137"/>
      <c r="H690" s="137"/>
      <c r="I690" s="137"/>
      <c r="J690" s="137"/>
      <c r="K690" s="137"/>
      <c r="L690" s="137"/>
      <c r="M690" s="137"/>
      <c r="N690" s="137"/>
      <c r="O690" s="137"/>
      <c r="P690" s="137">
        <v>0.01</v>
      </c>
      <c r="Q690" s="137"/>
      <c r="R690" s="137"/>
      <c r="S690" s="137"/>
      <c r="T690" s="137"/>
      <c r="U690" s="137"/>
      <c r="V690" s="137">
        <v>0</v>
      </c>
      <c r="W690" s="137">
        <v>500000000</v>
      </c>
      <c r="X690" s="137"/>
      <c r="Y690" s="137" t="s">
        <v>748</v>
      </c>
    </row>
    <row r="691" spans="1:25" ht="15" customHeight="1">
      <c r="A691" s="137" t="s">
        <v>248</v>
      </c>
      <c r="B691" s="137" t="s">
        <v>243</v>
      </c>
      <c r="C691" s="137" t="s">
        <v>7</v>
      </c>
      <c r="D691" s="137" t="s">
        <v>11</v>
      </c>
      <c r="E691" s="137" t="s">
        <v>366</v>
      </c>
      <c r="F691" s="137" t="s">
        <v>13</v>
      </c>
      <c r="G691" s="137"/>
      <c r="H691" s="137"/>
      <c r="I691" s="137"/>
      <c r="J691" s="137"/>
      <c r="K691" s="137"/>
      <c r="L691" s="137"/>
      <c r="M691" s="137"/>
      <c r="N691" s="137"/>
      <c r="O691" s="137"/>
      <c r="P691" s="137">
        <v>0.42</v>
      </c>
      <c r="Q691" s="137"/>
      <c r="R691" s="137"/>
      <c r="S691" s="137"/>
      <c r="T691" s="137"/>
      <c r="U691" s="137"/>
      <c r="V691" s="137">
        <v>0</v>
      </c>
      <c r="W691" s="137">
        <v>500000000</v>
      </c>
      <c r="X691" s="137"/>
      <c r="Y691" s="137" t="s">
        <v>748</v>
      </c>
    </row>
    <row r="692" spans="1:25" ht="15" customHeight="1">
      <c r="A692" s="137" t="s">
        <v>248</v>
      </c>
      <c r="B692" s="137" t="s">
        <v>234</v>
      </c>
      <c r="C692" s="137" t="s">
        <v>7</v>
      </c>
      <c r="D692" s="137" t="s">
        <v>11</v>
      </c>
      <c r="E692" s="137" t="s">
        <v>366</v>
      </c>
      <c r="F692" s="137" t="s">
        <v>13</v>
      </c>
      <c r="G692" s="137"/>
      <c r="H692" s="137"/>
      <c r="I692" s="137"/>
      <c r="J692" s="137"/>
      <c r="K692" s="137"/>
      <c r="L692" s="137"/>
      <c r="M692" s="137"/>
      <c r="N692" s="137"/>
      <c r="O692" s="137"/>
      <c r="P692" s="137">
        <v>0.03</v>
      </c>
      <c r="Q692" s="137"/>
      <c r="R692" s="137"/>
      <c r="S692" s="137"/>
      <c r="T692" s="137"/>
      <c r="U692" s="137"/>
      <c r="V692" s="137">
        <v>0</v>
      </c>
      <c r="W692" s="137">
        <v>500000000</v>
      </c>
      <c r="X692" s="137"/>
      <c r="Y692" s="137" t="s">
        <v>748</v>
      </c>
    </row>
    <row r="693" spans="1:25" ht="15" customHeight="1">
      <c r="A693" s="137" t="s">
        <v>248</v>
      </c>
      <c r="B693" s="137" t="s">
        <v>233</v>
      </c>
      <c r="C693" s="137" t="s">
        <v>7</v>
      </c>
      <c r="D693" s="137" t="s">
        <v>11</v>
      </c>
      <c r="E693" s="137" t="s">
        <v>366</v>
      </c>
      <c r="F693" s="137" t="s">
        <v>13</v>
      </c>
      <c r="G693" s="137"/>
      <c r="H693" s="137"/>
      <c r="I693" s="137"/>
      <c r="J693" s="137"/>
      <c r="K693" s="137"/>
      <c r="L693" s="137"/>
      <c r="M693" s="137"/>
      <c r="N693" s="137"/>
      <c r="O693" s="137"/>
      <c r="P693" s="137">
        <v>0.34</v>
      </c>
      <c r="Q693" s="137"/>
      <c r="R693" s="137"/>
      <c r="S693" s="137"/>
      <c r="T693" s="137"/>
      <c r="U693" s="137"/>
      <c r="V693" s="137">
        <v>0</v>
      </c>
      <c r="W693" s="137">
        <v>500000000</v>
      </c>
      <c r="X693" s="137"/>
      <c r="Y693" s="137" t="s">
        <v>748</v>
      </c>
    </row>
    <row r="694" spans="1:25" ht="15" customHeight="1">
      <c r="A694" s="137" t="s">
        <v>248</v>
      </c>
      <c r="B694" s="137" t="s">
        <v>231</v>
      </c>
      <c r="C694" s="137" t="s">
        <v>7</v>
      </c>
      <c r="D694" s="137" t="s">
        <v>11</v>
      </c>
      <c r="E694" s="137" t="s">
        <v>366</v>
      </c>
      <c r="F694" s="137" t="s">
        <v>13</v>
      </c>
      <c r="G694" s="137"/>
      <c r="H694" s="137"/>
      <c r="I694" s="137"/>
      <c r="J694" s="137"/>
      <c r="K694" s="137"/>
      <c r="L694" s="137"/>
      <c r="M694" s="137"/>
      <c r="N694" s="137"/>
      <c r="O694" s="137"/>
      <c r="P694" s="137">
        <v>0.34</v>
      </c>
      <c r="Q694" s="137"/>
      <c r="R694" s="137"/>
      <c r="S694" s="137"/>
      <c r="T694" s="137"/>
      <c r="U694" s="137"/>
      <c r="V694" s="137">
        <v>0</v>
      </c>
      <c r="W694" s="137">
        <v>500000000</v>
      </c>
      <c r="X694" s="137"/>
      <c r="Y694" s="137" t="s">
        <v>748</v>
      </c>
    </row>
    <row r="695" spans="1:25" ht="15" customHeight="1">
      <c r="A695" s="137" t="s">
        <v>248</v>
      </c>
      <c r="B695" s="137" t="s">
        <v>240</v>
      </c>
      <c r="C695" s="137" t="s">
        <v>7</v>
      </c>
      <c r="D695" s="137" t="s">
        <v>11</v>
      </c>
      <c r="E695" s="137" t="s">
        <v>366</v>
      </c>
      <c r="F695" s="137" t="s">
        <v>13</v>
      </c>
      <c r="G695" s="137"/>
      <c r="H695" s="137"/>
      <c r="I695" s="137"/>
      <c r="J695" s="137"/>
      <c r="K695" s="137"/>
      <c r="L695" s="137"/>
      <c r="M695" s="137"/>
      <c r="N695" s="137"/>
      <c r="O695" s="137"/>
      <c r="P695" s="137">
        <v>0.42</v>
      </c>
      <c r="Q695" s="137"/>
      <c r="R695" s="137"/>
      <c r="S695" s="137"/>
      <c r="T695" s="137"/>
      <c r="U695" s="137"/>
      <c r="V695" s="137">
        <v>0</v>
      </c>
      <c r="W695" s="137">
        <v>500000000</v>
      </c>
      <c r="X695" s="137"/>
      <c r="Y695" s="137" t="s">
        <v>748</v>
      </c>
    </row>
    <row r="696" spans="1:25" ht="15" customHeight="1">
      <c r="A696" s="137" t="s">
        <v>248</v>
      </c>
      <c r="B696" s="137" t="s">
        <v>238</v>
      </c>
      <c r="C696" s="137" t="s">
        <v>7</v>
      </c>
      <c r="D696" s="137" t="s">
        <v>11</v>
      </c>
      <c r="E696" s="137" t="s">
        <v>366</v>
      </c>
      <c r="F696" s="137" t="s">
        <v>13</v>
      </c>
      <c r="G696" s="137"/>
      <c r="H696" s="137"/>
      <c r="I696" s="137"/>
      <c r="J696" s="137"/>
      <c r="K696" s="137"/>
      <c r="L696" s="137"/>
      <c r="M696" s="137"/>
      <c r="N696" s="137"/>
      <c r="O696" s="137"/>
      <c r="P696" s="137">
        <v>0.19</v>
      </c>
      <c r="Q696" s="137"/>
      <c r="R696" s="137"/>
      <c r="S696" s="137"/>
      <c r="T696" s="137"/>
      <c r="U696" s="137"/>
      <c r="V696" s="137">
        <v>0</v>
      </c>
      <c r="W696" s="137">
        <v>500000000</v>
      </c>
      <c r="X696" s="137"/>
      <c r="Y696" s="137" t="s">
        <v>748</v>
      </c>
    </row>
    <row r="697" spans="1:25" ht="15" customHeight="1">
      <c r="A697" s="137" t="s">
        <v>248</v>
      </c>
      <c r="B697" s="137" t="s">
        <v>239</v>
      </c>
      <c r="C697" s="137" t="s">
        <v>7</v>
      </c>
      <c r="D697" s="137" t="s">
        <v>11</v>
      </c>
      <c r="E697" s="137" t="s">
        <v>366</v>
      </c>
      <c r="F697" s="137" t="s">
        <v>13</v>
      </c>
      <c r="G697" s="137"/>
      <c r="H697" s="137"/>
      <c r="I697" s="137"/>
      <c r="J697" s="137"/>
      <c r="K697" s="137"/>
      <c r="L697" s="137"/>
      <c r="M697" s="137"/>
      <c r="N697" s="137"/>
      <c r="O697" s="137"/>
      <c r="P697" s="137">
        <v>0.11</v>
      </c>
      <c r="Q697" s="137"/>
      <c r="R697" s="137"/>
      <c r="S697" s="137"/>
      <c r="T697" s="137"/>
      <c r="U697" s="137"/>
      <c r="V697" s="137">
        <v>0</v>
      </c>
      <c r="W697" s="137">
        <v>500000000</v>
      </c>
      <c r="X697" s="137"/>
      <c r="Y697" s="137" t="s">
        <v>748</v>
      </c>
    </row>
    <row r="698" spans="1:25" ht="15" customHeight="1">
      <c r="A698" s="137" t="s">
        <v>248</v>
      </c>
      <c r="B698" s="137" t="s">
        <v>237</v>
      </c>
      <c r="C698" s="137" t="s">
        <v>7</v>
      </c>
      <c r="D698" s="137" t="s">
        <v>11</v>
      </c>
      <c r="E698" s="137" t="s">
        <v>366</v>
      </c>
      <c r="F698" s="137" t="s">
        <v>13</v>
      </c>
      <c r="G698" s="137"/>
      <c r="H698" s="137"/>
      <c r="I698" s="137"/>
      <c r="J698" s="137"/>
      <c r="K698" s="137"/>
      <c r="L698" s="137"/>
      <c r="M698" s="137"/>
      <c r="N698" s="137"/>
      <c r="O698" s="137"/>
      <c r="P698" s="137">
        <v>0.3</v>
      </c>
      <c r="Q698" s="137"/>
      <c r="R698" s="137"/>
      <c r="S698" s="137"/>
      <c r="T698" s="137"/>
      <c r="U698" s="137"/>
      <c r="V698" s="137">
        <v>0</v>
      </c>
      <c r="W698" s="137">
        <v>500000000</v>
      </c>
      <c r="X698" s="137"/>
      <c r="Y698" s="137" t="s">
        <v>748</v>
      </c>
    </row>
    <row r="699" spans="1:25" ht="15" customHeight="1">
      <c r="A699" s="137" t="s">
        <v>249</v>
      </c>
      <c r="B699" s="137" t="s">
        <v>235</v>
      </c>
      <c r="C699" s="137" t="s">
        <v>7</v>
      </c>
      <c r="D699" s="137" t="s">
        <v>11</v>
      </c>
      <c r="E699" s="137" t="s">
        <v>366</v>
      </c>
      <c r="F699" s="137" t="s">
        <v>13</v>
      </c>
      <c r="G699" s="137"/>
      <c r="H699" s="137"/>
      <c r="I699" s="137"/>
      <c r="J699" s="137"/>
      <c r="K699" s="137"/>
      <c r="L699" s="137"/>
      <c r="M699" s="137" t="s">
        <v>312</v>
      </c>
      <c r="N699" s="137" t="s">
        <v>630</v>
      </c>
      <c r="O699" s="137" t="s">
        <v>631</v>
      </c>
      <c r="P699" s="137">
        <v>0.02</v>
      </c>
      <c r="Q699" s="137"/>
      <c r="R699" s="137"/>
      <c r="S699" s="137"/>
      <c r="T699" s="137"/>
      <c r="U699" s="137"/>
      <c r="V699" s="137">
        <v>0</v>
      </c>
      <c r="W699" s="137">
        <v>500000000</v>
      </c>
      <c r="X699" s="137"/>
      <c r="Y699" s="137" t="s">
        <v>748</v>
      </c>
    </row>
    <row r="700" spans="1:25" ht="15" customHeight="1">
      <c r="A700" s="137" t="s">
        <v>249</v>
      </c>
      <c r="B700" s="137" t="s">
        <v>236</v>
      </c>
      <c r="C700" s="137" t="s">
        <v>7</v>
      </c>
      <c r="D700" s="137" t="s">
        <v>11</v>
      </c>
      <c r="E700" s="137" t="s">
        <v>366</v>
      </c>
      <c r="F700" s="137" t="s">
        <v>13</v>
      </c>
      <c r="G700" s="137"/>
      <c r="H700" s="137"/>
      <c r="I700" s="137"/>
      <c r="J700" s="137"/>
      <c r="K700" s="137"/>
      <c r="L700" s="137"/>
      <c r="M700" s="137" t="s">
        <v>312</v>
      </c>
      <c r="N700" s="137" t="s">
        <v>630</v>
      </c>
      <c r="O700" s="137" t="s">
        <v>631</v>
      </c>
      <c r="P700" s="137">
        <v>0.01</v>
      </c>
      <c r="Q700" s="137"/>
      <c r="R700" s="137"/>
      <c r="S700" s="137"/>
      <c r="T700" s="137"/>
      <c r="U700" s="137"/>
      <c r="V700" s="137">
        <v>0</v>
      </c>
      <c r="W700" s="137">
        <v>500000000</v>
      </c>
      <c r="X700" s="137"/>
      <c r="Y700" s="137" t="s">
        <v>748</v>
      </c>
    </row>
    <row r="701" spans="1:25" ht="15" customHeight="1">
      <c r="A701" s="137" t="s">
        <v>249</v>
      </c>
      <c r="B701" s="137" t="s">
        <v>243</v>
      </c>
      <c r="C701" s="137" t="s">
        <v>7</v>
      </c>
      <c r="D701" s="137" t="s">
        <v>11</v>
      </c>
      <c r="E701" s="137" t="s">
        <v>366</v>
      </c>
      <c r="F701" s="137" t="s">
        <v>13</v>
      </c>
      <c r="G701" s="137"/>
      <c r="H701" s="137"/>
      <c r="I701" s="137"/>
      <c r="J701" s="137"/>
      <c r="K701" s="137"/>
      <c r="L701" s="137"/>
      <c r="M701" s="137" t="s">
        <v>312</v>
      </c>
      <c r="N701" s="137" t="s">
        <v>630</v>
      </c>
      <c r="O701" s="137" t="s">
        <v>631</v>
      </c>
      <c r="P701" s="137">
        <v>7.0000000000000007E-2</v>
      </c>
      <c r="Q701" s="137"/>
      <c r="R701" s="137"/>
      <c r="S701" s="137"/>
      <c r="T701" s="137"/>
      <c r="U701" s="137"/>
      <c r="V701" s="137">
        <v>0</v>
      </c>
      <c r="W701" s="137">
        <v>500000000</v>
      </c>
      <c r="X701" s="137"/>
      <c r="Y701" s="137" t="s">
        <v>748</v>
      </c>
    </row>
    <row r="702" spans="1:25" ht="15" customHeight="1">
      <c r="A702" s="137" t="s">
        <v>249</v>
      </c>
      <c r="B702" s="137" t="s">
        <v>234</v>
      </c>
      <c r="C702" s="137" t="s">
        <v>7</v>
      </c>
      <c r="D702" s="137" t="s">
        <v>11</v>
      </c>
      <c r="E702" s="137" t="s">
        <v>366</v>
      </c>
      <c r="F702" s="137" t="s">
        <v>13</v>
      </c>
      <c r="G702" s="137"/>
      <c r="H702" s="137"/>
      <c r="I702" s="137"/>
      <c r="J702" s="137"/>
      <c r="K702" s="137"/>
      <c r="L702" s="137"/>
      <c r="M702" s="137"/>
      <c r="N702" s="137"/>
      <c r="O702" s="137"/>
      <c r="P702" s="137">
        <v>0.03</v>
      </c>
      <c r="Q702" s="137"/>
      <c r="R702" s="137"/>
      <c r="S702" s="137"/>
      <c r="T702" s="137"/>
      <c r="U702" s="137"/>
      <c r="V702" s="137">
        <v>0</v>
      </c>
      <c r="W702" s="137">
        <v>500000000</v>
      </c>
      <c r="X702" s="137"/>
      <c r="Y702" s="137" t="s">
        <v>748</v>
      </c>
    </row>
    <row r="703" spans="1:25" ht="15" customHeight="1">
      <c r="A703" s="137" t="s">
        <v>249</v>
      </c>
      <c r="B703" s="137" t="s">
        <v>233</v>
      </c>
      <c r="C703" s="137" t="s">
        <v>7</v>
      </c>
      <c r="D703" s="137" t="s">
        <v>11</v>
      </c>
      <c r="E703" s="137" t="s">
        <v>366</v>
      </c>
      <c r="F703" s="137" t="s">
        <v>13</v>
      </c>
      <c r="G703" s="137"/>
      <c r="H703" s="137"/>
      <c r="I703" s="137"/>
      <c r="J703" s="137"/>
      <c r="K703" s="137"/>
      <c r="L703" s="137"/>
      <c r="M703" s="137"/>
      <c r="N703" s="137"/>
      <c r="O703" s="137"/>
      <c r="P703" s="137">
        <v>0.03</v>
      </c>
      <c r="Q703" s="137"/>
      <c r="R703" s="137"/>
      <c r="S703" s="137"/>
      <c r="T703" s="137"/>
      <c r="U703" s="137"/>
      <c r="V703" s="137">
        <v>0</v>
      </c>
      <c r="W703" s="137">
        <v>500000000</v>
      </c>
      <c r="X703" s="137"/>
      <c r="Y703" s="137" t="s">
        <v>748</v>
      </c>
    </row>
    <row r="704" spans="1:25" ht="15" customHeight="1">
      <c r="A704" s="137" t="s">
        <v>249</v>
      </c>
      <c r="B704" s="137" t="s">
        <v>231</v>
      </c>
      <c r="C704" s="137" t="s">
        <v>7</v>
      </c>
      <c r="D704" s="137" t="s">
        <v>11</v>
      </c>
      <c r="E704" s="137" t="s">
        <v>366</v>
      </c>
      <c r="F704" s="137" t="s">
        <v>13</v>
      </c>
      <c r="G704" s="137"/>
      <c r="H704" s="137"/>
      <c r="I704" s="137"/>
      <c r="J704" s="137"/>
      <c r="K704" s="137"/>
      <c r="L704" s="137"/>
      <c r="M704" s="137"/>
      <c r="N704" s="137"/>
      <c r="O704" s="137"/>
      <c r="P704" s="137">
        <v>0.03</v>
      </c>
      <c r="Q704" s="137"/>
      <c r="R704" s="137"/>
      <c r="S704" s="137"/>
      <c r="T704" s="137"/>
      <c r="U704" s="137"/>
      <c r="V704" s="137">
        <v>0</v>
      </c>
      <c r="W704" s="137">
        <v>500000000</v>
      </c>
      <c r="X704" s="137"/>
      <c r="Y704" s="137" t="s">
        <v>748</v>
      </c>
    </row>
    <row r="705" spans="1:25" ht="15" customHeight="1">
      <c r="A705" s="137" t="s">
        <v>249</v>
      </c>
      <c r="B705" s="137" t="s">
        <v>240</v>
      </c>
      <c r="C705" s="137" t="s">
        <v>7</v>
      </c>
      <c r="D705" s="137" t="s">
        <v>11</v>
      </c>
      <c r="E705" s="137" t="s">
        <v>366</v>
      </c>
      <c r="F705" s="137" t="s">
        <v>13</v>
      </c>
      <c r="G705" s="137"/>
      <c r="H705" s="137"/>
      <c r="I705" s="137"/>
      <c r="J705" s="137"/>
      <c r="K705" s="137"/>
      <c r="L705" s="137"/>
      <c r="M705" s="137"/>
      <c r="N705" s="137"/>
      <c r="O705" s="137"/>
      <c r="P705" s="137">
        <v>7.0000000000000007E-2</v>
      </c>
      <c r="Q705" s="137"/>
      <c r="R705" s="137"/>
      <c r="S705" s="137"/>
      <c r="T705" s="137"/>
      <c r="U705" s="137"/>
      <c r="V705" s="137">
        <v>0</v>
      </c>
      <c r="W705" s="137">
        <v>500000000</v>
      </c>
      <c r="X705" s="137"/>
      <c r="Y705" s="137" t="s">
        <v>748</v>
      </c>
    </row>
    <row r="706" spans="1:25" ht="15" customHeight="1">
      <c r="A706" s="137" t="s">
        <v>250</v>
      </c>
      <c r="B706" s="137" t="s">
        <v>238</v>
      </c>
      <c r="C706" s="137" t="s">
        <v>7</v>
      </c>
      <c r="D706" s="137" t="s">
        <v>11</v>
      </c>
      <c r="E706" s="137" t="s">
        <v>366</v>
      </c>
      <c r="F706" s="137" t="s">
        <v>13</v>
      </c>
      <c r="G706" s="137"/>
      <c r="H706" s="137"/>
      <c r="I706" s="137"/>
      <c r="J706" s="137"/>
      <c r="K706" s="137"/>
      <c r="L706" s="137"/>
      <c r="M706" s="137" t="s">
        <v>312</v>
      </c>
      <c r="N706" s="137" t="s">
        <v>630</v>
      </c>
      <c r="O706" s="137" t="s">
        <v>631</v>
      </c>
      <c r="P706" s="137">
        <v>0.19</v>
      </c>
      <c r="Q706" s="137"/>
      <c r="R706" s="137"/>
      <c r="S706" s="137"/>
      <c r="T706" s="137"/>
      <c r="U706" s="137"/>
      <c r="V706" s="137">
        <v>0</v>
      </c>
      <c r="W706" s="137">
        <v>500000000</v>
      </c>
      <c r="X706" s="137"/>
      <c r="Y706" s="137" t="s">
        <v>748</v>
      </c>
    </row>
    <row r="707" spans="1:25" ht="15" customHeight="1">
      <c r="A707" s="137" t="s">
        <v>250</v>
      </c>
      <c r="B707" s="137" t="s">
        <v>239</v>
      </c>
      <c r="C707" s="137" t="s">
        <v>7</v>
      </c>
      <c r="D707" s="137" t="s">
        <v>11</v>
      </c>
      <c r="E707" s="137" t="s">
        <v>366</v>
      </c>
      <c r="F707" s="137" t="s">
        <v>13</v>
      </c>
      <c r="G707" s="137"/>
      <c r="H707" s="137"/>
      <c r="I707" s="137"/>
      <c r="J707" s="137"/>
      <c r="K707" s="137"/>
      <c r="L707" s="137"/>
      <c r="M707" s="137" t="s">
        <v>312</v>
      </c>
      <c r="N707" s="137" t="s">
        <v>630</v>
      </c>
      <c r="O707" s="137" t="s">
        <v>631</v>
      </c>
      <c r="P707" s="137">
        <v>0.11</v>
      </c>
      <c r="Q707" s="137"/>
      <c r="R707" s="137"/>
      <c r="S707" s="137"/>
      <c r="T707" s="137"/>
      <c r="U707" s="137"/>
      <c r="V707" s="137">
        <v>0</v>
      </c>
      <c r="W707" s="137">
        <v>500000000</v>
      </c>
      <c r="X707" s="137"/>
      <c r="Y707" s="137" t="s">
        <v>748</v>
      </c>
    </row>
    <row r="708" spans="1:25" ht="15" customHeight="1">
      <c r="A708" s="137" t="s">
        <v>250</v>
      </c>
      <c r="B708" s="137" t="s">
        <v>243</v>
      </c>
      <c r="C708" s="137" t="s">
        <v>7</v>
      </c>
      <c r="D708" s="137" t="s">
        <v>11</v>
      </c>
      <c r="E708" s="137" t="s">
        <v>366</v>
      </c>
      <c r="F708" s="137" t="s">
        <v>13</v>
      </c>
      <c r="G708" s="137"/>
      <c r="H708" s="137"/>
      <c r="I708" s="137"/>
      <c r="J708" s="137"/>
      <c r="K708" s="137"/>
      <c r="L708" s="137"/>
      <c r="M708" s="137" t="s">
        <v>312</v>
      </c>
      <c r="N708" s="137" t="s">
        <v>630</v>
      </c>
      <c r="O708" s="137" t="s">
        <v>631</v>
      </c>
      <c r="P708" s="137">
        <v>0.35</v>
      </c>
      <c r="Q708" s="137"/>
      <c r="R708" s="137"/>
      <c r="S708" s="137"/>
      <c r="T708" s="137"/>
      <c r="U708" s="137"/>
      <c r="V708" s="137">
        <v>0</v>
      </c>
      <c r="W708" s="137">
        <v>500000000</v>
      </c>
      <c r="X708" s="137"/>
      <c r="Y708" s="137" t="s">
        <v>748</v>
      </c>
    </row>
    <row r="709" spans="1:25" ht="15" customHeight="1">
      <c r="A709" s="137" t="s">
        <v>250</v>
      </c>
      <c r="B709" s="137" t="s">
        <v>237</v>
      </c>
      <c r="C709" s="137" t="s">
        <v>7</v>
      </c>
      <c r="D709" s="137" t="s">
        <v>11</v>
      </c>
      <c r="E709" s="137" t="s">
        <v>366</v>
      </c>
      <c r="F709" s="137" t="s">
        <v>13</v>
      </c>
      <c r="G709" s="137"/>
      <c r="H709" s="137"/>
      <c r="I709" s="137"/>
      <c r="J709" s="137"/>
      <c r="K709" s="137"/>
      <c r="L709" s="137"/>
      <c r="M709" s="137"/>
      <c r="N709" s="137"/>
      <c r="O709" s="137"/>
      <c r="P709" s="137">
        <v>0.3</v>
      </c>
      <c r="Q709" s="137"/>
      <c r="R709" s="137"/>
      <c r="S709" s="137"/>
      <c r="T709" s="137"/>
      <c r="U709" s="137"/>
      <c r="V709" s="137">
        <v>0</v>
      </c>
      <c r="W709" s="137">
        <v>500000000</v>
      </c>
      <c r="X709" s="137"/>
      <c r="Y709" s="137" t="s">
        <v>748</v>
      </c>
    </row>
    <row r="710" spans="1:25" ht="15" customHeight="1">
      <c r="A710" s="137" t="s">
        <v>250</v>
      </c>
      <c r="B710" s="137" t="s">
        <v>233</v>
      </c>
      <c r="C710" s="137" t="s">
        <v>7</v>
      </c>
      <c r="D710" s="137" t="s">
        <v>11</v>
      </c>
      <c r="E710" s="137" t="s">
        <v>366</v>
      </c>
      <c r="F710" s="137" t="s">
        <v>13</v>
      </c>
      <c r="G710" s="137"/>
      <c r="H710" s="137"/>
      <c r="I710" s="137"/>
      <c r="J710" s="137"/>
      <c r="K710" s="137"/>
      <c r="L710" s="137"/>
      <c r="M710" s="137"/>
      <c r="N710" s="137"/>
      <c r="O710" s="137"/>
      <c r="P710" s="137">
        <v>0.3</v>
      </c>
      <c r="Q710" s="137"/>
      <c r="R710" s="137"/>
      <c r="S710" s="137"/>
      <c r="T710" s="137"/>
      <c r="U710" s="137"/>
      <c r="V710" s="137">
        <v>0</v>
      </c>
      <c r="W710" s="137">
        <v>500000000</v>
      </c>
      <c r="X710" s="137"/>
      <c r="Y710" s="137" t="s">
        <v>748</v>
      </c>
    </row>
    <row r="711" spans="1:25" ht="15" customHeight="1">
      <c r="A711" s="137" t="s">
        <v>250</v>
      </c>
      <c r="B711" s="137" t="s">
        <v>231</v>
      </c>
      <c r="C711" s="137" t="s">
        <v>7</v>
      </c>
      <c r="D711" s="137" t="s">
        <v>11</v>
      </c>
      <c r="E711" s="137" t="s">
        <v>366</v>
      </c>
      <c r="F711" s="137" t="s">
        <v>13</v>
      </c>
      <c r="G711" s="137"/>
      <c r="H711" s="137"/>
      <c r="I711" s="137"/>
      <c r="J711" s="137"/>
      <c r="K711" s="137"/>
      <c r="L711" s="137"/>
      <c r="M711" s="137"/>
      <c r="N711" s="137"/>
      <c r="O711" s="137"/>
      <c r="P711" s="137">
        <v>0.3</v>
      </c>
      <c r="Q711" s="137"/>
      <c r="R711" s="137"/>
      <c r="S711" s="137"/>
      <c r="T711" s="137"/>
      <c r="U711" s="137"/>
      <c r="V711" s="137">
        <v>0</v>
      </c>
      <c r="W711" s="137">
        <v>500000000</v>
      </c>
      <c r="X711" s="137"/>
      <c r="Y711" s="137" t="s">
        <v>748</v>
      </c>
    </row>
    <row r="712" spans="1:25" ht="15" customHeight="1">
      <c r="A712" s="137" t="s">
        <v>250</v>
      </c>
      <c r="B712" s="137" t="s">
        <v>240</v>
      </c>
      <c r="C712" s="137" t="s">
        <v>7</v>
      </c>
      <c r="D712" s="137" t="s">
        <v>11</v>
      </c>
      <c r="E712" s="137" t="s">
        <v>366</v>
      </c>
      <c r="F712" s="137" t="s">
        <v>13</v>
      </c>
      <c r="G712" s="137"/>
      <c r="H712" s="137"/>
      <c r="I712" s="137"/>
      <c r="J712" s="137"/>
      <c r="K712" s="137"/>
      <c r="L712" s="137"/>
      <c r="M712" s="137"/>
      <c r="N712" s="137"/>
      <c r="O712" s="137"/>
      <c r="P712" s="137">
        <v>0.35</v>
      </c>
      <c r="Q712" s="137"/>
      <c r="R712" s="137"/>
      <c r="S712" s="137"/>
      <c r="T712" s="137"/>
      <c r="U712" s="137"/>
      <c r="V712" s="137">
        <v>0</v>
      </c>
      <c r="W712" s="137">
        <v>500000000</v>
      </c>
      <c r="X712" s="137"/>
      <c r="Y712" s="137" t="s">
        <v>748</v>
      </c>
    </row>
    <row r="713" spans="1:25" ht="15" customHeight="1">
      <c r="A713" s="137" t="s">
        <v>274</v>
      </c>
      <c r="B713" s="137" t="s">
        <v>211</v>
      </c>
      <c r="C713" s="137" t="s">
        <v>7</v>
      </c>
      <c r="D713" s="137" t="s">
        <v>11</v>
      </c>
      <c r="E713" s="137" t="s">
        <v>366</v>
      </c>
      <c r="F713" s="137" t="s">
        <v>13</v>
      </c>
      <c r="G713" s="137" t="s">
        <v>331</v>
      </c>
      <c r="H713" s="137" t="s">
        <v>283</v>
      </c>
      <c r="I713" s="137"/>
      <c r="J713" s="137" t="s">
        <v>284</v>
      </c>
      <c r="K713" s="137" t="s">
        <v>332</v>
      </c>
      <c r="L713" s="137" t="s">
        <v>37</v>
      </c>
      <c r="M713" s="137" t="s">
        <v>286</v>
      </c>
      <c r="N713" s="137" t="s">
        <v>287</v>
      </c>
      <c r="O713" s="137" t="s">
        <v>288</v>
      </c>
      <c r="P713" s="137">
        <v>0.45</v>
      </c>
      <c r="Q713" s="137"/>
      <c r="R713" s="137"/>
      <c r="S713" s="137">
        <v>0.45</v>
      </c>
      <c r="T713" s="137">
        <v>0.02</v>
      </c>
      <c r="U713" s="137">
        <v>0.1</v>
      </c>
      <c r="V713" s="137">
        <v>0</v>
      </c>
      <c r="W713" s="137">
        <v>500000000</v>
      </c>
      <c r="X713" s="137">
        <v>0</v>
      </c>
      <c r="Y713" s="137" t="s">
        <v>747</v>
      </c>
    </row>
    <row r="714" spans="1:25" ht="15" customHeight="1">
      <c r="A714" s="137" t="s">
        <v>274</v>
      </c>
      <c r="B714" s="137" t="s">
        <v>220</v>
      </c>
      <c r="C714" s="137" t="s">
        <v>7</v>
      </c>
      <c r="D714" s="137" t="s">
        <v>11</v>
      </c>
      <c r="E714" s="137" t="s">
        <v>366</v>
      </c>
      <c r="F714" s="137" t="s">
        <v>13</v>
      </c>
      <c r="G714" s="137" t="s">
        <v>371</v>
      </c>
      <c r="H714" s="137" t="s">
        <v>294</v>
      </c>
      <c r="I714" s="137" t="s">
        <v>334</v>
      </c>
      <c r="J714" s="137" t="s">
        <v>284</v>
      </c>
      <c r="K714" s="137" t="s">
        <v>335</v>
      </c>
      <c r="L714" s="137" t="s">
        <v>40</v>
      </c>
      <c r="M714" s="137" t="s">
        <v>336</v>
      </c>
      <c r="N714" s="137" t="s">
        <v>287</v>
      </c>
      <c r="O714" s="137" t="s">
        <v>288</v>
      </c>
      <c r="P714" s="137">
        <v>6.67</v>
      </c>
      <c r="Q714" s="137"/>
      <c r="R714" s="137"/>
      <c r="S714" s="137">
        <v>6.67</v>
      </c>
      <c r="T714" s="137">
        <v>0.33</v>
      </c>
      <c r="U714" s="137">
        <v>0.1</v>
      </c>
      <c r="V714" s="137">
        <v>0</v>
      </c>
      <c r="W714" s="137">
        <v>500000000</v>
      </c>
      <c r="X714" s="137">
        <v>0</v>
      </c>
      <c r="Y714" s="137" t="s">
        <v>747</v>
      </c>
    </row>
    <row r="715" spans="1:25" ht="15" customHeight="1">
      <c r="A715" s="137" t="s">
        <v>274</v>
      </c>
      <c r="B715" s="137" t="s">
        <v>221</v>
      </c>
      <c r="C715" s="137" t="s">
        <v>7</v>
      </c>
      <c r="D715" s="137" t="s">
        <v>11</v>
      </c>
      <c r="E715" s="137" t="s">
        <v>366</v>
      </c>
      <c r="F715" s="137" t="s">
        <v>13</v>
      </c>
      <c r="G715" s="137" t="s">
        <v>372</v>
      </c>
      <c r="H715" s="137" t="s">
        <v>294</v>
      </c>
      <c r="I715" s="137" t="s">
        <v>338</v>
      </c>
      <c r="J715" s="137" t="s">
        <v>284</v>
      </c>
      <c r="K715" s="137" t="s">
        <v>339</v>
      </c>
      <c r="L715" s="137" t="s">
        <v>40</v>
      </c>
      <c r="M715" s="137" t="s">
        <v>336</v>
      </c>
      <c r="N715" s="137" t="s">
        <v>287</v>
      </c>
      <c r="O715" s="137" t="s">
        <v>288</v>
      </c>
      <c r="P715" s="137">
        <v>0.36</v>
      </c>
      <c r="Q715" s="137"/>
      <c r="R715" s="137"/>
      <c r="S715" s="137">
        <v>0.36</v>
      </c>
      <c r="T715" s="137">
        <v>0.02</v>
      </c>
      <c r="U715" s="137">
        <v>0.1</v>
      </c>
      <c r="V715" s="137">
        <v>0</v>
      </c>
      <c r="W715" s="137">
        <v>500000000</v>
      </c>
      <c r="X715" s="137">
        <v>0</v>
      </c>
      <c r="Y715" s="137" t="s">
        <v>746</v>
      </c>
    </row>
    <row r="716" spans="1:25" ht="15" customHeight="1">
      <c r="A716" s="137" t="s">
        <v>274</v>
      </c>
      <c r="B716" s="137" t="s">
        <v>222</v>
      </c>
      <c r="C716" s="137" t="s">
        <v>7</v>
      </c>
      <c r="D716" s="137" t="s">
        <v>11</v>
      </c>
      <c r="E716" s="137" t="s">
        <v>366</v>
      </c>
      <c r="F716" s="137" t="s">
        <v>13</v>
      </c>
      <c r="G716" s="137" t="s">
        <v>340</v>
      </c>
      <c r="H716" s="137" t="s">
        <v>294</v>
      </c>
      <c r="I716" s="137" t="s">
        <v>307</v>
      </c>
      <c r="J716" s="137" t="s">
        <v>284</v>
      </c>
      <c r="K716" s="137" t="s">
        <v>341</v>
      </c>
      <c r="L716" s="137" t="s">
        <v>40</v>
      </c>
      <c r="M716" s="137" t="s">
        <v>292</v>
      </c>
      <c r="N716" s="137" t="s">
        <v>287</v>
      </c>
      <c r="O716" s="137" t="s">
        <v>288</v>
      </c>
      <c r="P716" s="137">
        <v>0.15</v>
      </c>
      <c r="Q716" s="137"/>
      <c r="R716" s="137"/>
      <c r="S716" s="137">
        <v>0.15</v>
      </c>
      <c r="T716" s="137">
        <v>0.01</v>
      </c>
      <c r="U716" s="137">
        <v>0.1</v>
      </c>
      <c r="V716" s="137">
        <v>0</v>
      </c>
      <c r="W716" s="137">
        <v>500000000</v>
      </c>
      <c r="X716" s="137">
        <v>0</v>
      </c>
      <c r="Y716" s="137" t="s">
        <v>747</v>
      </c>
    </row>
    <row r="717" spans="1:25" ht="15" customHeight="1">
      <c r="A717" s="137" t="s">
        <v>274</v>
      </c>
      <c r="B717" s="137" t="s">
        <v>217</v>
      </c>
      <c r="C717" s="137" t="s">
        <v>7</v>
      </c>
      <c r="D717" s="137" t="s">
        <v>11</v>
      </c>
      <c r="E717" s="137" t="s">
        <v>366</v>
      </c>
      <c r="F717" s="137" t="s">
        <v>13</v>
      </c>
      <c r="G717" s="137"/>
      <c r="H717" s="137"/>
      <c r="I717" s="137"/>
      <c r="J717" s="137"/>
      <c r="K717" s="137"/>
      <c r="L717" s="137"/>
      <c r="M717" s="137"/>
      <c r="N717" s="137"/>
      <c r="O717" s="137"/>
      <c r="P717" s="137">
        <v>7.03</v>
      </c>
      <c r="Q717" s="137"/>
      <c r="R717" s="137"/>
      <c r="S717" s="137"/>
      <c r="T717" s="137"/>
      <c r="U717" s="137"/>
      <c r="V717" s="137">
        <v>0</v>
      </c>
      <c r="W717" s="137">
        <v>500000000</v>
      </c>
      <c r="X717" s="137"/>
      <c r="Y717" s="137" t="s">
        <v>748</v>
      </c>
    </row>
    <row r="718" spans="1:25" ht="15" customHeight="1">
      <c r="A718" s="137" t="s">
        <v>274</v>
      </c>
      <c r="B718" s="137" t="s">
        <v>214</v>
      </c>
      <c r="C718" s="137" t="s">
        <v>7</v>
      </c>
      <c r="D718" s="137" t="s">
        <v>11</v>
      </c>
      <c r="E718" s="137" t="s">
        <v>366</v>
      </c>
      <c r="F718" s="137" t="s">
        <v>13</v>
      </c>
      <c r="G718" s="137"/>
      <c r="H718" s="137"/>
      <c r="I718" s="137"/>
      <c r="J718" s="137"/>
      <c r="K718" s="137"/>
      <c r="L718" s="137"/>
      <c r="M718" s="137"/>
      <c r="N718" s="137"/>
      <c r="O718" s="137"/>
      <c r="P718" s="137">
        <v>7.17</v>
      </c>
      <c r="Q718" s="137"/>
      <c r="R718" s="137"/>
      <c r="S718" s="137"/>
      <c r="T718" s="137"/>
      <c r="U718" s="137"/>
      <c r="V718" s="137">
        <v>0</v>
      </c>
      <c r="W718" s="137">
        <v>500000000</v>
      </c>
      <c r="X718" s="137"/>
      <c r="Y718" s="137" t="s">
        <v>748</v>
      </c>
    </row>
  </sheetData>
  <autoFilter ref="A1:Y718" xr:uid="{00000000-0001-0000-1D00-000000000000}"/>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BBB59"/>
  </sheetPr>
  <dimension ref="A1:G18"/>
  <sheetViews>
    <sheetView workbookViewId="0"/>
  </sheetViews>
  <sheetFormatPr baseColWidth="10" defaultColWidth="8.88671875" defaultRowHeight="14.4"/>
  <cols>
    <col min="1" max="1" width="38" customWidth="1"/>
    <col min="2" max="2" width="24" customWidth="1"/>
    <col min="3" max="3" width="3955" customWidth="1"/>
    <col min="4" max="4" width="23" customWidth="1"/>
    <col min="5" max="5" width="26" customWidth="1"/>
    <col min="6" max="6" width="55" customWidth="1"/>
    <col min="7" max="7" width="696" customWidth="1"/>
  </cols>
  <sheetData>
    <row r="1" spans="1:7" ht="15" customHeight="1">
      <c r="A1" s="136" t="s">
        <v>157</v>
      </c>
      <c r="B1" s="136" t="s">
        <v>158</v>
      </c>
      <c r="C1" s="136" t="s">
        <v>20</v>
      </c>
      <c r="D1" s="136" t="s">
        <v>159</v>
      </c>
      <c r="E1" s="136" t="s">
        <v>160</v>
      </c>
      <c r="F1" s="136" t="s">
        <v>161</v>
      </c>
      <c r="G1" s="136" t="s">
        <v>162</v>
      </c>
    </row>
    <row r="2" spans="1:7" ht="15" customHeight="1">
      <c r="A2" s="137" t="s">
        <v>163</v>
      </c>
      <c r="B2" s="137" t="s">
        <v>164</v>
      </c>
      <c r="C2" s="137" t="s">
        <v>165</v>
      </c>
      <c r="D2" s="137"/>
      <c r="E2" s="137"/>
      <c r="F2" s="137"/>
      <c r="G2" s="137"/>
    </row>
    <row r="3" spans="1:7" ht="15" customHeight="1">
      <c r="A3" s="137" t="s">
        <v>166</v>
      </c>
      <c r="B3" s="137" t="s">
        <v>164</v>
      </c>
      <c r="C3" s="137" t="s">
        <v>167</v>
      </c>
      <c r="D3" s="137">
        <v>0</v>
      </c>
      <c r="E3" s="137"/>
      <c r="F3" s="137" t="s">
        <v>168</v>
      </c>
      <c r="G3" s="137" t="s">
        <v>169</v>
      </c>
    </row>
    <row r="4" spans="1:7" ht="15" customHeight="1">
      <c r="A4" s="137" t="s">
        <v>170</v>
      </c>
      <c r="B4" s="137" t="s">
        <v>164</v>
      </c>
      <c r="C4" s="137" t="s">
        <v>171</v>
      </c>
      <c r="D4" s="137">
        <v>0</v>
      </c>
      <c r="E4" s="137"/>
      <c r="F4" s="137" t="s">
        <v>172</v>
      </c>
      <c r="G4" s="137" t="s">
        <v>173</v>
      </c>
    </row>
    <row r="5" spans="1:7" ht="15" customHeight="1">
      <c r="A5" s="137" t="s">
        <v>174</v>
      </c>
      <c r="B5" s="137" t="s">
        <v>175</v>
      </c>
      <c r="C5" s="137" t="s">
        <v>7</v>
      </c>
      <c r="D5" s="137">
        <v>0</v>
      </c>
      <c r="E5" s="137"/>
      <c r="F5" s="137"/>
      <c r="G5" s="137"/>
    </row>
    <row r="6" spans="1:7" ht="15" customHeight="1">
      <c r="A6" s="137" t="s">
        <v>176</v>
      </c>
      <c r="B6" s="137" t="s">
        <v>175</v>
      </c>
      <c r="C6" s="137" t="s">
        <v>11</v>
      </c>
      <c r="D6" s="137">
        <v>0</v>
      </c>
      <c r="E6" s="137"/>
      <c r="F6" s="137"/>
      <c r="G6" s="137" t="s">
        <v>177</v>
      </c>
    </row>
    <row r="7" spans="1:7" ht="15" customHeight="1">
      <c r="A7" s="137" t="s">
        <v>178</v>
      </c>
      <c r="B7" s="137" t="s">
        <v>175</v>
      </c>
      <c r="C7" s="137" t="s">
        <v>179</v>
      </c>
      <c r="D7" s="137">
        <v>0</v>
      </c>
      <c r="E7" s="137"/>
      <c r="F7" s="137"/>
      <c r="G7" s="137" t="s">
        <v>180</v>
      </c>
    </row>
    <row r="8" spans="1:7" ht="15" customHeight="1">
      <c r="A8" s="137" t="s">
        <v>181</v>
      </c>
      <c r="B8" s="137" t="s">
        <v>175</v>
      </c>
      <c r="C8" s="137" t="s">
        <v>13</v>
      </c>
      <c r="D8" s="137">
        <v>0</v>
      </c>
      <c r="E8" s="137"/>
      <c r="F8" s="137"/>
      <c r="G8" s="137"/>
    </row>
    <row r="9" spans="1:7" ht="15" customHeight="1">
      <c r="A9" s="137" t="s">
        <v>182</v>
      </c>
      <c r="B9" s="137" t="s">
        <v>183</v>
      </c>
      <c r="C9" s="137" t="s">
        <v>184</v>
      </c>
      <c r="D9" s="137">
        <v>0</v>
      </c>
      <c r="E9" s="137"/>
      <c r="F9" s="137"/>
      <c r="G9" s="137"/>
    </row>
    <row r="10" spans="1:7" ht="15" customHeight="1">
      <c r="A10" s="137" t="s">
        <v>185</v>
      </c>
      <c r="B10" s="137" t="s">
        <v>183</v>
      </c>
      <c r="C10" s="137" t="s">
        <v>186</v>
      </c>
      <c r="D10" s="137">
        <v>0</v>
      </c>
      <c r="E10" s="137"/>
      <c r="F10" s="137"/>
      <c r="G10" s="137"/>
    </row>
    <row r="11" spans="1:7" ht="15" customHeight="1">
      <c r="A11" s="137" t="s">
        <v>187</v>
      </c>
      <c r="B11" s="137" t="s">
        <v>183</v>
      </c>
      <c r="C11" s="137" t="s">
        <v>188</v>
      </c>
      <c r="D11" s="137">
        <v>0</v>
      </c>
      <c r="E11" s="137"/>
      <c r="F11" s="137"/>
      <c r="G11" s="137"/>
    </row>
    <row r="12" spans="1:7" ht="15" customHeight="1">
      <c r="A12" s="137" t="s">
        <v>189</v>
      </c>
      <c r="B12" s="137" t="s">
        <v>183</v>
      </c>
      <c r="C12" s="137" t="s">
        <v>190</v>
      </c>
      <c r="D12" s="137">
        <v>0</v>
      </c>
      <c r="E12" s="137"/>
      <c r="F12" s="137" t="s">
        <v>191</v>
      </c>
      <c r="G12" s="137"/>
    </row>
    <row r="13" spans="1:7" ht="15" customHeight="1">
      <c r="A13" s="137" t="s">
        <v>192</v>
      </c>
      <c r="B13" s="137" t="s">
        <v>183</v>
      </c>
      <c r="C13" s="137" t="s">
        <v>193</v>
      </c>
      <c r="D13" s="137">
        <v>0</v>
      </c>
      <c r="E13" s="137"/>
      <c r="F13" s="137"/>
      <c r="G13" s="137"/>
    </row>
    <row r="14" spans="1:7" ht="15" customHeight="1">
      <c r="A14" s="137" t="s">
        <v>194</v>
      </c>
      <c r="B14" s="137" t="s">
        <v>183</v>
      </c>
      <c r="C14" s="137" t="s">
        <v>195</v>
      </c>
      <c r="D14" s="137">
        <v>0</v>
      </c>
      <c r="E14" s="137"/>
      <c r="F14" s="137"/>
      <c r="G14" s="137"/>
    </row>
    <row r="15" spans="1:7" ht="15" customHeight="1">
      <c r="A15" s="137" t="s">
        <v>196</v>
      </c>
      <c r="B15" s="137" t="s">
        <v>183</v>
      </c>
      <c r="C15" s="137" t="s">
        <v>197</v>
      </c>
      <c r="D15" s="137">
        <v>0</v>
      </c>
      <c r="E15" s="137"/>
      <c r="F15" s="137" t="s">
        <v>198</v>
      </c>
      <c r="G15" s="137"/>
    </row>
    <row r="16" spans="1:7" ht="15" customHeight="1">
      <c r="A16" s="137" t="s">
        <v>199</v>
      </c>
      <c r="B16" s="137" t="s">
        <v>183</v>
      </c>
      <c r="C16" s="137" t="s">
        <v>200</v>
      </c>
      <c r="D16" s="137">
        <v>0</v>
      </c>
      <c r="E16" s="137"/>
      <c r="F16" s="137" t="s">
        <v>201</v>
      </c>
      <c r="G16" s="137" t="s">
        <v>202</v>
      </c>
    </row>
    <row r="17" spans="1:7" ht="15" customHeight="1">
      <c r="A17" s="137" t="s">
        <v>203</v>
      </c>
      <c r="B17" s="137" t="s">
        <v>183</v>
      </c>
      <c r="C17" s="137" t="s">
        <v>204</v>
      </c>
      <c r="D17" s="137">
        <v>0</v>
      </c>
      <c r="E17" s="137"/>
      <c r="F17" s="137" t="s">
        <v>205</v>
      </c>
      <c r="G17" s="137"/>
    </row>
    <row r="18" spans="1:7" ht="15" customHeight="1">
      <c r="A18" s="137" t="s">
        <v>72</v>
      </c>
      <c r="B18" s="137" t="s">
        <v>183</v>
      </c>
      <c r="C18" s="137" t="s">
        <v>206</v>
      </c>
      <c r="D18" s="137">
        <v>0</v>
      </c>
      <c r="E18" s="137"/>
      <c r="F18" s="137" t="s">
        <v>207</v>
      </c>
      <c r="G18" s="137"/>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4F81BD"/>
  </sheetPr>
  <dimension ref="A1:E23"/>
  <sheetViews>
    <sheetView workbookViewId="0"/>
  </sheetViews>
  <sheetFormatPr baseColWidth="10" defaultColWidth="8.88671875" defaultRowHeight="14.4"/>
  <cols>
    <col min="1" max="1" width="28" customWidth="1"/>
    <col min="2" max="3" width="47" customWidth="1"/>
    <col min="4" max="4" width="25" customWidth="1"/>
    <col min="5" max="5" width="48" customWidth="1"/>
  </cols>
  <sheetData>
    <row r="1" spans="1:5" ht="15" customHeight="1">
      <c r="A1" s="138" t="s">
        <v>208</v>
      </c>
      <c r="B1" s="138" t="s">
        <v>209</v>
      </c>
      <c r="C1" s="138" t="s">
        <v>210</v>
      </c>
      <c r="D1" s="138" t="s">
        <v>166</v>
      </c>
      <c r="E1" s="138" t="s">
        <v>170</v>
      </c>
    </row>
    <row r="2" spans="1:5" ht="15" customHeight="1">
      <c r="A2" s="139">
        <v>1</v>
      </c>
      <c r="B2" s="139" t="s">
        <v>211</v>
      </c>
      <c r="C2" s="137">
        <v>1</v>
      </c>
      <c r="D2" s="137" t="s">
        <v>212</v>
      </c>
      <c r="E2" s="137" t="s">
        <v>213</v>
      </c>
    </row>
    <row r="3" spans="1:5" ht="15" customHeight="1">
      <c r="A3" s="139">
        <v>1</v>
      </c>
      <c r="B3" s="139" t="s">
        <v>214</v>
      </c>
      <c r="C3" s="137">
        <v>1</v>
      </c>
      <c r="D3" s="137" t="s">
        <v>215</v>
      </c>
      <c r="E3" s="137" t="s">
        <v>216</v>
      </c>
    </row>
    <row r="4" spans="1:5" ht="15" customHeight="1">
      <c r="A4" s="140">
        <v>2</v>
      </c>
      <c r="B4" s="140" t="s">
        <v>217</v>
      </c>
      <c r="C4" s="137">
        <v>1</v>
      </c>
      <c r="D4" s="137" t="s">
        <v>218</v>
      </c>
      <c r="E4" s="137" t="s">
        <v>219</v>
      </c>
    </row>
    <row r="5" spans="1:5" ht="15" customHeight="1">
      <c r="A5" s="141">
        <v>3</v>
      </c>
      <c r="B5" s="141" t="s">
        <v>220</v>
      </c>
      <c r="C5" s="137">
        <v>1</v>
      </c>
      <c r="D5" s="137" t="s">
        <v>218</v>
      </c>
      <c r="E5" s="137" t="s">
        <v>219</v>
      </c>
    </row>
    <row r="6" spans="1:5" ht="15" customHeight="1">
      <c r="A6" s="141">
        <v>3</v>
      </c>
      <c r="B6" s="141" t="s">
        <v>221</v>
      </c>
      <c r="C6" s="137">
        <v>1</v>
      </c>
      <c r="D6" s="137" t="s">
        <v>218</v>
      </c>
      <c r="E6" s="137" t="s">
        <v>219</v>
      </c>
    </row>
    <row r="7" spans="1:5" ht="15" customHeight="1">
      <c r="A7" s="140">
        <v>2</v>
      </c>
      <c r="B7" s="140" t="s">
        <v>222</v>
      </c>
      <c r="C7" s="137">
        <v>1</v>
      </c>
      <c r="D7" s="137" t="s">
        <v>218</v>
      </c>
      <c r="E7" s="137" t="s">
        <v>223</v>
      </c>
    </row>
    <row r="8" spans="1:5" ht="15" customHeight="1">
      <c r="A8" s="140">
        <v>2</v>
      </c>
      <c r="B8" s="140" t="s">
        <v>224</v>
      </c>
      <c r="C8" s="137">
        <v>1</v>
      </c>
      <c r="D8" s="137" t="s">
        <v>218</v>
      </c>
      <c r="E8" s="137" t="s">
        <v>223</v>
      </c>
    </row>
    <row r="9" spans="1:5" ht="15" customHeight="1">
      <c r="A9" s="140">
        <v>2</v>
      </c>
      <c r="B9" s="140" t="s">
        <v>225</v>
      </c>
      <c r="C9" s="137">
        <v>1</v>
      </c>
      <c r="D9" s="137" t="s">
        <v>218</v>
      </c>
      <c r="E9" s="137" t="s">
        <v>226</v>
      </c>
    </row>
    <row r="10" spans="1:5" ht="15" customHeight="1">
      <c r="A10" s="141">
        <v>3</v>
      </c>
      <c r="B10" s="141" t="s">
        <v>227</v>
      </c>
      <c r="C10" s="137">
        <v>1</v>
      </c>
      <c r="D10" s="137" t="s">
        <v>228</v>
      </c>
      <c r="E10" s="137" t="s">
        <v>226</v>
      </c>
    </row>
    <row r="11" spans="1:5" ht="15" customHeight="1">
      <c r="A11" s="141">
        <v>3</v>
      </c>
      <c r="B11" s="141" t="s">
        <v>229</v>
      </c>
      <c r="C11" s="137">
        <v>1</v>
      </c>
      <c r="D11" s="137" t="s">
        <v>228</v>
      </c>
      <c r="E11" s="137" t="s">
        <v>226</v>
      </c>
    </row>
    <row r="12" spans="1:5" ht="15" customHeight="1">
      <c r="A12" s="141">
        <v>3</v>
      </c>
      <c r="B12" s="141" t="s">
        <v>230</v>
      </c>
      <c r="C12" s="137">
        <v>1</v>
      </c>
      <c r="D12" s="137" t="s">
        <v>228</v>
      </c>
      <c r="E12" s="137" t="s">
        <v>226</v>
      </c>
    </row>
    <row r="13" spans="1:5" ht="15" customHeight="1">
      <c r="A13" s="139">
        <v>1</v>
      </c>
      <c r="B13" s="139" t="s">
        <v>231</v>
      </c>
      <c r="C13" s="137">
        <v>1</v>
      </c>
      <c r="D13" s="137" t="s">
        <v>218</v>
      </c>
      <c r="E13" s="137" t="s">
        <v>232</v>
      </c>
    </row>
    <row r="14" spans="1:5" ht="15" customHeight="1">
      <c r="A14" s="140">
        <v>2</v>
      </c>
      <c r="B14" s="140" t="s">
        <v>233</v>
      </c>
      <c r="C14" s="137">
        <v>1</v>
      </c>
      <c r="D14" s="137" t="s">
        <v>218</v>
      </c>
      <c r="E14" s="137" t="s">
        <v>232</v>
      </c>
    </row>
    <row r="15" spans="1:5" ht="15" customHeight="1">
      <c r="A15" s="141">
        <v>3</v>
      </c>
      <c r="B15" s="141" t="s">
        <v>234</v>
      </c>
      <c r="C15" s="137">
        <v>1</v>
      </c>
      <c r="D15" s="137" t="s">
        <v>218</v>
      </c>
      <c r="E15" s="137" t="s">
        <v>232</v>
      </c>
    </row>
    <row r="16" spans="1:5" ht="15" customHeight="1">
      <c r="A16" s="142">
        <v>4</v>
      </c>
      <c r="B16" s="142" t="s">
        <v>235</v>
      </c>
      <c r="C16" s="137">
        <v>1</v>
      </c>
      <c r="D16" s="137" t="s">
        <v>218</v>
      </c>
      <c r="E16" s="137" t="s">
        <v>232</v>
      </c>
    </row>
    <row r="17" spans="1:5" ht="15" customHeight="1">
      <c r="A17" s="142">
        <v>4</v>
      </c>
      <c r="B17" s="142" t="s">
        <v>236</v>
      </c>
      <c r="C17" s="137">
        <v>1</v>
      </c>
      <c r="D17" s="137" t="s">
        <v>218</v>
      </c>
      <c r="E17" s="137" t="s">
        <v>232</v>
      </c>
    </row>
    <row r="18" spans="1:5" ht="15" customHeight="1">
      <c r="A18" s="141">
        <v>3</v>
      </c>
      <c r="B18" s="141" t="s">
        <v>237</v>
      </c>
      <c r="C18" s="137">
        <v>1</v>
      </c>
      <c r="D18" s="137" t="s">
        <v>218</v>
      </c>
      <c r="E18" s="137" t="s">
        <v>232</v>
      </c>
    </row>
    <row r="19" spans="1:5" ht="15" customHeight="1">
      <c r="A19" s="142">
        <v>4</v>
      </c>
      <c r="B19" s="142" t="s">
        <v>238</v>
      </c>
      <c r="C19" s="137">
        <v>1</v>
      </c>
      <c r="D19" s="137" t="s">
        <v>218</v>
      </c>
      <c r="E19" s="137" t="s">
        <v>232</v>
      </c>
    </row>
    <row r="20" spans="1:5" ht="15" customHeight="1">
      <c r="A20" s="142">
        <v>4</v>
      </c>
      <c r="B20" s="142" t="s">
        <v>239</v>
      </c>
      <c r="C20" s="137">
        <v>1</v>
      </c>
      <c r="D20" s="137" t="s">
        <v>218</v>
      </c>
      <c r="E20" s="137" t="s">
        <v>232</v>
      </c>
    </row>
    <row r="21" spans="1:5" ht="15" customHeight="1">
      <c r="A21" s="139">
        <v>1</v>
      </c>
      <c r="B21" s="139" t="s">
        <v>240</v>
      </c>
      <c r="C21" s="137">
        <v>0</v>
      </c>
      <c r="D21" s="137" t="s">
        <v>241</v>
      </c>
      <c r="E21" s="137" t="s">
        <v>240</v>
      </c>
    </row>
    <row r="22" spans="1:5" ht="15" customHeight="1">
      <c r="A22" s="140">
        <v>2</v>
      </c>
      <c r="B22" s="140" t="s">
        <v>242</v>
      </c>
      <c r="C22" s="137">
        <v>0</v>
      </c>
      <c r="D22" s="137" t="s">
        <v>241</v>
      </c>
      <c r="E22" s="137" t="s">
        <v>240</v>
      </c>
    </row>
    <row r="23" spans="1:5" ht="15" customHeight="1">
      <c r="A23" s="140">
        <v>2</v>
      </c>
      <c r="B23" s="140" t="s">
        <v>243</v>
      </c>
      <c r="C23" s="137">
        <v>0</v>
      </c>
      <c r="D23" s="137" t="s">
        <v>241</v>
      </c>
      <c r="E23" s="137" t="s">
        <v>240</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4F81BD"/>
  </sheetPr>
  <dimension ref="A1:C32"/>
  <sheetViews>
    <sheetView workbookViewId="0"/>
  </sheetViews>
  <sheetFormatPr baseColWidth="10" defaultColWidth="8.88671875" defaultRowHeight="14.4"/>
  <cols>
    <col min="1" max="1" width="28" customWidth="1"/>
    <col min="2" max="2" width="46" customWidth="1"/>
    <col min="3" max="3" width="47" customWidth="1"/>
  </cols>
  <sheetData>
    <row r="1" spans="1:3" ht="15" customHeight="1">
      <c r="A1" s="138" t="s">
        <v>208</v>
      </c>
      <c r="B1" s="138" t="s">
        <v>244</v>
      </c>
      <c r="C1" s="138" t="s">
        <v>210</v>
      </c>
    </row>
    <row r="2" spans="1:3" ht="15" customHeight="1">
      <c r="A2" s="139">
        <v>1</v>
      </c>
      <c r="B2" s="139" t="s">
        <v>245</v>
      </c>
      <c r="C2" s="137">
        <v>0</v>
      </c>
    </row>
    <row r="3" spans="1:3" ht="15" customHeight="1">
      <c r="A3" s="139">
        <v>1</v>
      </c>
      <c r="B3" s="139" t="s">
        <v>246</v>
      </c>
      <c r="C3" s="137">
        <v>1</v>
      </c>
    </row>
    <row r="4" spans="1:3" ht="15" customHeight="1">
      <c r="A4" s="140">
        <v>2</v>
      </c>
      <c r="B4" s="140" t="s">
        <v>247</v>
      </c>
      <c r="C4" s="137">
        <v>1</v>
      </c>
    </row>
    <row r="5" spans="1:3" ht="15" customHeight="1">
      <c r="A5" s="141">
        <v>1</v>
      </c>
      <c r="B5" s="141" t="s">
        <v>248</v>
      </c>
      <c r="C5" s="137">
        <v>1</v>
      </c>
    </row>
    <row r="6" spans="1:3" ht="15" customHeight="1">
      <c r="A6" s="141">
        <v>2</v>
      </c>
      <c r="B6" s="141" t="s">
        <v>249</v>
      </c>
      <c r="C6" s="137">
        <v>1</v>
      </c>
    </row>
    <row r="7" spans="1:3" ht="15" customHeight="1">
      <c r="A7" s="140">
        <v>2</v>
      </c>
      <c r="B7" s="140" t="s">
        <v>250</v>
      </c>
      <c r="C7" s="137">
        <v>1</v>
      </c>
    </row>
    <row r="8" spans="1:3" ht="15" customHeight="1">
      <c r="A8" s="140">
        <v>1</v>
      </c>
      <c r="B8" s="140" t="s">
        <v>251</v>
      </c>
      <c r="C8" s="137">
        <v>0</v>
      </c>
    </row>
    <row r="9" spans="1:3" ht="15" customHeight="1">
      <c r="A9" s="140">
        <v>2</v>
      </c>
      <c r="B9" s="140" t="s">
        <v>252</v>
      </c>
      <c r="C9" s="137">
        <v>0</v>
      </c>
    </row>
    <row r="10" spans="1:3" ht="15" customHeight="1">
      <c r="A10" s="141">
        <v>3</v>
      </c>
      <c r="B10" s="141" t="s">
        <v>253</v>
      </c>
      <c r="C10" s="137">
        <v>0</v>
      </c>
    </row>
    <row r="11" spans="1:3" ht="15" customHeight="1">
      <c r="A11" s="141">
        <v>4</v>
      </c>
      <c r="B11" s="141" t="s">
        <v>254</v>
      </c>
      <c r="C11" s="137">
        <v>0</v>
      </c>
    </row>
    <row r="12" spans="1:3" ht="15" customHeight="1">
      <c r="A12" s="141">
        <v>4</v>
      </c>
      <c r="B12" s="141" t="s">
        <v>255</v>
      </c>
      <c r="C12" s="137">
        <v>0</v>
      </c>
    </row>
    <row r="13" spans="1:3" ht="15" customHeight="1">
      <c r="A13" s="139">
        <v>5</v>
      </c>
      <c r="B13" s="139" t="s">
        <v>256</v>
      </c>
      <c r="C13" s="137">
        <v>0</v>
      </c>
    </row>
    <row r="14" spans="1:3" ht="15" customHeight="1">
      <c r="A14" s="140">
        <v>6</v>
      </c>
      <c r="B14" s="140" t="s">
        <v>257</v>
      </c>
      <c r="C14" s="137">
        <v>0</v>
      </c>
    </row>
    <row r="15" spans="1:3" ht="15" customHeight="1">
      <c r="A15" s="141">
        <v>5</v>
      </c>
      <c r="B15" s="141" t="s">
        <v>258</v>
      </c>
      <c r="C15" s="137">
        <v>0</v>
      </c>
    </row>
    <row r="16" spans="1:3" ht="15" customHeight="1">
      <c r="A16" s="142">
        <v>6</v>
      </c>
      <c r="B16" s="142" t="s">
        <v>259</v>
      </c>
      <c r="C16" s="137">
        <v>0</v>
      </c>
    </row>
    <row r="17" spans="1:3" ht="15" customHeight="1">
      <c r="A17" s="142">
        <v>4</v>
      </c>
      <c r="B17" s="142" t="s">
        <v>260</v>
      </c>
      <c r="C17" s="137">
        <v>0</v>
      </c>
    </row>
    <row r="18" spans="1:3" ht="15" customHeight="1">
      <c r="A18" s="141">
        <v>4</v>
      </c>
      <c r="B18" s="141" t="s">
        <v>261</v>
      </c>
      <c r="C18" s="137">
        <v>0</v>
      </c>
    </row>
    <row r="19" spans="1:3" ht="15" customHeight="1">
      <c r="A19" s="142">
        <v>5</v>
      </c>
      <c r="B19" s="142" t="s">
        <v>262</v>
      </c>
      <c r="C19" s="137">
        <v>0</v>
      </c>
    </row>
    <row r="20" spans="1:3" ht="15" customHeight="1">
      <c r="A20" s="142">
        <v>5</v>
      </c>
      <c r="B20" s="142" t="s">
        <v>263</v>
      </c>
      <c r="C20" s="137">
        <v>0</v>
      </c>
    </row>
    <row r="21" spans="1:3" ht="15" customHeight="1">
      <c r="A21" s="139">
        <v>3</v>
      </c>
      <c r="B21" s="139" t="s">
        <v>264</v>
      </c>
      <c r="C21" s="137">
        <v>0</v>
      </c>
    </row>
    <row r="22" spans="1:3" ht="15" customHeight="1">
      <c r="A22" s="140">
        <v>4</v>
      </c>
      <c r="B22" s="140" t="s">
        <v>265</v>
      </c>
      <c r="C22" s="137">
        <v>0</v>
      </c>
    </row>
    <row r="23" spans="1:3" ht="15" customHeight="1">
      <c r="A23" s="140">
        <v>4</v>
      </c>
      <c r="B23" s="140" t="s">
        <v>266</v>
      </c>
      <c r="C23" s="137">
        <v>0</v>
      </c>
    </row>
    <row r="24" spans="1:3" ht="15" customHeight="1">
      <c r="A24" s="139">
        <v>4</v>
      </c>
      <c r="B24" s="139" t="s">
        <v>267</v>
      </c>
      <c r="C24" s="137">
        <v>0</v>
      </c>
    </row>
    <row r="25" spans="1:3" ht="15" customHeight="1">
      <c r="A25" s="139">
        <v>2</v>
      </c>
      <c r="B25" s="139" t="s">
        <v>268</v>
      </c>
      <c r="C25" s="137">
        <v>0</v>
      </c>
    </row>
    <row r="26" spans="1:3" ht="15" customHeight="1">
      <c r="A26" s="140">
        <v>3</v>
      </c>
      <c r="B26" s="140" t="s">
        <v>269</v>
      </c>
      <c r="C26" s="137">
        <v>0</v>
      </c>
    </row>
    <row r="27" spans="1:3" ht="15" customHeight="1">
      <c r="A27" s="139">
        <v>3</v>
      </c>
      <c r="B27" s="139" t="s">
        <v>270</v>
      </c>
      <c r="C27" s="137">
        <v>0</v>
      </c>
    </row>
    <row r="28" spans="1:3" ht="15" customHeight="1">
      <c r="A28" s="140">
        <v>3</v>
      </c>
      <c r="B28" s="140" t="s">
        <v>271</v>
      </c>
      <c r="C28" s="137">
        <v>0</v>
      </c>
    </row>
    <row r="29" spans="1:3" ht="15" customHeight="1">
      <c r="A29" s="140">
        <v>3</v>
      </c>
      <c r="B29" s="140" t="s">
        <v>272</v>
      </c>
      <c r="C29" s="137">
        <v>0</v>
      </c>
    </row>
    <row r="30" spans="1:3" ht="15" customHeight="1">
      <c r="A30" s="139">
        <v>2</v>
      </c>
      <c r="B30" s="139" t="s">
        <v>273</v>
      </c>
      <c r="C30" s="137">
        <v>0</v>
      </c>
    </row>
    <row r="31" spans="1:3" ht="15" customHeight="1">
      <c r="A31" s="140">
        <v>1</v>
      </c>
      <c r="B31" s="140" t="s">
        <v>274</v>
      </c>
      <c r="C31" s="137">
        <v>0</v>
      </c>
    </row>
    <row r="32" spans="1:3" ht="15" customHeight="1">
      <c r="A32" s="141">
        <v>1</v>
      </c>
      <c r="B32" s="141" t="s">
        <v>275</v>
      </c>
      <c r="C32" s="137">
        <v>0</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4F81BD"/>
  </sheetPr>
  <dimension ref="A1:AF47"/>
  <sheetViews>
    <sheetView workbookViewId="0"/>
  </sheetViews>
  <sheetFormatPr baseColWidth="10" defaultColWidth="8.88671875" defaultRowHeight="14.4"/>
  <cols>
    <col min="1" max="1" width="50" customWidth="1"/>
    <col min="2" max="32" width="3" customWidth="1"/>
  </cols>
  <sheetData>
    <row r="1" spans="1:32" ht="409.6" customHeight="1">
      <c r="A1" s="143"/>
      <c r="B1" s="144" t="s">
        <v>245</v>
      </c>
      <c r="C1" s="144" t="s">
        <v>246</v>
      </c>
      <c r="D1" s="145" t="s">
        <v>247</v>
      </c>
      <c r="E1" s="144" t="s">
        <v>248</v>
      </c>
      <c r="F1" s="145" t="s">
        <v>249</v>
      </c>
      <c r="G1" s="145" t="s">
        <v>250</v>
      </c>
      <c r="H1" s="144" t="s">
        <v>251</v>
      </c>
      <c r="I1" s="145" t="s">
        <v>252</v>
      </c>
      <c r="J1" s="146" t="s">
        <v>253</v>
      </c>
      <c r="K1" s="147" t="s">
        <v>254</v>
      </c>
      <c r="L1" s="147" t="s">
        <v>255</v>
      </c>
      <c r="M1" s="148" t="s">
        <v>256</v>
      </c>
      <c r="N1" s="149" t="s">
        <v>257</v>
      </c>
      <c r="O1" s="148" t="s">
        <v>258</v>
      </c>
      <c r="P1" s="149" t="s">
        <v>259</v>
      </c>
      <c r="Q1" s="147" t="s">
        <v>260</v>
      </c>
      <c r="R1" s="147" t="s">
        <v>261</v>
      </c>
      <c r="S1" s="148" t="s">
        <v>262</v>
      </c>
      <c r="T1" s="148" t="s">
        <v>263</v>
      </c>
      <c r="U1" s="146" t="s">
        <v>264</v>
      </c>
      <c r="V1" s="147" t="s">
        <v>265</v>
      </c>
      <c r="W1" s="147" t="s">
        <v>266</v>
      </c>
      <c r="X1" s="147" t="s">
        <v>267</v>
      </c>
      <c r="Y1" s="145" t="s">
        <v>268</v>
      </c>
      <c r="Z1" s="146" t="s">
        <v>269</v>
      </c>
      <c r="AA1" s="146" t="s">
        <v>270</v>
      </c>
      <c r="AB1" s="146" t="s">
        <v>271</v>
      </c>
      <c r="AC1" s="146" t="s">
        <v>272</v>
      </c>
      <c r="AD1" s="145" t="s">
        <v>273</v>
      </c>
      <c r="AE1" s="144" t="s">
        <v>274</v>
      </c>
      <c r="AF1" s="144" t="s">
        <v>275</v>
      </c>
    </row>
    <row r="2" spans="1:32" ht="15" customHeight="1">
      <c r="A2" s="150" t="s">
        <v>211</v>
      </c>
      <c r="B2" s="151" t="s">
        <v>276</v>
      </c>
      <c r="C2" s="152"/>
      <c r="D2" s="152"/>
      <c r="E2" s="152"/>
      <c r="F2" s="152"/>
      <c r="G2" s="152"/>
      <c r="H2" s="152"/>
      <c r="I2" s="152"/>
      <c r="J2" s="152"/>
      <c r="K2" s="152"/>
      <c r="L2" s="152"/>
      <c r="M2" s="152"/>
      <c r="N2" s="152"/>
      <c r="O2" s="152"/>
      <c r="P2" s="152"/>
      <c r="Q2" s="152"/>
      <c r="R2" s="152"/>
      <c r="S2" s="152"/>
      <c r="T2" s="152"/>
      <c r="U2" s="152"/>
      <c r="V2" s="152"/>
      <c r="W2" s="152"/>
      <c r="X2" s="152"/>
      <c r="Y2" s="152"/>
      <c r="Z2" s="152"/>
      <c r="AA2" s="152"/>
      <c r="AB2" s="152"/>
      <c r="AC2" s="152"/>
      <c r="AD2" s="152"/>
      <c r="AE2" s="151" t="s">
        <v>276</v>
      </c>
      <c r="AF2" s="152"/>
    </row>
    <row r="3" spans="1:32" ht="15" customHeight="1">
      <c r="A3" s="150" t="s">
        <v>214</v>
      </c>
      <c r="B3" s="152"/>
      <c r="C3" s="151" t="s">
        <v>276</v>
      </c>
      <c r="D3" s="151" t="s">
        <v>276</v>
      </c>
      <c r="E3" s="152"/>
      <c r="F3" s="152"/>
      <c r="G3" s="152"/>
      <c r="H3" s="152"/>
      <c r="I3" s="152"/>
      <c r="J3" s="152"/>
      <c r="K3" s="152"/>
      <c r="L3" s="152"/>
      <c r="M3" s="152"/>
      <c r="N3" s="152"/>
      <c r="O3" s="152"/>
      <c r="P3" s="152"/>
      <c r="Q3" s="152"/>
      <c r="R3" s="152"/>
      <c r="S3" s="152"/>
      <c r="T3" s="152"/>
      <c r="U3" s="152"/>
      <c r="V3" s="152"/>
      <c r="W3" s="152"/>
      <c r="X3" s="152"/>
      <c r="Y3" s="152"/>
      <c r="Z3" s="152"/>
      <c r="AA3" s="152"/>
      <c r="AB3" s="152"/>
      <c r="AC3" s="152"/>
      <c r="AD3" s="152"/>
      <c r="AE3" s="151" t="s">
        <v>276</v>
      </c>
      <c r="AF3" s="152"/>
    </row>
    <row r="4" spans="1:32" ht="15" customHeight="1">
      <c r="A4" s="153" t="s">
        <v>217</v>
      </c>
      <c r="B4" s="152"/>
      <c r="C4" s="151" t="s">
        <v>276</v>
      </c>
      <c r="D4" s="151" t="s">
        <v>276</v>
      </c>
      <c r="E4" s="152"/>
      <c r="F4" s="152"/>
      <c r="G4" s="152"/>
      <c r="H4" s="152"/>
      <c r="I4" s="152"/>
      <c r="J4" s="152"/>
      <c r="K4" s="152"/>
      <c r="L4" s="152"/>
      <c r="M4" s="152"/>
      <c r="N4" s="152"/>
      <c r="O4" s="152"/>
      <c r="P4" s="152"/>
      <c r="Q4" s="152"/>
      <c r="R4" s="152"/>
      <c r="S4" s="152"/>
      <c r="T4" s="152"/>
      <c r="U4" s="152"/>
      <c r="V4" s="152"/>
      <c r="W4" s="152"/>
      <c r="X4" s="152"/>
      <c r="Y4" s="152"/>
      <c r="Z4" s="152"/>
      <c r="AA4" s="152"/>
      <c r="AB4" s="152"/>
      <c r="AC4" s="152"/>
      <c r="AD4" s="152"/>
      <c r="AE4" s="151" t="s">
        <v>276</v>
      </c>
      <c r="AF4" s="152"/>
    </row>
    <row r="5" spans="1:32" ht="15" customHeight="1">
      <c r="A5" s="154" t="s">
        <v>220</v>
      </c>
      <c r="B5" s="152"/>
      <c r="C5" s="151" t="s">
        <v>276</v>
      </c>
      <c r="D5" s="151" t="s">
        <v>276</v>
      </c>
      <c r="E5" s="152"/>
      <c r="F5" s="152"/>
      <c r="G5" s="152"/>
      <c r="H5" s="152"/>
      <c r="I5" s="152"/>
      <c r="J5" s="152"/>
      <c r="K5" s="152"/>
      <c r="L5" s="152"/>
      <c r="M5" s="152"/>
      <c r="N5" s="152"/>
      <c r="O5" s="152"/>
      <c r="P5" s="152"/>
      <c r="Q5" s="152"/>
      <c r="R5" s="152"/>
      <c r="S5" s="152"/>
      <c r="T5" s="152"/>
      <c r="U5" s="152"/>
      <c r="V5" s="152"/>
      <c r="W5" s="152"/>
      <c r="X5" s="152"/>
      <c r="Y5" s="152"/>
      <c r="Z5" s="152"/>
      <c r="AA5" s="152"/>
      <c r="AB5" s="152"/>
      <c r="AC5" s="152"/>
      <c r="AD5" s="152"/>
      <c r="AE5" s="151" t="s">
        <v>276</v>
      </c>
      <c r="AF5" s="152"/>
    </row>
    <row r="6" spans="1:32" ht="15" customHeight="1">
      <c r="A6" s="154" t="s">
        <v>221</v>
      </c>
      <c r="B6" s="152"/>
      <c r="C6" s="151" t="s">
        <v>276</v>
      </c>
      <c r="D6" s="151" t="s">
        <v>276</v>
      </c>
      <c r="E6" s="152"/>
      <c r="F6" s="152"/>
      <c r="G6" s="152"/>
      <c r="H6" s="152"/>
      <c r="I6" s="152"/>
      <c r="J6" s="152"/>
      <c r="K6" s="152"/>
      <c r="L6" s="152"/>
      <c r="M6" s="152"/>
      <c r="N6" s="152"/>
      <c r="O6" s="152"/>
      <c r="P6" s="152"/>
      <c r="Q6" s="152"/>
      <c r="R6" s="152"/>
      <c r="S6" s="152"/>
      <c r="T6" s="152"/>
      <c r="U6" s="152"/>
      <c r="V6" s="152"/>
      <c r="W6" s="152"/>
      <c r="X6" s="152"/>
      <c r="Y6" s="152"/>
      <c r="Z6" s="152"/>
      <c r="AA6" s="152"/>
      <c r="AB6" s="152"/>
      <c r="AC6" s="152"/>
      <c r="AD6" s="152"/>
      <c r="AE6" s="151" t="s">
        <v>276</v>
      </c>
      <c r="AF6" s="152"/>
    </row>
    <row r="7" spans="1:32" ht="15" customHeight="1">
      <c r="A7" s="153" t="s">
        <v>222</v>
      </c>
      <c r="B7" s="152"/>
      <c r="C7" s="151" t="s">
        <v>276</v>
      </c>
      <c r="D7" s="151" t="s">
        <v>276</v>
      </c>
      <c r="E7" s="152"/>
      <c r="F7" s="152"/>
      <c r="G7" s="152"/>
      <c r="H7" s="152"/>
      <c r="I7" s="152"/>
      <c r="J7" s="152"/>
      <c r="K7" s="152"/>
      <c r="L7" s="152"/>
      <c r="M7" s="152"/>
      <c r="N7" s="152"/>
      <c r="O7" s="152"/>
      <c r="P7" s="152"/>
      <c r="Q7" s="152"/>
      <c r="R7" s="152"/>
      <c r="S7" s="152"/>
      <c r="T7" s="152"/>
      <c r="U7" s="152"/>
      <c r="V7" s="152"/>
      <c r="W7" s="152"/>
      <c r="X7" s="152"/>
      <c r="Y7" s="152"/>
      <c r="Z7" s="152"/>
      <c r="AA7" s="152"/>
      <c r="AB7" s="152"/>
      <c r="AC7" s="152"/>
      <c r="AD7" s="152"/>
      <c r="AE7" s="151" t="s">
        <v>276</v>
      </c>
      <c r="AF7" s="152"/>
    </row>
    <row r="8" spans="1:32" ht="15" customHeight="1">
      <c r="A8" s="153" t="s">
        <v>224</v>
      </c>
      <c r="B8" s="152"/>
      <c r="C8" s="151" t="s">
        <v>276</v>
      </c>
      <c r="D8" s="151" t="s">
        <v>276</v>
      </c>
      <c r="E8" s="152"/>
      <c r="F8" s="152"/>
      <c r="G8" s="152"/>
      <c r="H8" s="152"/>
      <c r="I8" s="152"/>
      <c r="J8" s="152"/>
      <c r="K8" s="152"/>
      <c r="L8" s="152"/>
      <c r="M8" s="152"/>
      <c r="N8" s="152"/>
      <c r="O8" s="152"/>
      <c r="P8" s="152"/>
      <c r="Q8" s="152"/>
      <c r="R8" s="152"/>
      <c r="S8" s="152"/>
      <c r="T8" s="152"/>
      <c r="U8" s="152"/>
      <c r="V8" s="152"/>
      <c r="W8" s="152"/>
      <c r="X8" s="152"/>
      <c r="Y8" s="152"/>
      <c r="Z8" s="152"/>
      <c r="AA8" s="152"/>
      <c r="AB8" s="152"/>
      <c r="AC8" s="152"/>
      <c r="AD8" s="152"/>
      <c r="AE8" s="152"/>
      <c r="AF8" s="152"/>
    </row>
    <row r="9" spans="1:32" ht="15" customHeight="1">
      <c r="A9" s="153" t="s">
        <v>225</v>
      </c>
      <c r="B9" s="152"/>
      <c r="C9" s="151" t="s">
        <v>276</v>
      </c>
      <c r="D9" s="151" t="s">
        <v>276</v>
      </c>
      <c r="E9" s="152"/>
      <c r="F9" s="152"/>
      <c r="G9" s="152"/>
      <c r="H9" s="152"/>
      <c r="I9" s="152"/>
      <c r="J9" s="152"/>
      <c r="K9" s="152"/>
      <c r="L9" s="152"/>
      <c r="M9" s="152"/>
      <c r="N9" s="152"/>
      <c r="O9" s="152"/>
      <c r="P9" s="152"/>
      <c r="Q9" s="152"/>
      <c r="R9" s="152"/>
      <c r="S9" s="152"/>
      <c r="T9" s="152"/>
      <c r="U9" s="152"/>
      <c r="V9" s="152"/>
      <c r="W9" s="152"/>
      <c r="X9" s="152"/>
      <c r="Y9" s="152"/>
      <c r="Z9" s="152"/>
      <c r="AA9" s="152"/>
      <c r="AB9" s="152"/>
      <c r="AC9" s="152"/>
      <c r="AD9" s="152"/>
      <c r="AE9" s="152"/>
      <c r="AF9" s="152"/>
    </row>
    <row r="10" spans="1:32" ht="15" customHeight="1">
      <c r="A10" s="154" t="s">
        <v>227</v>
      </c>
      <c r="B10" s="152"/>
      <c r="C10" s="151" t="s">
        <v>276</v>
      </c>
      <c r="D10" s="151" t="s">
        <v>276</v>
      </c>
      <c r="E10" s="152"/>
      <c r="F10" s="152"/>
      <c r="G10" s="152"/>
      <c r="H10" s="152"/>
      <c r="I10" s="152"/>
      <c r="J10" s="152"/>
      <c r="K10" s="152"/>
      <c r="L10" s="152"/>
      <c r="M10" s="152"/>
      <c r="N10" s="152"/>
      <c r="O10" s="152"/>
      <c r="P10" s="152"/>
      <c r="Q10" s="152"/>
      <c r="R10" s="152"/>
      <c r="S10" s="152"/>
      <c r="T10" s="152"/>
      <c r="U10" s="152"/>
      <c r="V10" s="152"/>
      <c r="W10" s="152"/>
      <c r="X10" s="152"/>
      <c r="Y10" s="152"/>
      <c r="Z10" s="152"/>
      <c r="AA10" s="152"/>
      <c r="AB10" s="152"/>
      <c r="AC10" s="152"/>
      <c r="AD10" s="152"/>
      <c r="AE10" s="152"/>
      <c r="AF10" s="152"/>
    </row>
    <row r="11" spans="1:32" ht="15" customHeight="1">
      <c r="A11" s="154" t="s">
        <v>229</v>
      </c>
      <c r="B11" s="152"/>
      <c r="C11" s="151" t="s">
        <v>276</v>
      </c>
      <c r="D11" s="151" t="s">
        <v>276</v>
      </c>
      <c r="E11" s="152"/>
      <c r="F11" s="152"/>
      <c r="G11" s="152"/>
      <c r="H11" s="152"/>
      <c r="I11" s="152"/>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row>
    <row r="12" spans="1:32" ht="15" customHeight="1">
      <c r="A12" s="154" t="s">
        <v>230</v>
      </c>
      <c r="B12" s="152"/>
      <c r="C12" s="151" t="s">
        <v>276</v>
      </c>
      <c r="D12" s="151" t="s">
        <v>276</v>
      </c>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row>
    <row r="13" spans="1:32" ht="15" customHeight="1">
      <c r="A13" s="150" t="s">
        <v>231</v>
      </c>
      <c r="B13" s="152"/>
      <c r="C13" s="152"/>
      <c r="D13" s="152"/>
      <c r="E13" s="151" t="s">
        <v>276</v>
      </c>
      <c r="F13" s="151" t="s">
        <v>276</v>
      </c>
      <c r="G13" s="151" t="s">
        <v>276</v>
      </c>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row>
    <row r="14" spans="1:32" ht="15" customHeight="1">
      <c r="A14" s="153" t="s">
        <v>233</v>
      </c>
      <c r="B14" s="152"/>
      <c r="C14" s="152"/>
      <c r="D14" s="152"/>
      <c r="E14" s="151" t="s">
        <v>276</v>
      </c>
      <c r="F14" s="151" t="s">
        <v>276</v>
      </c>
      <c r="G14" s="151" t="s">
        <v>276</v>
      </c>
      <c r="H14" s="152"/>
      <c r="I14" s="152"/>
      <c r="J14" s="152"/>
      <c r="K14" s="152"/>
      <c r="L14" s="152"/>
      <c r="M14" s="152"/>
      <c r="N14" s="152"/>
      <c r="O14" s="152"/>
      <c r="P14" s="152"/>
      <c r="Q14" s="152"/>
      <c r="R14" s="152"/>
      <c r="S14" s="152"/>
      <c r="T14" s="152"/>
      <c r="U14" s="152"/>
      <c r="V14" s="152"/>
      <c r="W14" s="152"/>
      <c r="X14" s="152"/>
      <c r="Y14" s="152"/>
      <c r="Z14" s="152"/>
      <c r="AA14" s="152"/>
      <c r="AB14" s="152"/>
      <c r="AC14" s="152"/>
      <c r="AD14" s="152"/>
      <c r="AE14" s="152"/>
      <c r="AF14" s="152"/>
    </row>
    <row r="15" spans="1:32" ht="15" customHeight="1">
      <c r="A15" s="154" t="s">
        <v>234</v>
      </c>
      <c r="B15" s="152"/>
      <c r="C15" s="152"/>
      <c r="D15" s="152"/>
      <c r="E15" s="151" t="s">
        <v>276</v>
      </c>
      <c r="F15" s="151" t="s">
        <v>276</v>
      </c>
      <c r="G15" s="152"/>
      <c r="H15" s="152"/>
      <c r="I15" s="152"/>
      <c r="J15" s="152"/>
      <c r="K15" s="152"/>
      <c r="L15" s="152"/>
      <c r="M15" s="152"/>
      <c r="N15" s="152"/>
      <c r="O15" s="152"/>
      <c r="P15" s="152"/>
      <c r="Q15" s="152"/>
      <c r="R15" s="152"/>
      <c r="S15" s="152"/>
      <c r="T15" s="152"/>
      <c r="U15" s="152"/>
      <c r="V15" s="152"/>
      <c r="W15" s="152"/>
      <c r="X15" s="152"/>
      <c r="Y15" s="152"/>
      <c r="Z15" s="152"/>
      <c r="AA15" s="152"/>
      <c r="AB15" s="152"/>
      <c r="AC15" s="152"/>
      <c r="AD15" s="152"/>
      <c r="AE15" s="152"/>
      <c r="AF15" s="152"/>
    </row>
    <row r="16" spans="1:32" ht="15" customHeight="1">
      <c r="A16" s="155" t="s">
        <v>235</v>
      </c>
      <c r="B16" s="152"/>
      <c r="C16" s="152"/>
      <c r="D16" s="152"/>
      <c r="E16" s="151" t="s">
        <v>276</v>
      </c>
      <c r="F16" s="151" t="s">
        <v>276</v>
      </c>
      <c r="G16" s="152"/>
      <c r="H16" s="152"/>
      <c r="I16" s="152"/>
      <c r="J16" s="152"/>
      <c r="K16" s="152"/>
      <c r="L16" s="152"/>
      <c r="M16" s="152"/>
      <c r="N16" s="152"/>
      <c r="O16" s="152"/>
      <c r="P16" s="152"/>
      <c r="Q16" s="152"/>
      <c r="R16" s="152"/>
      <c r="S16" s="152"/>
      <c r="T16" s="152"/>
      <c r="U16" s="152"/>
      <c r="V16" s="152"/>
      <c r="W16" s="152"/>
      <c r="X16" s="152"/>
      <c r="Y16" s="152"/>
      <c r="Z16" s="152"/>
      <c r="AA16" s="152"/>
      <c r="AB16" s="152"/>
      <c r="AC16" s="152"/>
      <c r="AD16" s="152"/>
      <c r="AE16" s="152"/>
      <c r="AF16" s="152"/>
    </row>
    <row r="17" spans="1:32" ht="15" customHeight="1">
      <c r="A17" s="155" t="s">
        <v>236</v>
      </c>
      <c r="B17" s="152"/>
      <c r="C17" s="152"/>
      <c r="D17" s="152"/>
      <c r="E17" s="151" t="s">
        <v>276</v>
      </c>
      <c r="F17" s="151" t="s">
        <v>276</v>
      </c>
      <c r="G17" s="152"/>
      <c r="H17" s="152"/>
      <c r="I17" s="152"/>
      <c r="J17" s="152"/>
      <c r="K17" s="152"/>
      <c r="L17" s="152"/>
      <c r="M17" s="152"/>
      <c r="N17" s="152"/>
      <c r="O17" s="152"/>
      <c r="P17" s="152"/>
      <c r="Q17" s="152"/>
      <c r="R17" s="152"/>
      <c r="S17" s="152"/>
      <c r="T17" s="152"/>
      <c r="U17" s="152"/>
      <c r="V17" s="152"/>
      <c r="W17" s="152"/>
      <c r="X17" s="152"/>
      <c r="Y17" s="152"/>
      <c r="Z17" s="152"/>
      <c r="AA17" s="152"/>
      <c r="AB17" s="152"/>
      <c r="AC17" s="152"/>
      <c r="AD17" s="152"/>
      <c r="AE17" s="152"/>
      <c r="AF17" s="152"/>
    </row>
    <row r="18" spans="1:32" ht="15" customHeight="1">
      <c r="A18" s="154" t="s">
        <v>237</v>
      </c>
      <c r="B18" s="152"/>
      <c r="C18" s="152"/>
      <c r="D18" s="152"/>
      <c r="E18" s="151" t="s">
        <v>276</v>
      </c>
      <c r="F18" s="152"/>
      <c r="G18" s="151" t="s">
        <v>276</v>
      </c>
      <c r="H18" s="152"/>
      <c r="I18" s="152"/>
      <c r="J18" s="152"/>
      <c r="K18" s="152"/>
      <c r="L18" s="152"/>
      <c r="M18" s="152"/>
      <c r="N18" s="152"/>
      <c r="O18" s="152"/>
      <c r="P18" s="152"/>
      <c r="Q18" s="152"/>
      <c r="R18" s="152"/>
      <c r="S18" s="152"/>
      <c r="T18" s="152"/>
      <c r="U18" s="152"/>
      <c r="V18" s="152"/>
      <c r="W18" s="152"/>
      <c r="X18" s="152"/>
      <c r="Y18" s="152"/>
      <c r="Z18" s="152"/>
      <c r="AA18" s="152"/>
      <c r="AB18" s="152"/>
      <c r="AC18" s="152"/>
      <c r="AD18" s="152"/>
      <c r="AE18" s="152"/>
      <c r="AF18" s="152"/>
    </row>
    <row r="19" spans="1:32" ht="15" customHeight="1">
      <c r="A19" s="155" t="s">
        <v>238</v>
      </c>
      <c r="B19" s="152"/>
      <c r="C19" s="152"/>
      <c r="D19" s="152"/>
      <c r="E19" s="151" t="s">
        <v>276</v>
      </c>
      <c r="F19" s="152"/>
      <c r="G19" s="151" t="s">
        <v>276</v>
      </c>
      <c r="H19" s="152"/>
      <c r="I19" s="152"/>
      <c r="J19" s="152"/>
      <c r="K19" s="152"/>
      <c r="L19" s="152"/>
      <c r="M19" s="152"/>
      <c r="N19" s="152"/>
      <c r="O19" s="152"/>
      <c r="P19" s="152"/>
      <c r="Q19" s="152"/>
      <c r="R19" s="152"/>
      <c r="S19" s="152"/>
      <c r="T19" s="152"/>
      <c r="U19" s="152"/>
      <c r="V19" s="152"/>
      <c r="W19" s="152"/>
      <c r="X19" s="152"/>
      <c r="Y19" s="152"/>
      <c r="Z19" s="152"/>
      <c r="AA19" s="152"/>
      <c r="AB19" s="152"/>
      <c r="AC19" s="152"/>
      <c r="AD19" s="152"/>
      <c r="AE19" s="152"/>
      <c r="AF19" s="152"/>
    </row>
    <row r="20" spans="1:32" ht="15" customHeight="1">
      <c r="A20" s="155" t="s">
        <v>239</v>
      </c>
      <c r="B20" s="152"/>
      <c r="C20" s="152"/>
      <c r="D20" s="152"/>
      <c r="E20" s="151" t="s">
        <v>276</v>
      </c>
      <c r="F20" s="152"/>
      <c r="G20" s="151" t="s">
        <v>276</v>
      </c>
      <c r="H20" s="152"/>
      <c r="I20" s="152"/>
      <c r="J20" s="152"/>
      <c r="K20" s="152"/>
      <c r="L20" s="152"/>
      <c r="M20" s="152"/>
      <c r="N20" s="152"/>
      <c r="O20" s="152"/>
      <c r="P20" s="152"/>
      <c r="Q20" s="152"/>
      <c r="R20" s="152"/>
      <c r="S20" s="152"/>
      <c r="T20" s="152"/>
      <c r="U20" s="152"/>
      <c r="V20" s="152"/>
      <c r="W20" s="152"/>
      <c r="X20" s="152"/>
      <c r="Y20" s="152"/>
      <c r="Z20" s="152"/>
      <c r="AA20" s="152"/>
      <c r="AB20" s="152"/>
      <c r="AC20" s="152"/>
      <c r="AD20" s="152"/>
      <c r="AE20" s="152"/>
      <c r="AF20" s="152"/>
    </row>
    <row r="21" spans="1:32" ht="15" customHeight="1">
      <c r="A21" s="150" t="s">
        <v>240</v>
      </c>
      <c r="B21" s="152"/>
      <c r="C21" s="151" t="s">
        <v>276</v>
      </c>
      <c r="D21" s="151" t="s">
        <v>276</v>
      </c>
      <c r="E21" s="151" t="s">
        <v>276</v>
      </c>
      <c r="F21" s="151" t="s">
        <v>276</v>
      </c>
      <c r="G21" s="151" t="s">
        <v>276</v>
      </c>
      <c r="H21" s="152"/>
      <c r="I21" s="152"/>
      <c r="J21" s="152"/>
      <c r="K21" s="152"/>
      <c r="L21" s="152"/>
      <c r="M21" s="152"/>
      <c r="N21" s="152"/>
      <c r="O21" s="152"/>
      <c r="P21" s="152"/>
      <c r="Q21" s="152"/>
      <c r="R21" s="152"/>
      <c r="S21" s="152"/>
      <c r="T21" s="152"/>
      <c r="U21" s="152"/>
      <c r="V21" s="152"/>
      <c r="W21" s="152"/>
      <c r="X21" s="152"/>
      <c r="Y21" s="152"/>
      <c r="Z21" s="152"/>
      <c r="AA21" s="152"/>
      <c r="AB21" s="152"/>
      <c r="AC21" s="152"/>
      <c r="AD21" s="152"/>
      <c r="AE21" s="152"/>
      <c r="AF21" s="152"/>
    </row>
    <row r="22" spans="1:32" ht="15" customHeight="1">
      <c r="A22" s="153" t="s">
        <v>242</v>
      </c>
      <c r="B22" s="152"/>
      <c r="C22" s="151" t="s">
        <v>276</v>
      </c>
      <c r="D22" s="151" t="s">
        <v>276</v>
      </c>
      <c r="E22" s="152"/>
      <c r="F22" s="152"/>
      <c r="G22" s="152"/>
      <c r="H22" s="152"/>
      <c r="I22" s="152"/>
      <c r="J22" s="152"/>
      <c r="K22" s="152"/>
      <c r="L22" s="152"/>
      <c r="M22" s="152"/>
      <c r="N22" s="152"/>
      <c r="O22" s="152"/>
      <c r="P22" s="152"/>
      <c r="Q22" s="152"/>
      <c r="R22" s="152"/>
      <c r="S22" s="152"/>
      <c r="T22" s="152"/>
      <c r="U22" s="152"/>
      <c r="V22" s="152"/>
      <c r="W22" s="152"/>
      <c r="X22" s="152"/>
      <c r="Y22" s="152"/>
      <c r="Z22" s="152"/>
      <c r="AA22" s="152"/>
      <c r="AB22" s="152"/>
      <c r="AC22" s="152"/>
      <c r="AD22" s="152"/>
      <c r="AE22" s="152"/>
      <c r="AF22" s="152"/>
    </row>
    <row r="23" spans="1:32" ht="15" customHeight="1">
      <c r="A23" s="153" t="s">
        <v>243</v>
      </c>
      <c r="B23" s="152"/>
      <c r="C23" s="152"/>
      <c r="D23" s="152"/>
      <c r="E23" s="151" t="s">
        <v>276</v>
      </c>
      <c r="F23" s="151" t="s">
        <v>276</v>
      </c>
      <c r="G23" s="151" t="s">
        <v>276</v>
      </c>
      <c r="H23" s="152"/>
      <c r="I23" s="152"/>
      <c r="J23" s="152"/>
      <c r="K23" s="152"/>
      <c r="L23" s="152"/>
      <c r="M23" s="152"/>
      <c r="N23" s="152"/>
      <c r="O23" s="152"/>
      <c r="P23" s="152"/>
      <c r="Q23" s="152"/>
      <c r="R23" s="152"/>
      <c r="S23" s="152"/>
      <c r="T23" s="152"/>
      <c r="U23" s="152"/>
      <c r="V23" s="152"/>
      <c r="W23" s="152"/>
      <c r="X23" s="152"/>
      <c r="Y23" s="152"/>
      <c r="Z23" s="152"/>
      <c r="AA23" s="152"/>
      <c r="AB23" s="152"/>
      <c r="AC23" s="152"/>
      <c r="AD23" s="152"/>
      <c r="AE23" s="152"/>
      <c r="AF23" s="152"/>
    </row>
    <row r="24" spans="1:32" ht="15" customHeight="1">
      <c r="A24" s="152"/>
      <c r="B24" s="152"/>
      <c r="C24" s="152"/>
      <c r="D24" s="152"/>
      <c r="E24" s="152"/>
      <c r="F24" s="152"/>
      <c r="G24" s="152"/>
      <c r="H24" s="152"/>
      <c r="I24" s="152"/>
      <c r="J24" s="152"/>
      <c r="K24" s="152"/>
      <c r="L24" s="152"/>
      <c r="M24" s="152"/>
      <c r="N24" s="152"/>
      <c r="O24" s="152"/>
      <c r="P24" s="152"/>
      <c r="Q24" s="152"/>
      <c r="R24" s="152"/>
      <c r="S24" s="152"/>
      <c r="T24" s="152"/>
      <c r="U24" s="152"/>
      <c r="V24" s="152"/>
      <c r="W24" s="152"/>
      <c r="X24" s="152"/>
      <c r="Y24" s="152"/>
      <c r="Z24" s="152"/>
      <c r="AA24" s="152"/>
      <c r="AB24" s="152"/>
      <c r="AC24" s="152"/>
      <c r="AD24" s="152"/>
      <c r="AE24" s="152"/>
      <c r="AF24" s="152"/>
    </row>
    <row r="25" spans="1:32" ht="409.6" customHeight="1">
      <c r="A25" s="152"/>
      <c r="B25" s="144" t="s">
        <v>245</v>
      </c>
      <c r="C25" s="144" t="s">
        <v>246</v>
      </c>
      <c r="D25" s="145" t="s">
        <v>247</v>
      </c>
      <c r="E25" s="144" t="s">
        <v>248</v>
      </c>
      <c r="F25" s="145" t="s">
        <v>249</v>
      </c>
      <c r="G25" s="145" t="s">
        <v>250</v>
      </c>
      <c r="H25" s="144" t="s">
        <v>251</v>
      </c>
      <c r="I25" s="145" t="s">
        <v>252</v>
      </c>
      <c r="J25" s="146" t="s">
        <v>253</v>
      </c>
      <c r="K25" s="147" t="s">
        <v>254</v>
      </c>
      <c r="L25" s="147" t="s">
        <v>255</v>
      </c>
      <c r="M25" s="148" t="s">
        <v>256</v>
      </c>
      <c r="N25" s="149" t="s">
        <v>257</v>
      </c>
      <c r="O25" s="148" t="s">
        <v>258</v>
      </c>
      <c r="P25" s="149" t="s">
        <v>259</v>
      </c>
      <c r="Q25" s="147" t="s">
        <v>260</v>
      </c>
      <c r="R25" s="147" t="s">
        <v>261</v>
      </c>
      <c r="S25" s="148" t="s">
        <v>262</v>
      </c>
      <c r="T25" s="148" t="s">
        <v>263</v>
      </c>
      <c r="U25" s="146" t="s">
        <v>264</v>
      </c>
      <c r="V25" s="147" t="s">
        <v>265</v>
      </c>
      <c r="W25" s="147" t="s">
        <v>266</v>
      </c>
      <c r="X25" s="147" t="s">
        <v>267</v>
      </c>
      <c r="Y25" s="145" t="s">
        <v>268</v>
      </c>
      <c r="Z25" s="146" t="s">
        <v>269</v>
      </c>
      <c r="AA25" s="146" t="s">
        <v>270</v>
      </c>
      <c r="AB25" s="146" t="s">
        <v>271</v>
      </c>
      <c r="AC25" s="146" t="s">
        <v>272</v>
      </c>
      <c r="AD25" s="145" t="s">
        <v>273</v>
      </c>
      <c r="AE25" s="144" t="s">
        <v>274</v>
      </c>
      <c r="AF25" s="144" t="s">
        <v>275</v>
      </c>
    </row>
    <row r="26" spans="1:32" ht="15" customHeight="1">
      <c r="A26" s="150" t="s">
        <v>211</v>
      </c>
      <c r="B26" s="152"/>
      <c r="C26" s="151" t="s">
        <v>276</v>
      </c>
      <c r="D26" s="151" t="s">
        <v>276</v>
      </c>
      <c r="E26" s="152"/>
      <c r="F26" s="152"/>
      <c r="G26" s="152"/>
      <c r="H26" s="152"/>
      <c r="I26" s="152"/>
      <c r="J26" s="152"/>
      <c r="K26" s="152"/>
      <c r="L26" s="152"/>
      <c r="M26" s="152"/>
      <c r="N26" s="152"/>
      <c r="O26" s="152"/>
      <c r="P26" s="152"/>
      <c r="Q26" s="152"/>
      <c r="R26" s="152"/>
      <c r="S26" s="152"/>
      <c r="T26" s="152"/>
      <c r="U26" s="152"/>
      <c r="V26" s="152"/>
      <c r="W26" s="152"/>
      <c r="X26" s="152"/>
      <c r="Y26" s="152"/>
      <c r="Z26" s="152"/>
      <c r="AA26" s="152"/>
      <c r="AB26" s="152"/>
      <c r="AC26" s="152"/>
      <c r="AD26" s="152"/>
      <c r="AE26" s="152"/>
      <c r="AF26" s="151" t="s">
        <v>276</v>
      </c>
    </row>
    <row r="27" spans="1:32" ht="15" customHeight="1">
      <c r="A27" s="150" t="s">
        <v>214</v>
      </c>
      <c r="B27" s="152"/>
      <c r="C27" s="152"/>
      <c r="D27" s="152"/>
      <c r="E27" s="151" t="s">
        <v>276</v>
      </c>
      <c r="F27" s="151" t="s">
        <v>276</v>
      </c>
      <c r="G27" s="151" t="s">
        <v>276</v>
      </c>
      <c r="H27" s="151" t="s">
        <v>276</v>
      </c>
      <c r="I27" s="151" t="s">
        <v>276</v>
      </c>
      <c r="J27" s="151" t="s">
        <v>276</v>
      </c>
      <c r="K27" s="151" t="s">
        <v>276</v>
      </c>
      <c r="L27" s="151" t="s">
        <v>276</v>
      </c>
      <c r="M27" s="151" t="s">
        <v>276</v>
      </c>
      <c r="N27" s="151" t="s">
        <v>276</v>
      </c>
      <c r="O27" s="151" t="s">
        <v>276</v>
      </c>
      <c r="P27" s="151" t="s">
        <v>276</v>
      </c>
      <c r="Q27" s="151" t="s">
        <v>276</v>
      </c>
      <c r="R27" s="151" t="s">
        <v>276</v>
      </c>
      <c r="S27" s="151" t="s">
        <v>276</v>
      </c>
      <c r="T27" s="151" t="s">
        <v>276</v>
      </c>
      <c r="U27" s="151" t="s">
        <v>276</v>
      </c>
      <c r="V27" s="152"/>
      <c r="W27" s="151" t="s">
        <v>276</v>
      </c>
      <c r="X27" s="152"/>
      <c r="Y27" s="151" t="s">
        <v>276</v>
      </c>
      <c r="Z27" s="151" t="s">
        <v>276</v>
      </c>
      <c r="AA27" s="152"/>
      <c r="AB27" s="152"/>
      <c r="AC27" s="152"/>
      <c r="AD27" s="152"/>
      <c r="AE27" s="152"/>
      <c r="AF27" s="151" t="s">
        <v>276</v>
      </c>
    </row>
    <row r="28" spans="1:32" ht="15" customHeight="1">
      <c r="A28" s="153" t="s">
        <v>217</v>
      </c>
      <c r="B28" s="152"/>
      <c r="C28" s="152"/>
      <c r="D28" s="152"/>
      <c r="E28" s="152"/>
      <c r="F28" s="152"/>
      <c r="G28" s="152"/>
      <c r="H28" s="151" t="s">
        <v>276</v>
      </c>
      <c r="I28" s="151" t="s">
        <v>276</v>
      </c>
      <c r="J28" s="151" t="s">
        <v>276</v>
      </c>
      <c r="K28" s="151" t="s">
        <v>276</v>
      </c>
      <c r="L28" s="151" t="s">
        <v>276</v>
      </c>
      <c r="M28" s="151" t="s">
        <v>276</v>
      </c>
      <c r="N28" s="151" t="s">
        <v>276</v>
      </c>
      <c r="O28" s="151" t="s">
        <v>276</v>
      </c>
      <c r="P28" s="151" t="s">
        <v>276</v>
      </c>
      <c r="Q28" s="151" t="s">
        <v>276</v>
      </c>
      <c r="R28" s="151" t="s">
        <v>276</v>
      </c>
      <c r="S28" s="151" t="s">
        <v>276</v>
      </c>
      <c r="T28" s="151" t="s">
        <v>276</v>
      </c>
      <c r="U28" s="152"/>
      <c r="V28" s="152"/>
      <c r="W28" s="152"/>
      <c r="X28" s="152"/>
      <c r="Y28" s="152"/>
      <c r="Z28" s="152"/>
      <c r="AA28" s="152"/>
      <c r="AB28" s="152"/>
      <c r="AC28" s="152"/>
      <c r="AD28" s="152"/>
      <c r="AE28" s="152"/>
      <c r="AF28" s="151" t="s">
        <v>276</v>
      </c>
    </row>
    <row r="29" spans="1:32" ht="15" customHeight="1">
      <c r="A29" s="154" t="s">
        <v>220</v>
      </c>
      <c r="B29" s="152"/>
      <c r="C29" s="152"/>
      <c r="D29" s="152"/>
      <c r="E29" s="152"/>
      <c r="F29" s="152"/>
      <c r="G29" s="152"/>
      <c r="H29" s="151" t="s">
        <v>276</v>
      </c>
      <c r="I29" s="151" t="s">
        <v>276</v>
      </c>
      <c r="J29" s="151" t="s">
        <v>276</v>
      </c>
      <c r="K29" s="151" t="s">
        <v>276</v>
      </c>
      <c r="L29" s="151" t="s">
        <v>276</v>
      </c>
      <c r="M29" s="151" t="s">
        <v>276</v>
      </c>
      <c r="N29" s="151" t="s">
        <v>276</v>
      </c>
      <c r="O29" s="151" t="s">
        <v>276</v>
      </c>
      <c r="P29" s="151" t="s">
        <v>276</v>
      </c>
      <c r="Q29" s="151" t="s">
        <v>276</v>
      </c>
      <c r="R29" s="151" t="s">
        <v>276</v>
      </c>
      <c r="S29" s="151" t="s">
        <v>276</v>
      </c>
      <c r="T29" s="151" t="s">
        <v>276</v>
      </c>
      <c r="U29" s="152"/>
      <c r="V29" s="152"/>
      <c r="W29" s="152"/>
      <c r="X29" s="152"/>
      <c r="Y29" s="152"/>
      <c r="Z29" s="152"/>
      <c r="AA29" s="152"/>
      <c r="AB29" s="152"/>
      <c r="AC29" s="152"/>
      <c r="AD29" s="152"/>
      <c r="AE29" s="152"/>
      <c r="AF29" s="151" t="s">
        <v>276</v>
      </c>
    </row>
    <row r="30" spans="1:32" ht="15" customHeight="1">
      <c r="A30" s="154" t="s">
        <v>221</v>
      </c>
      <c r="B30" s="152"/>
      <c r="C30" s="152"/>
      <c r="D30" s="152"/>
      <c r="E30" s="152"/>
      <c r="F30" s="152"/>
      <c r="G30" s="152"/>
      <c r="H30" s="151" t="s">
        <v>276</v>
      </c>
      <c r="I30" s="151" t="s">
        <v>276</v>
      </c>
      <c r="J30" s="151" t="s">
        <v>276</v>
      </c>
      <c r="K30" s="151" t="s">
        <v>276</v>
      </c>
      <c r="L30" s="151" t="s">
        <v>276</v>
      </c>
      <c r="M30" s="151" t="s">
        <v>276</v>
      </c>
      <c r="N30" s="151" t="s">
        <v>276</v>
      </c>
      <c r="O30" s="151" t="s">
        <v>276</v>
      </c>
      <c r="P30" s="151" t="s">
        <v>276</v>
      </c>
      <c r="Q30" s="151" t="s">
        <v>276</v>
      </c>
      <c r="R30" s="151" t="s">
        <v>276</v>
      </c>
      <c r="S30" s="151" t="s">
        <v>276</v>
      </c>
      <c r="T30" s="151" t="s">
        <v>276</v>
      </c>
      <c r="U30" s="152"/>
      <c r="V30" s="152"/>
      <c r="W30" s="152"/>
      <c r="X30" s="152"/>
      <c r="Y30" s="152"/>
      <c r="Z30" s="152"/>
      <c r="AA30" s="152"/>
      <c r="AB30" s="152"/>
      <c r="AC30" s="152"/>
      <c r="AD30" s="152"/>
      <c r="AE30" s="152"/>
      <c r="AF30" s="151" t="s">
        <v>276</v>
      </c>
    </row>
    <row r="31" spans="1:32" ht="15" customHeight="1">
      <c r="A31" s="153" t="s">
        <v>222</v>
      </c>
      <c r="B31" s="152"/>
      <c r="C31" s="152"/>
      <c r="D31" s="152"/>
      <c r="E31" s="152"/>
      <c r="F31" s="152"/>
      <c r="G31" s="152"/>
      <c r="H31" s="151" t="s">
        <v>276</v>
      </c>
      <c r="I31" s="151" t="s">
        <v>276</v>
      </c>
      <c r="J31" s="151" t="s">
        <v>276</v>
      </c>
      <c r="K31" s="151" t="s">
        <v>276</v>
      </c>
      <c r="L31" s="151" t="s">
        <v>276</v>
      </c>
      <c r="M31" s="151" t="s">
        <v>276</v>
      </c>
      <c r="N31" s="151" t="s">
        <v>276</v>
      </c>
      <c r="O31" s="151" t="s">
        <v>276</v>
      </c>
      <c r="P31" s="151" t="s">
        <v>276</v>
      </c>
      <c r="Q31" s="151" t="s">
        <v>276</v>
      </c>
      <c r="R31" s="151" t="s">
        <v>276</v>
      </c>
      <c r="S31" s="151" t="s">
        <v>276</v>
      </c>
      <c r="T31" s="151" t="s">
        <v>276</v>
      </c>
      <c r="U31" s="151" t="s">
        <v>276</v>
      </c>
      <c r="V31" s="152"/>
      <c r="W31" s="151" t="s">
        <v>276</v>
      </c>
      <c r="X31" s="152"/>
      <c r="Y31" s="152"/>
      <c r="Z31" s="152"/>
      <c r="AA31" s="152"/>
      <c r="AB31" s="152"/>
      <c r="AC31" s="152"/>
      <c r="AD31" s="152"/>
      <c r="AE31" s="152"/>
      <c r="AF31" s="151" t="s">
        <v>276</v>
      </c>
    </row>
    <row r="32" spans="1:32" ht="15" customHeight="1">
      <c r="A32" s="153" t="s">
        <v>224</v>
      </c>
      <c r="B32" s="152"/>
      <c r="C32" s="152"/>
      <c r="D32" s="152"/>
      <c r="E32" s="152"/>
      <c r="F32" s="152"/>
      <c r="G32" s="152"/>
      <c r="H32" s="151" t="s">
        <v>276</v>
      </c>
      <c r="I32" s="152"/>
      <c r="J32" s="152"/>
      <c r="K32" s="152"/>
      <c r="L32" s="152"/>
      <c r="M32" s="152"/>
      <c r="N32" s="152"/>
      <c r="O32" s="152"/>
      <c r="P32" s="152"/>
      <c r="Q32" s="152"/>
      <c r="R32" s="152"/>
      <c r="S32" s="152"/>
      <c r="T32" s="152"/>
      <c r="U32" s="152"/>
      <c r="V32" s="152"/>
      <c r="W32" s="152"/>
      <c r="X32" s="152"/>
      <c r="Y32" s="151" t="s">
        <v>276</v>
      </c>
      <c r="Z32" s="151" t="s">
        <v>276</v>
      </c>
      <c r="AA32" s="152"/>
      <c r="AB32" s="152"/>
      <c r="AC32" s="152"/>
      <c r="AD32" s="152"/>
      <c r="AE32" s="152"/>
      <c r="AF32" s="152"/>
    </row>
    <row r="33" spans="1:32" ht="15" customHeight="1">
      <c r="A33" s="153" t="s">
        <v>225</v>
      </c>
      <c r="B33" s="152"/>
      <c r="C33" s="152"/>
      <c r="D33" s="152"/>
      <c r="E33" s="151" t="s">
        <v>276</v>
      </c>
      <c r="F33" s="151" t="s">
        <v>276</v>
      </c>
      <c r="G33" s="151" t="s">
        <v>276</v>
      </c>
      <c r="H33" s="152"/>
      <c r="I33" s="152"/>
      <c r="J33" s="152"/>
      <c r="K33" s="152"/>
      <c r="L33" s="152"/>
      <c r="M33" s="152"/>
      <c r="N33" s="152"/>
      <c r="O33" s="152"/>
      <c r="P33" s="152"/>
      <c r="Q33" s="152"/>
      <c r="R33" s="152"/>
      <c r="S33" s="152"/>
      <c r="T33" s="152"/>
      <c r="U33" s="152"/>
      <c r="V33" s="152"/>
      <c r="W33" s="152"/>
      <c r="X33" s="152"/>
      <c r="Y33" s="152"/>
      <c r="Z33" s="152"/>
      <c r="AA33" s="152"/>
      <c r="AB33" s="152"/>
      <c r="AC33" s="152"/>
      <c r="AD33" s="152"/>
      <c r="AE33" s="152"/>
      <c r="AF33" s="152"/>
    </row>
    <row r="34" spans="1:32" ht="15" customHeight="1">
      <c r="A34" s="154" t="s">
        <v>227</v>
      </c>
      <c r="B34" s="152"/>
      <c r="C34" s="152"/>
      <c r="D34" s="152"/>
      <c r="E34" s="151" t="s">
        <v>276</v>
      </c>
      <c r="F34" s="151" t="s">
        <v>276</v>
      </c>
      <c r="G34" s="152"/>
      <c r="H34" s="152"/>
      <c r="I34" s="152"/>
      <c r="J34" s="152"/>
      <c r="K34" s="152"/>
      <c r="L34" s="152"/>
      <c r="M34" s="152"/>
      <c r="N34" s="152"/>
      <c r="O34" s="152"/>
      <c r="P34" s="152"/>
      <c r="Q34" s="152"/>
      <c r="R34" s="152"/>
      <c r="S34" s="152"/>
      <c r="T34" s="152"/>
      <c r="U34" s="152"/>
      <c r="V34" s="152"/>
      <c r="W34" s="152"/>
      <c r="X34" s="152"/>
      <c r="Y34" s="152"/>
      <c r="Z34" s="152"/>
      <c r="AA34" s="152"/>
      <c r="AB34" s="152"/>
      <c r="AC34" s="152"/>
      <c r="AD34" s="152"/>
      <c r="AE34" s="152"/>
      <c r="AF34" s="152"/>
    </row>
    <row r="35" spans="1:32" ht="15" customHeight="1">
      <c r="A35" s="154" t="s">
        <v>229</v>
      </c>
      <c r="B35" s="152"/>
      <c r="C35" s="152"/>
      <c r="D35" s="152"/>
      <c r="E35" s="151" t="s">
        <v>276</v>
      </c>
      <c r="F35" s="151" t="s">
        <v>276</v>
      </c>
      <c r="G35" s="152"/>
      <c r="H35" s="152"/>
      <c r="I35" s="152"/>
      <c r="J35" s="152"/>
      <c r="K35" s="152"/>
      <c r="L35" s="152"/>
      <c r="M35" s="152"/>
      <c r="N35" s="152"/>
      <c r="O35" s="152"/>
      <c r="P35" s="152"/>
      <c r="Q35" s="152"/>
      <c r="R35" s="152"/>
      <c r="S35" s="152"/>
      <c r="T35" s="152"/>
      <c r="U35" s="152"/>
      <c r="V35" s="152"/>
      <c r="W35" s="152"/>
      <c r="X35" s="152"/>
      <c r="Y35" s="152"/>
      <c r="Z35" s="152"/>
      <c r="AA35" s="152"/>
      <c r="AB35" s="152"/>
      <c r="AC35" s="152"/>
      <c r="AD35" s="152"/>
      <c r="AE35" s="152"/>
      <c r="AF35" s="152"/>
    </row>
    <row r="36" spans="1:32" ht="15" customHeight="1">
      <c r="A36" s="154" t="s">
        <v>230</v>
      </c>
      <c r="B36" s="152"/>
      <c r="C36" s="152"/>
      <c r="D36" s="152"/>
      <c r="E36" s="151" t="s">
        <v>276</v>
      </c>
      <c r="F36" s="152"/>
      <c r="G36" s="151" t="s">
        <v>276</v>
      </c>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row>
    <row r="37" spans="1:32" ht="15" customHeight="1">
      <c r="A37" s="150" t="s">
        <v>231</v>
      </c>
      <c r="B37" s="152"/>
      <c r="C37" s="152"/>
      <c r="D37" s="152"/>
      <c r="E37" s="152"/>
      <c r="F37" s="152"/>
      <c r="G37" s="152"/>
      <c r="H37" s="151" t="s">
        <v>276</v>
      </c>
      <c r="I37" s="151" t="s">
        <v>276</v>
      </c>
      <c r="J37" s="151" t="s">
        <v>276</v>
      </c>
      <c r="K37" s="152"/>
      <c r="L37" s="152"/>
      <c r="M37" s="152"/>
      <c r="N37" s="152"/>
      <c r="O37" s="152"/>
      <c r="P37" s="152"/>
      <c r="Q37" s="152"/>
      <c r="R37" s="151" t="s">
        <v>276</v>
      </c>
      <c r="S37" s="151" t="s">
        <v>276</v>
      </c>
      <c r="T37" s="151" t="s">
        <v>276</v>
      </c>
      <c r="U37" s="151" t="s">
        <v>276</v>
      </c>
      <c r="V37" s="151" t="s">
        <v>276</v>
      </c>
      <c r="W37" s="151" t="s">
        <v>276</v>
      </c>
      <c r="X37" s="151" t="s">
        <v>276</v>
      </c>
      <c r="Y37" s="151" t="s">
        <v>276</v>
      </c>
      <c r="Z37" s="152"/>
      <c r="AA37" s="151" t="s">
        <v>276</v>
      </c>
      <c r="AB37" s="151" t="s">
        <v>276</v>
      </c>
      <c r="AC37" s="151" t="s">
        <v>276</v>
      </c>
      <c r="AD37" s="151" t="s">
        <v>276</v>
      </c>
      <c r="AE37" s="152"/>
      <c r="AF37" s="151" t="s">
        <v>276</v>
      </c>
    </row>
    <row r="38" spans="1:32" ht="15" customHeight="1">
      <c r="A38" s="153" t="s">
        <v>233</v>
      </c>
      <c r="B38" s="152"/>
      <c r="C38" s="152"/>
      <c r="D38" s="152"/>
      <c r="E38" s="152"/>
      <c r="F38" s="152"/>
      <c r="G38" s="152"/>
      <c r="H38" s="151" t="s">
        <v>276</v>
      </c>
      <c r="I38" s="151" t="s">
        <v>276</v>
      </c>
      <c r="J38" s="151" t="s">
        <v>276</v>
      </c>
      <c r="K38" s="152"/>
      <c r="L38" s="152"/>
      <c r="M38" s="152"/>
      <c r="N38" s="152"/>
      <c r="O38" s="152"/>
      <c r="P38" s="152"/>
      <c r="Q38" s="152"/>
      <c r="R38" s="151" t="s">
        <v>276</v>
      </c>
      <c r="S38" s="151" t="s">
        <v>276</v>
      </c>
      <c r="T38" s="151" t="s">
        <v>276</v>
      </c>
      <c r="U38" s="151" t="s">
        <v>276</v>
      </c>
      <c r="V38" s="151" t="s">
        <v>276</v>
      </c>
      <c r="W38" s="151" t="s">
        <v>276</v>
      </c>
      <c r="X38" s="151" t="s">
        <v>276</v>
      </c>
      <c r="Y38" s="151" t="s">
        <v>276</v>
      </c>
      <c r="Z38" s="152"/>
      <c r="AA38" s="151" t="s">
        <v>276</v>
      </c>
      <c r="AB38" s="151" t="s">
        <v>276</v>
      </c>
      <c r="AC38" s="151" t="s">
        <v>276</v>
      </c>
      <c r="AD38" s="151" t="s">
        <v>276</v>
      </c>
      <c r="AE38" s="152"/>
      <c r="AF38" s="151" t="s">
        <v>276</v>
      </c>
    </row>
    <row r="39" spans="1:32" ht="15" customHeight="1">
      <c r="A39" s="154" t="s">
        <v>234</v>
      </c>
      <c r="B39" s="152"/>
      <c r="C39" s="152"/>
      <c r="D39" s="152"/>
      <c r="E39" s="152"/>
      <c r="F39" s="152"/>
      <c r="G39" s="152"/>
      <c r="H39" s="151" t="s">
        <v>276</v>
      </c>
      <c r="I39" s="152"/>
      <c r="J39" s="152"/>
      <c r="K39" s="152"/>
      <c r="L39" s="152"/>
      <c r="M39" s="152"/>
      <c r="N39" s="152"/>
      <c r="O39" s="152"/>
      <c r="P39" s="152"/>
      <c r="Q39" s="152"/>
      <c r="R39" s="152"/>
      <c r="S39" s="152"/>
      <c r="T39" s="152"/>
      <c r="U39" s="152"/>
      <c r="V39" s="152"/>
      <c r="W39" s="152"/>
      <c r="X39" s="152"/>
      <c r="Y39" s="151" t="s">
        <v>276</v>
      </c>
      <c r="Z39" s="152"/>
      <c r="AA39" s="151" t="s">
        <v>276</v>
      </c>
      <c r="AB39" s="151" t="s">
        <v>276</v>
      </c>
      <c r="AC39" s="152"/>
      <c r="AD39" s="152"/>
      <c r="AE39" s="152"/>
      <c r="AF39" s="152"/>
    </row>
    <row r="40" spans="1:32" ht="15" customHeight="1">
      <c r="A40" s="155" t="s">
        <v>235</v>
      </c>
      <c r="B40" s="152"/>
      <c r="C40" s="152"/>
      <c r="D40" s="152"/>
      <c r="E40" s="152"/>
      <c r="F40" s="152"/>
      <c r="G40" s="152"/>
      <c r="H40" s="151" t="s">
        <v>276</v>
      </c>
      <c r="I40" s="152"/>
      <c r="J40" s="152"/>
      <c r="K40" s="152"/>
      <c r="L40" s="152"/>
      <c r="M40" s="152"/>
      <c r="N40" s="152"/>
      <c r="O40" s="152"/>
      <c r="P40" s="152"/>
      <c r="Q40" s="152"/>
      <c r="R40" s="152"/>
      <c r="S40" s="152"/>
      <c r="T40" s="152"/>
      <c r="U40" s="152"/>
      <c r="V40" s="152"/>
      <c r="W40" s="152"/>
      <c r="X40" s="152"/>
      <c r="Y40" s="151" t="s">
        <v>276</v>
      </c>
      <c r="Z40" s="152"/>
      <c r="AA40" s="151" t="s">
        <v>276</v>
      </c>
      <c r="AB40" s="151" t="s">
        <v>276</v>
      </c>
      <c r="AC40" s="152"/>
      <c r="AD40" s="152"/>
      <c r="AE40" s="152"/>
      <c r="AF40" s="152"/>
    </row>
    <row r="41" spans="1:32" ht="15" customHeight="1">
      <c r="A41" s="155" t="s">
        <v>236</v>
      </c>
      <c r="B41" s="152"/>
      <c r="C41" s="152"/>
      <c r="D41" s="152"/>
      <c r="E41" s="152"/>
      <c r="F41" s="152"/>
      <c r="G41" s="152"/>
      <c r="H41" s="151" t="s">
        <v>276</v>
      </c>
      <c r="I41" s="152"/>
      <c r="J41" s="152"/>
      <c r="K41" s="152"/>
      <c r="L41" s="152"/>
      <c r="M41" s="152"/>
      <c r="N41" s="152"/>
      <c r="O41" s="152"/>
      <c r="P41" s="152"/>
      <c r="Q41" s="152"/>
      <c r="R41" s="152"/>
      <c r="S41" s="152"/>
      <c r="T41" s="152"/>
      <c r="U41" s="152"/>
      <c r="V41" s="152"/>
      <c r="W41" s="152"/>
      <c r="X41" s="152"/>
      <c r="Y41" s="151" t="s">
        <v>276</v>
      </c>
      <c r="Z41" s="152"/>
      <c r="AA41" s="151" t="s">
        <v>276</v>
      </c>
      <c r="AB41" s="152"/>
      <c r="AC41" s="152"/>
      <c r="AD41" s="152"/>
      <c r="AE41" s="152"/>
      <c r="AF41" s="152"/>
    </row>
    <row r="42" spans="1:32" ht="15" customHeight="1">
      <c r="A42" s="154" t="s">
        <v>237</v>
      </c>
      <c r="B42" s="152"/>
      <c r="C42" s="152"/>
      <c r="D42" s="152"/>
      <c r="E42" s="152"/>
      <c r="F42" s="152"/>
      <c r="G42" s="152"/>
      <c r="H42" s="151" t="s">
        <v>276</v>
      </c>
      <c r="I42" s="151" t="s">
        <v>276</v>
      </c>
      <c r="J42" s="151" t="s">
        <v>276</v>
      </c>
      <c r="K42" s="152"/>
      <c r="L42" s="152"/>
      <c r="M42" s="152"/>
      <c r="N42" s="152"/>
      <c r="O42" s="152"/>
      <c r="P42" s="152"/>
      <c r="Q42" s="152"/>
      <c r="R42" s="151" t="s">
        <v>276</v>
      </c>
      <c r="S42" s="151" t="s">
        <v>276</v>
      </c>
      <c r="T42" s="151" t="s">
        <v>276</v>
      </c>
      <c r="U42" s="151" t="s">
        <v>276</v>
      </c>
      <c r="V42" s="151" t="s">
        <v>276</v>
      </c>
      <c r="W42" s="151" t="s">
        <v>276</v>
      </c>
      <c r="X42" s="151" t="s">
        <v>276</v>
      </c>
      <c r="Y42" s="151" t="s">
        <v>276</v>
      </c>
      <c r="Z42" s="152"/>
      <c r="AA42" s="151" t="s">
        <v>276</v>
      </c>
      <c r="AB42" s="151" t="s">
        <v>276</v>
      </c>
      <c r="AC42" s="151" t="s">
        <v>276</v>
      </c>
      <c r="AD42" s="151" t="s">
        <v>276</v>
      </c>
      <c r="AE42" s="152"/>
      <c r="AF42" s="151" t="s">
        <v>276</v>
      </c>
    </row>
    <row r="43" spans="1:32" ht="15" customHeight="1">
      <c r="A43" s="155" t="s">
        <v>238</v>
      </c>
      <c r="B43" s="152"/>
      <c r="C43" s="152"/>
      <c r="D43" s="152"/>
      <c r="E43" s="152"/>
      <c r="F43" s="152"/>
      <c r="G43" s="152"/>
      <c r="H43" s="151" t="s">
        <v>276</v>
      </c>
      <c r="I43" s="151" t="s">
        <v>276</v>
      </c>
      <c r="J43" s="151" t="s">
        <v>276</v>
      </c>
      <c r="K43" s="152"/>
      <c r="L43" s="152"/>
      <c r="M43" s="152"/>
      <c r="N43" s="152"/>
      <c r="O43" s="152"/>
      <c r="P43" s="152"/>
      <c r="Q43" s="152"/>
      <c r="R43" s="151" t="s">
        <v>276</v>
      </c>
      <c r="S43" s="151" t="s">
        <v>276</v>
      </c>
      <c r="T43" s="151" t="s">
        <v>276</v>
      </c>
      <c r="U43" s="151" t="s">
        <v>276</v>
      </c>
      <c r="V43" s="151" t="s">
        <v>276</v>
      </c>
      <c r="W43" s="151" t="s">
        <v>276</v>
      </c>
      <c r="X43" s="151" t="s">
        <v>276</v>
      </c>
      <c r="Y43" s="151" t="s">
        <v>276</v>
      </c>
      <c r="Z43" s="152"/>
      <c r="AA43" s="151" t="s">
        <v>276</v>
      </c>
      <c r="AB43" s="151" t="s">
        <v>276</v>
      </c>
      <c r="AC43" s="151" t="s">
        <v>276</v>
      </c>
      <c r="AD43" s="151" t="s">
        <v>276</v>
      </c>
      <c r="AE43" s="152"/>
      <c r="AF43" s="151" t="s">
        <v>276</v>
      </c>
    </row>
    <row r="44" spans="1:32" ht="15" customHeight="1">
      <c r="A44" s="155" t="s">
        <v>239</v>
      </c>
      <c r="B44" s="152"/>
      <c r="C44" s="152"/>
      <c r="D44" s="152"/>
      <c r="E44" s="152"/>
      <c r="F44" s="152"/>
      <c r="G44" s="152"/>
      <c r="H44" s="151" t="s">
        <v>276</v>
      </c>
      <c r="I44" s="151" t="s">
        <v>276</v>
      </c>
      <c r="J44" s="151" t="s">
        <v>276</v>
      </c>
      <c r="K44" s="152"/>
      <c r="L44" s="152"/>
      <c r="M44" s="152"/>
      <c r="N44" s="152"/>
      <c r="O44" s="152"/>
      <c r="P44" s="152"/>
      <c r="Q44" s="152"/>
      <c r="R44" s="151" t="s">
        <v>276</v>
      </c>
      <c r="S44" s="151" t="s">
        <v>276</v>
      </c>
      <c r="T44" s="151" t="s">
        <v>276</v>
      </c>
      <c r="U44" s="151" t="s">
        <v>276</v>
      </c>
      <c r="V44" s="151" t="s">
        <v>276</v>
      </c>
      <c r="W44" s="151" t="s">
        <v>276</v>
      </c>
      <c r="X44" s="151" t="s">
        <v>276</v>
      </c>
      <c r="Y44" s="151" t="s">
        <v>276</v>
      </c>
      <c r="Z44" s="152"/>
      <c r="AA44" s="151" t="s">
        <v>276</v>
      </c>
      <c r="AB44" s="152"/>
      <c r="AC44" s="151" t="s">
        <v>276</v>
      </c>
      <c r="AD44" s="151" t="s">
        <v>276</v>
      </c>
      <c r="AE44" s="152"/>
      <c r="AF44" s="151" t="s">
        <v>276</v>
      </c>
    </row>
    <row r="45" spans="1:32" ht="15" customHeight="1">
      <c r="A45" s="150" t="s">
        <v>240</v>
      </c>
      <c r="B45" s="152"/>
      <c r="C45" s="152"/>
      <c r="D45" s="152"/>
      <c r="E45" s="152"/>
      <c r="F45" s="152"/>
      <c r="G45" s="152"/>
      <c r="H45" s="152"/>
      <c r="I45" s="152"/>
      <c r="J45" s="152"/>
      <c r="K45" s="152"/>
      <c r="L45" s="152"/>
      <c r="M45" s="152"/>
      <c r="N45" s="152"/>
      <c r="O45" s="152"/>
      <c r="P45" s="152"/>
      <c r="Q45" s="152"/>
      <c r="R45" s="152"/>
      <c r="S45" s="152"/>
      <c r="T45" s="152"/>
      <c r="U45" s="152"/>
      <c r="V45" s="152"/>
      <c r="W45" s="152"/>
      <c r="X45" s="152"/>
      <c r="Y45" s="152"/>
      <c r="Z45" s="152"/>
      <c r="AA45" s="152"/>
      <c r="AB45" s="152"/>
      <c r="AC45" s="152"/>
      <c r="AD45" s="152"/>
      <c r="AE45" s="152"/>
      <c r="AF45" s="152"/>
    </row>
    <row r="46" spans="1:32" ht="15" customHeight="1">
      <c r="A46" s="153" t="s">
        <v>242</v>
      </c>
      <c r="B46" s="152"/>
      <c r="C46" s="152"/>
      <c r="D46" s="152"/>
      <c r="E46" s="152"/>
      <c r="F46" s="152"/>
      <c r="G46" s="152"/>
      <c r="H46" s="152"/>
      <c r="I46" s="152"/>
      <c r="J46" s="152"/>
      <c r="K46" s="152"/>
      <c r="L46" s="152"/>
      <c r="M46" s="152"/>
      <c r="N46" s="152"/>
      <c r="O46" s="152"/>
      <c r="P46" s="152"/>
      <c r="Q46" s="152"/>
      <c r="R46" s="152"/>
      <c r="S46" s="152"/>
      <c r="T46" s="152"/>
      <c r="U46" s="152"/>
      <c r="V46" s="152"/>
      <c r="W46" s="152"/>
      <c r="X46" s="152"/>
      <c r="Y46" s="152"/>
      <c r="Z46" s="152"/>
      <c r="AA46" s="152"/>
      <c r="AB46" s="152"/>
      <c r="AC46" s="152"/>
      <c r="AD46" s="152"/>
      <c r="AE46" s="152"/>
      <c r="AF46" s="152"/>
    </row>
    <row r="47" spans="1:32" ht="15" customHeight="1">
      <c r="A47" s="153" t="s">
        <v>243</v>
      </c>
      <c r="B47" s="152"/>
      <c r="C47" s="152"/>
      <c r="D47" s="152"/>
      <c r="E47" s="152"/>
      <c r="F47" s="152"/>
      <c r="G47" s="152"/>
      <c r="H47" s="152"/>
      <c r="I47" s="152"/>
      <c r="J47" s="152"/>
      <c r="K47" s="152"/>
      <c r="L47" s="152"/>
      <c r="M47" s="152"/>
      <c r="N47" s="152"/>
      <c r="O47" s="152"/>
      <c r="P47" s="152"/>
      <c r="Q47" s="152"/>
      <c r="R47" s="152"/>
      <c r="S47" s="152"/>
      <c r="T47" s="152"/>
      <c r="U47" s="152"/>
      <c r="V47" s="152"/>
      <c r="W47" s="152"/>
      <c r="X47" s="152"/>
      <c r="Y47" s="152"/>
      <c r="Z47" s="152"/>
      <c r="AA47" s="152"/>
      <c r="AB47" s="152"/>
      <c r="AC47" s="152"/>
      <c r="AD47" s="152"/>
      <c r="AE47" s="152"/>
      <c r="AF47" s="152"/>
    </row>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8064A2"/>
  </sheetPr>
  <dimension ref="A1:Q85"/>
  <sheetViews>
    <sheetView workbookViewId="0"/>
  </sheetViews>
  <sheetFormatPr baseColWidth="10" defaultColWidth="8.88671875" defaultRowHeight="14.4"/>
  <cols>
    <col min="1" max="1" width="39" customWidth="1"/>
    <col min="2" max="2" width="42" customWidth="1"/>
    <col min="3" max="3" width="24" customWidth="1"/>
    <col min="4" max="4" width="22" customWidth="1"/>
    <col min="5" max="6" width="13" customWidth="1"/>
    <col min="7" max="7" width="90" customWidth="1"/>
    <col min="8" max="8" width="56" customWidth="1"/>
    <col min="9" max="9" width="196" customWidth="1"/>
    <col min="10" max="10" width="32" customWidth="1"/>
    <col min="11" max="11" width="111" customWidth="1"/>
    <col min="12" max="12" width="35" customWidth="1"/>
    <col min="13" max="13" width="29" customWidth="1"/>
    <col min="14" max="14" width="51" customWidth="1"/>
    <col min="15" max="15" width="96" customWidth="1"/>
    <col min="16" max="16" width="14" customWidth="1"/>
    <col min="17" max="17" width="19" customWidth="1"/>
  </cols>
  <sheetData>
    <row r="1" spans="1:17" ht="15" customHeight="1">
      <c r="A1" s="156" t="s">
        <v>277</v>
      </c>
      <c r="B1" s="156" t="s">
        <v>278</v>
      </c>
      <c r="C1" s="156" t="s">
        <v>174</v>
      </c>
      <c r="D1" s="156" t="s">
        <v>176</v>
      </c>
      <c r="E1" s="156" t="s">
        <v>178</v>
      </c>
      <c r="F1" s="156" t="s">
        <v>181</v>
      </c>
      <c r="G1" s="156" t="s">
        <v>182</v>
      </c>
      <c r="H1" s="156" t="s">
        <v>185</v>
      </c>
      <c r="I1" s="156" t="s">
        <v>187</v>
      </c>
      <c r="J1" s="156" t="s">
        <v>189</v>
      </c>
      <c r="K1" s="156" t="s">
        <v>192</v>
      </c>
      <c r="L1" s="156" t="s">
        <v>194</v>
      </c>
      <c r="M1" s="156" t="s">
        <v>199</v>
      </c>
      <c r="N1" s="156" t="s">
        <v>203</v>
      </c>
      <c r="O1" s="156" t="s">
        <v>72</v>
      </c>
      <c r="P1" s="156" t="s">
        <v>279</v>
      </c>
      <c r="Q1" s="156" t="s">
        <v>280</v>
      </c>
    </row>
    <row r="2" spans="1:17" ht="15" customHeight="1">
      <c r="A2" s="137" t="s">
        <v>211</v>
      </c>
      <c r="B2" s="137" t="s">
        <v>247</v>
      </c>
      <c r="C2" s="137" t="s">
        <v>7</v>
      </c>
      <c r="D2" s="137" t="s">
        <v>11</v>
      </c>
      <c r="E2" s="137" t="s">
        <v>281</v>
      </c>
      <c r="F2" s="137" t="s">
        <v>13</v>
      </c>
      <c r="G2" s="137" t="s">
        <v>282</v>
      </c>
      <c r="H2" s="137" t="s">
        <v>283</v>
      </c>
      <c r="I2" s="137"/>
      <c r="J2" s="137" t="s">
        <v>284</v>
      </c>
      <c r="K2" s="137" t="s">
        <v>285</v>
      </c>
      <c r="L2" s="137" t="s">
        <v>36</v>
      </c>
      <c r="M2" s="137" t="s">
        <v>286</v>
      </c>
      <c r="N2" s="137" t="s">
        <v>287</v>
      </c>
      <c r="O2" s="137" t="s">
        <v>288</v>
      </c>
      <c r="P2" s="137">
        <v>7.57</v>
      </c>
      <c r="Q2" s="137">
        <v>0.1</v>
      </c>
    </row>
    <row r="3" spans="1:17" ht="15" customHeight="1">
      <c r="A3" s="137" t="s">
        <v>211</v>
      </c>
      <c r="B3" s="137" t="s">
        <v>275</v>
      </c>
      <c r="C3" s="137" t="s">
        <v>7</v>
      </c>
      <c r="D3" s="137" t="s">
        <v>11</v>
      </c>
      <c r="E3" s="137" t="s">
        <v>281</v>
      </c>
      <c r="F3" s="137" t="s">
        <v>13</v>
      </c>
      <c r="G3" s="137" t="s">
        <v>289</v>
      </c>
      <c r="H3" s="137" t="s">
        <v>290</v>
      </c>
      <c r="I3" s="137"/>
      <c r="J3" s="137" t="s">
        <v>284</v>
      </c>
      <c r="K3" s="137" t="s">
        <v>291</v>
      </c>
      <c r="L3" s="137" t="s">
        <v>38</v>
      </c>
      <c r="M3" s="137" t="s">
        <v>292</v>
      </c>
      <c r="N3" s="137" t="s">
        <v>287</v>
      </c>
      <c r="O3" s="137" t="s">
        <v>288</v>
      </c>
      <c r="P3" s="137">
        <v>4.95</v>
      </c>
      <c r="Q3" s="137">
        <v>0.1</v>
      </c>
    </row>
    <row r="4" spans="1:17" ht="15" customHeight="1">
      <c r="A4" s="137" t="s">
        <v>220</v>
      </c>
      <c r="B4" s="137" t="s">
        <v>275</v>
      </c>
      <c r="C4" s="137" t="s">
        <v>7</v>
      </c>
      <c r="D4" s="137" t="s">
        <v>11</v>
      </c>
      <c r="E4" s="137" t="s">
        <v>281</v>
      </c>
      <c r="F4" s="137" t="s">
        <v>13</v>
      </c>
      <c r="G4" s="137" t="s">
        <v>293</v>
      </c>
      <c r="H4" s="137" t="s">
        <v>294</v>
      </c>
      <c r="I4" s="137"/>
      <c r="J4" s="137" t="s">
        <v>284</v>
      </c>
      <c r="K4" s="137" t="s">
        <v>295</v>
      </c>
      <c r="L4" s="137" t="s">
        <v>40</v>
      </c>
      <c r="M4" s="137" t="s">
        <v>286</v>
      </c>
      <c r="N4" s="137" t="s">
        <v>287</v>
      </c>
      <c r="O4" s="137" t="s">
        <v>288</v>
      </c>
      <c r="P4" s="137">
        <v>3.19</v>
      </c>
      <c r="Q4" s="137">
        <v>0.1</v>
      </c>
    </row>
    <row r="5" spans="1:17" ht="15" customHeight="1">
      <c r="A5" s="137" t="s">
        <v>221</v>
      </c>
      <c r="B5" s="137" t="s">
        <v>275</v>
      </c>
      <c r="C5" s="137" t="s">
        <v>7</v>
      </c>
      <c r="D5" s="137" t="s">
        <v>11</v>
      </c>
      <c r="E5" s="137" t="s">
        <v>281</v>
      </c>
      <c r="F5" s="137" t="s">
        <v>13</v>
      </c>
      <c r="G5" s="137" t="s">
        <v>296</v>
      </c>
      <c r="H5" s="137" t="s">
        <v>294</v>
      </c>
      <c r="I5" s="137"/>
      <c r="J5" s="137" t="s">
        <v>284</v>
      </c>
      <c r="K5" s="137" t="s">
        <v>297</v>
      </c>
      <c r="L5" s="137" t="s">
        <v>40</v>
      </c>
      <c r="M5" s="137" t="s">
        <v>286</v>
      </c>
      <c r="N5" s="137" t="s">
        <v>287</v>
      </c>
      <c r="O5" s="137" t="s">
        <v>288</v>
      </c>
      <c r="P5" s="137">
        <v>1.17</v>
      </c>
      <c r="Q5" s="137">
        <v>0.1</v>
      </c>
    </row>
    <row r="6" spans="1:17" ht="15" customHeight="1">
      <c r="A6" s="137" t="s">
        <v>221</v>
      </c>
      <c r="B6" s="137" t="s">
        <v>261</v>
      </c>
      <c r="C6" s="137" t="s">
        <v>7</v>
      </c>
      <c r="D6" s="137" t="s">
        <v>11</v>
      </c>
      <c r="E6" s="137" t="s">
        <v>281</v>
      </c>
      <c r="F6" s="137" t="s">
        <v>13</v>
      </c>
      <c r="G6" s="137" t="s">
        <v>298</v>
      </c>
      <c r="H6" s="137" t="s">
        <v>299</v>
      </c>
      <c r="I6" s="137" t="s">
        <v>300</v>
      </c>
      <c r="J6" s="137" t="s">
        <v>301</v>
      </c>
      <c r="K6" s="137" t="s">
        <v>302</v>
      </c>
      <c r="L6" s="137" t="s">
        <v>44</v>
      </c>
      <c r="M6" s="137" t="s">
        <v>303</v>
      </c>
      <c r="N6" s="137" t="s">
        <v>304</v>
      </c>
      <c r="O6" s="137" t="s">
        <v>305</v>
      </c>
      <c r="P6" s="137">
        <v>0.01</v>
      </c>
      <c r="Q6" s="137">
        <v>0.1</v>
      </c>
    </row>
    <row r="7" spans="1:17" ht="15" customHeight="1">
      <c r="A7" s="137" t="s">
        <v>222</v>
      </c>
      <c r="B7" s="137" t="s">
        <v>275</v>
      </c>
      <c r="C7" s="137" t="s">
        <v>7</v>
      </c>
      <c r="D7" s="137" t="s">
        <v>11</v>
      </c>
      <c r="E7" s="137" t="s">
        <v>281</v>
      </c>
      <c r="F7" s="137" t="s">
        <v>13</v>
      </c>
      <c r="G7" s="137" t="s">
        <v>306</v>
      </c>
      <c r="H7" s="137" t="s">
        <v>294</v>
      </c>
      <c r="I7" s="137" t="s">
        <v>307</v>
      </c>
      <c r="J7" s="137" t="s">
        <v>284</v>
      </c>
      <c r="K7" s="137" t="s">
        <v>308</v>
      </c>
      <c r="L7" s="137" t="s">
        <v>40</v>
      </c>
      <c r="M7" s="137" t="s">
        <v>292</v>
      </c>
      <c r="N7" s="137" t="s">
        <v>287</v>
      </c>
      <c r="O7" s="137" t="s">
        <v>288</v>
      </c>
      <c r="P7" s="137">
        <v>0.16</v>
      </c>
      <c r="Q7" s="137">
        <v>0.1</v>
      </c>
    </row>
    <row r="8" spans="1:17" ht="15" customHeight="1">
      <c r="A8" s="137" t="s">
        <v>235</v>
      </c>
      <c r="B8" s="137" t="s">
        <v>270</v>
      </c>
      <c r="C8" s="137" t="s">
        <v>7</v>
      </c>
      <c r="D8" s="137" t="s">
        <v>11</v>
      </c>
      <c r="E8" s="137" t="s">
        <v>281</v>
      </c>
      <c r="F8" s="137" t="s">
        <v>13</v>
      </c>
      <c r="G8" s="137" t="s">
        <v>309</v>
      </c>
      <c r="H8" s="137" t="s">
        <v>310</v>
      </c>
      <c r="I8" s="137" t="s">
        <v>311</v>
      </c>
      <c r="J8" s="137" t="s">
        <v>284</v>
      </c>
      <c r="K8" s="137" t="s">
        <v>309</v>
      </c>
      <c r="L8" s="137" t="s">
        <v>43</v>
      </c>
      <c r="M8" s="137" t="s">
        <v>312</v>
      </c>
      <c r="N8" s="137" t="s">
        <v>287</v>
      </c>
      <c r="O8" s="137" t="s">
        <v>288</v>
      </c>
      <c r="P8" s="137">
        <v>0.04</v>
      </c>
      <c r="Q8" s="137">
        <v>0.1</v>
      </c>
    </row>
    <row r="9" spans="1:17" ht="15" customHeight="1">
      <c r="A9" s="137" t="s">
        <v>235</v>
      </c>
      <c r="B9" s="137" t="s">
        <v>271</v>
      </c>
      <c r="C9" s="137" t="s">
        <v>7</v>
      </c>
      <c r="D9" s="137" t="s">
        <v>11</v>
      </c>
      <c r="E9" s="137" t="s">
        <v>281</v>
      </c>
      <c r="F9" s="137" t="s">
        <v>13</v>
      </c>
      <c r="G9" s="137" t="s">
        <v>313</v>
      </c>
      <c r="H9" s="137" t="s">
        <v>310</v>
      </c>
      <c r="I9" s="137" t="s">
        <v>311</v>
      </c>
      <c r="J9" s="137" t="s">
        <v>284</v>
      </c>
      <c r="K9" s="137" t="s">
        <v>313</v>
      </c>
      <c r="L9" s="137" t="s">
        <v>43</v>
      </c>
      <c r="M9" s="137" t="s">
        <v>312</v>
      </c>
      <c r="N9" s="137" t="s">
        <v>287</v>
      </c>
      <c r="O9" s="137" t="s">
        <v>288</v>
      </c>
      <c r="P9" s="137">
        <v>0.01</v>
      </c>
      <c r="Q9" s="137">
        <v>0.1</v>
      </c>
    </row>
    <row r="10" spans="1:17" ht="15" customHeight="1">
      <c r="A10" s="137" t="s">
        <v>236</v>
      </c>
      <c r="B10" s="137" t="s">
        <v>270</v>
      </c>
      <c r="C10" s="137" t="s">
        <v>7</v>
      </c>
      <c r="D10" s="137" t="s">
        <v>11</v>
      </c>
      <c r="E10" s="137" t="s">
        <v>281</v>
      </c>
      <c r="F10" s="137" t="s">
        <v>13</v>
      </c>
      <c r="G10" s="137" t="s">
        <v>314</v>
      </c>
      <c r="H10" s="137" t="s">
        <v>310</v>
      </c>
      <c r="I10" s="137" t="s">
        <v>311</v>
      </c>
      <c r="J10" s="137" t="s">
        <v>284</v>
      </c>
      <c r="K10" s="137" t="s">
        <v>314</v>
      </c>
      <c r="L10" s="137" t="s">
        <v>43</v>
      </c>
      <c r="M10" s="137" t="s">
        <v>312</v>
      </c>
      <c r="N10" s="137" t="s">
        <v>287</v>
      </c>
      <c r="O10" s="137" t="s">
        <v>288</v>
      </c>
      <c r="P10" s="137">
        <v>0.03</v>
      </c>
      <c r="Q10" s="137">
        <v>0.1</v>
      </c>
    </row>
    <row r="11" spans="1:17" ht="15" customHeight="1">
      <c r="A11" s="137" t="s">
        <v>238</v>
      </c>
      <c r="B11" s="137" t="s">
        <v>265</v>
      </c>
      <c r="C11" s="137" t="s">
        <v>7</v>
      </c>
      <c r="D11" s="137" t="s">
        <v>11</v>
      </c>
      <c r="E11" s="137" t="s">
        <v>281</v>
      </c>
      <c r="F11" s="137" t="s">
        <v>13</v>
      </c>
      <c r="G11" s="137" t="s">
        <v>315</v>
      </c>
      <c r="H11" s="137" t="s">
        <v>310</v>
      </c>
      <c r="I11" s="137" t="s">
        <v>316</v>
      </c>
      <c r="J11" s="137" t="s">
        <v>284</v>
      </c>
      <c r="K11" s="137" t="s">
        <v>315</v>
      </c>
      <c r="L11" s="137" t="s">
        <v>43</v>
      </c>
      <c r="M11" s="137" t="s">
        <v>312</v>
      </c>
      <c r="N11" s="137" t="s">
        <v>287</v>
      </c>
      <c r="O11" s="137" t="s">
        <v>288</v>
      </c>
      <c r="P11" s="137">
        <v>0.03</v>
      </c>
      <c r="Q11" s="137">
        <v>0.1</v>
      </c>
    </row>
    <row r="12" spans="1:17" ht="15" customHeight="1">
      <c r="A12" s="137" t="s">
        <v>238</v>
      </c>
      <c r="B12" s="137" t="s">
        <v>266</v>
      </c>
      <c r="C12" s="137" t="s">
        <v>7</v>
      </c>
      <c r="D12" s="137" t="s">
        <v>11</v>
      </c>
      <c r="E12" s="137" t="s">
        <v>281</v>
      </c>
      <c r="F12" s="137" t="s">
        <v>13</v>
      </c>
      <c r="G12" s="137" t="s">
        <v>317</v>
      </c>
      <c r="H12" s="137" t="s">
        <v>310</v>
      </c>
      <c r="I12" s="137" t="s">
        <v>316</v>
      </c>
      <c r="J12" s="137" t="s">
        <v>284</v>
      </c>
      <c r="K12" s="137" t="s">
        <v>317</v>
      </c>
      <c r="L12" s="137" t="s">
        <v>43</v>
      </c>
      <c r="M12" s="137" t="s">
        <v>312</v>
      </c>
      <c r="N12" s="137" t="s">
        <v>287</v>
      </c>
      <c r="O12" s="137" t="s">
        <v>288</v>
      </c>
      <c r="P12" s="137">
        <v>0.4</v>
      </c>
      <c r="Q12" s="137">
        <v>0.1</v>
      </c>
    </row>
    <row r="13" spans="1:17" ht="15" customHeight="1">
      <c r="A13" s="137" t="s">
        <v>238</v>
      </c>
      <c r="B13" s="137" t="s">
        <v>267</v>
      </c>
      <c r="C13" s="137" t="s">
        <v>7</v>
      </c>
      <c r="D13" s="137" t="s">
        <v>11</v>
      </c>
      <c r="E13" s="137" t="s">
        <v>281</v>
      </c>
      <c r="F13" s="137" t="s">
        <v>13</v>
      </c>
      <c r="G13" s="137" t="s">
        <v>318</v>
      </c>
      <c r="H13" s="137" t="s">
        <v>310</v>
      </c>
      <c r="I13" s="137" t="s">
        <v>316</v>
      </c>
      <c r="J13" s="137" t="s">
        <v>284</v>
      </c>
      <c r="K13" s="137" t="s">
        <v>318</v>
      </c>
      <c r="L13" s="137" t="s">
        <v>43</v>
      </c>
      <c r="M13" s="137" t="s">
        <v>312</v>
      </c>
      <c r="N13" s="137" t="s">
        <v>287</v>
      </c>
      <c r="O13" s="137" t="s">
        <v>288</v>
      </c>
      <c r="P13" s="137">
        <v>0</v>
      </c>
      <c r="Q13" s="137">
        <v>0</v>
      </c>
    </row>
    <row r="14" spans="1:17" ht="15" customHeight="1">
      <c r="A14" s="137" t="s">
        <v>238</v>
      </c>
      <c r="B14" s="137" t="s">
        <v>270</v>
      </c>
      <c r="C14" s="137" t="s">
        <v>7</v>
      </c>
      <c r="D14" s="137" t="s">
        <v>11</v>
      </c>
      <c r="E14" s="137" t="s">
        <v>281</v>
      </c>
      <c r="F14" s="137" t="s">
        <v>13</v>
      </c>
      <c r="G14" s="137" t="s">
        <v>319</v>
      </c>
      <c r="H14" s="137" t="s">
        <v>310</v>
      </c>
      <c r="I14" s="137" t="s">
        <v>316</v>
      </c>
      <c r="J14" s="137" t="s">
        <v>284</v>
      </c>
      <c r="K14" s="137" t="s">
        <v>319</v>
      </c>
      <c r="L14" s="137" t="s">
        <v>43</v>
      </c>
      <c r="M14" s="137" t="s">
        <v>312</v>
      </c>
      <c r="N14" s="137" t="s">
        <v>287</v>
      </c>
      <c r="O14" s="137" t="s">
        <v>288</v>
      </c>
      <c r="P14" s="137">
        <v>0</v>
      </c>
      <c r="Q14" s="137">
        <v>0.1</v>
      </c>
    </row>
    <row r="15" spans="1:17" ht="15" customHeight="1">
      <c r="A15" s="137" t="s">
        <v>238</v>
      </c>
      <c r="B15" s="137" t="s">
        <v>271</v>
      </c>
      <c r="C15" s="137" t="s">
        <v>7</v>
      </c>
      <c r="D15" s="137" t="s">
        <v>11</v>
      </c>
      <c r="E15" s="137" t="s">
        <v>281</v>
      </c>
      <c r="F15" s="137" t="s">
        <v>13</v>
      </c>
      <c r="G15" s="137" t="s">
        <v>320</v>
      </c>
      <c r="H15" s="137" t="s">
        <v>310</v>
      </c>
      <c r="I15" s="137" t="s">
        <v>316</v>
      </c>
      <c r="J15" s="137" t="s">
        <v>284</v>
      </c>
      <c r="K15" s="137" t="s">
        <v>320</v>
      </c>
      <c r="L15" s="137" t="s">
        <v>43</v>
      </c>
      <c r="M15" s="137" t="s">
        <v>312</v>
      </c>
      <c r="N15" s="137" t="s">
        <v>287</v>
      </c>
      <c r="O15" s="137" t="s">
        <v>288</v>
      </c>
      <c r="P15" s="137">
        <v>0.02</v>
      </c>
      <c r="Q15" s="137">
        <v>0.1</v>
      </c>
    </row>
    <row r="16" spans="1:17" ht="15" customHeight="1">
      <c r="A16" s="137" t="s">
        <v>238</v>
      </c>
      <c r="B16" s="137" t="s">
        <v>272</v>
      </c>
      <c r="C16" s="137" t="s">
        <v>7</v>
      </c>
      <c r="D16" s="137" t="s">
        <v>11</v>
      </c>
      <c r="E16" s="137" t="s">
        <v>281</v>
      </c>
      <c r="F16" s="137" t="s">
        <v>13</v>
      </c>
      <c r="G16" s="137" t="s">
        <v>321</v>
      </c>
      <c r="H16" s="137" t="s">
        <v>310</v>
      </c>
      <c r="I16" s="137" t="s">
        <v>316</v>
      </c>
      <c r="J16" s="137" t="s">
        <v>284</v>
      </c>
      <c r="K16" s="137" t="s">
        <v>321</v>
      </c>
      <c r="L16" s="137" t="s">
        <v>43</v>
      </c>
      <c r="M16" s="137" t="s">
        <v>312</v>
      </c>
      <c r="N16" s="137" t="s">
        <v>287</v>
      </c>
      <c r="O16" s="137" t="s">
        <v>288</v>
      </c>
      <c r="P16" s="137">
        <v>0</v>
      </c>
      <c r="Q16" s="137">
        <v>0.1</v>
      </c>
    </row>
    <row r="17" spans="1:17" ht="15" customHeight="1">
      <c r="A17" s="137" t="s">
        <v>238</v>
      </c>
      <c r="B17" s="137" t="s">
        <v>273</v>
      </c>
      <c r="C17" s="137" t="s">
        <v>7</v>
      </c>
      <c r="D17" s="137" t="s">
        <v>11</v>
      </c>
      <c r="E17" s="137" t="s">
        <v>281</v>
      </c>
      <c r="F17" s="137" t="s">
        <v>13</v>
      </c>
      <c r="G17" s="137" t="s">
        <v>322</v>
      </c>
      <c r="H17" s="137" t="s">
        <v>310</v>
      </c>
      <c r="I17" s="137" t="s">
        <v>316</v>
      </c>
      <c r="J17" s="137" t="s">
        <v>284</v>
      </c>
      <c r="K17" s="137" t="s">
        <v>322</v>
      </c>
      <c r="L17" s="137" t="s">
        <v>43</v>
      </c>
      <c r="M17" s="137" t="s">
        <v>312</v>
      </c>
      <c r="N17" s="137" t="s">
        <v>287</v>
      </c>
      <c r="O17" s="137" t="s">
        <v>288</v>
      </c>
      <c r="P17" s="137">
        <v>0</v>
      </c>
      <c r="Q17" s="137">
        <v>0</v>
      </c>
    </row>
    <row r="18" spans="1:17" ht="15" customHeight="1">
      <c r="A18" s="137" t="s">
        <v>238</v>
      </c>
      <c r="B18" s="137" t="s">
        <v>261</v>
      </c>
      <c r="C18" s="137" t="s">
        <v>7</v>
      </c>
      <c r="D18" s="137" t="s">
        <v>11</v>
      </c>
      <c r="E18" s="137" t="s">
        <v>281</v>
      </c>
      <c r="F18" s="137" t="s">
        <v>13</v>
      </c>
      <c r="G18" s="137" t="s">
        <v>323</v>
      </c>
      <c r="H18" s="137" t="s">
        <v>310</v>
      </c>
      <c r="I18" s="137" t="s">
        <v>316</v>
      </c>
      <c r="J18" s="137" t="s">
        <v>284</v>
      </c>
      <c r="K18" s="137" t="s">
        <v>323</v>
      </c>
      <c r="L18" s="137" t="s">
        <v>43</v>
      </c>
      <c r="M18" s="137" t="s">
        <v>312</v>
      </c>
      <c r="N18" s="137" t="s">
        <v>287</v>
      </c>
      <c r="O18" s="137" t="s">
        <v>288</v>
      </c>
      <c r="P18" s="137">
        <v>0.02</v>
      </c>
      <c r="Q18" s="137">
        <v>0.1</v>
      </c>
    </row>
    <row r="19" spans="1:17" ht="15" customHeight="1">
      <c r="A19" s="137" t="s">
        <v>239</v>
      </c>
      <c r="B19" s="137" t="s">
        <v>265</v>
      </c>
      <c r="C19" s="137" t="s">
        <v>7</v>
      </c>
      <c r="D19" s="137" t="s">
        <v>11</v>
      </c>
      <c r="E19" s="137" t="s">
        <v>281</v>
      </c>
      <c r="F19" s="137" t="s">
        <v>13</v>
      </c>
      <c r="G19" s="137" t="s">
        <v>324</v>
      </c>
      <c r="H19" s="137" t="s">
        <v>310</v>
      </c>
      <c r="I19" s="137" t="s">
        <v>316</v>
      </c>
      <c r="J19" s="137" t="s">
        <v>284</v>
      </c>
      <c r="K19" s="137" t="s">
        <v>324</v>
      </c>
      <c r="L19" s="137" t="s">
        <v>43</v>
      </c>
      <c r="M19" s="137" t="s">
        <v>312</v>
      </c>
      <c r="N19" s="137" t="s">
        <v>287</v>
      </c>
      <c r="O19" s="137" t="s">
        <v>288</v>
      </c>
      <c r="P19" s="137">
        <v>0.03</v>
      </c>
      <c r="Q19" s="137">
        <v>0.1</v>
      </c>
    </row>
    <row r="20" spans="1:17" ht="15" customHeight="1">
      <c r="A20" s="137" t="s">
        <v>239</v>
      </c>
      <c r="B20" s="137" t="s">
        <v>266</v>
      </c>
      <c r="C20" s="137" t="s">
        <v>7</v>
      </c>
      <c r="D20" s="137" t="s">
        <v>11</v>
      </c>
      <c r="E20" s="137" t="s">
        <v>281</v>
      </c>
      <c r="F20" s="137" t="s">
        <v>13</v>
      </c>
      <c r="G20" s="137" t="s">
        <v>325</v>
      </c>
      <c r="H20" s="137" t="s">
        <v>310</v>
      </c>
      <c r="I20" s="137" t="s">
        <v>316</v>
      </c>
      <c r="J20" s="137" t="s">
        <v>284</v>
      </c>
      <c r="K20" s="137" t="s">
        <v>325</v>
      </c>
      <c r="L20" s="137" t="s">
        <v>43</v>
      </c>
      <c r="M20" s="137" t="s">
        <v>312</v>
      </c>
      <c r="N20" s="137" t="s">
        <v>287</v>
      </c>
      <c r="O20" s="137" t="s">
        <v>288</v>
      </c>
      <c r="P20" s="137">
        <v>0.02</v>
      </c>
      <c r="Q20" s="137">
        <v>0.1</v>
      </c>
    </row>
    <row r="21" spans="1:17" ht="15" customHeight="1">
      <c r="A21" s="137" t="s">
        <v>239</v>
      </c>
      <c r="B21" s="137" t="s">
        <v>267</v>
      </c>
      <c r="C21" s="137" t="s">
        <v>7</v>
      </c>
      <c r="D21" s="137" t="s">
        <v>11</v>
      </c>
      <c r="E21" s="137" t="s">
        <v>281</v>
      </c>
      <c r="F21" s="137" t="s">
        <v>13</v>
      </c>
      <c r="G21" s="137" t="s">
        <v>326</v>
      </c>
      <c r="H21" s="137" t="s">
        <v>310</v>
      </c>
      <c r="I21" s="137" t="s">
        <v>316</v>
      </c>
      <c r="J21" s="137" t="s">
        <v>284</v>
      </c>
      <c r="K21" s="137" t="s">
        <v>326</v>
      </c>
      <c r="L21" s="137" t="s">
        <v>43</v>
      </c>
      <c r="M21" s="137" t="s">
        <v>312</v>
      </c>
      <c r="N21" s="137" t="s">
        <v>287</v>
      </c>
      <c r="O21" s="137" t="s">
        <v>288</v>
      </c>
      <c r="P21" s="137">
        <v>0</v>
      </c>
      <c r="Q21" s="137">
        <v>0</v>
      </c>
    </row>
    <row r="22" spans="1:17" ht="15" customHeight="1">
      <c r="A22" s="137" t="s">
        <v>239</v>
      </c>
      <c r="B22" s="137" t="s">
        <v>270</v>
      </c>
      <c r="C22" s="137" t="s">
        <v>7</v>
      </c>
      <c r="D22" s="137" t="s">
        <v>11</v>
      </c>
      <c r="E22" s="137" t="s">
        <v>281</v>
      </c>
      <c r="F22" s="137" t="s">
        <v>13</v>
      </c>
      <c r="G22" s="137" t="s">
        <v>327</v>
      </c>
      <c r="H22" s="137" t="s">
        <v>310</v>
      </c>
      <c r="I22" s="137" t="s">
        <v>316</v>
      </c>
      <c r="J22" s="137" t="s">
        <v>284</v>
      </c>
      <c r="K22" s="137" t="s">
        <v>327</v>
      </c>
      <c r="L22" s="137" t="s">
        <v>43</v>
      </c>
      <c r="M22" s="137" t="s">
        <v>312</v>
      </c>
      <c r="N22" s="137" t="s">
        <v>287</v>
      </c>
      <c r="O22" s="137" t="s">
        <v>288</v>
      </c>
      <c r="P22" s="137">
        <v>0.02</v>
      </c>
      <c r="Q22" s="137">
        <v>0.1</v>
      </c>
    </row>
    <row r="23" spans="1:17" ht="15" customHeight="1">
      <c r="A23" s="137" t="s">
        <v>239</v>
      </c>
      <c r="B23" s="137" t="s">
        <v>272</v>
      </c>
      <c r="C23" s="137" t="s">
        <v>7</v>
      </c>
      <c r="D23" s="137" t="s">
        <v>11</v>
      </c>
      <c r="E23" s="137" t="s">
        <v>281</v>
      </c>
      <c r="F23" s="137" t="s">
        <v>13</v>
      </c>
      <c r="G23" s="137" t="s">
        <v>328</v>
      </c>
      <c r="H23" s="137" t="s">
        <v>310</v>
      </c>
      <c r="I23" s="137" t="s">
        <v>316</v>
      </c>
      <c r="J23" s="137" t="s">
        <v>284</v>
      </c>
      <c r="K23" s="137" t="s">
        <v>328</v>
      </c>
      <c r="L23" s="137" t="s">
        <v>43</v>
      </c>
      <c r="M23" s="137" t="s">
        <v>312</v>
      </c>
      <c r="N23" s="137" t="s">
        <v>287</v>
      </c>
      <c r="O23" s="137" t="s">
        <v>288</v>
      </c>
      <c r="P23" s="137">
        <v>7.0000000000000007E-2</v>
      </c>
      <c r="Q23" s="137">
        <v>0.1</v>
      </c>
    </row>
    <row r="24" spans="1:17" ht="15" customHeight="1">
      <c r="A24" s="137" t="s">
        <v>239</v>
      </c>
      <c r="B24" s="137" t="s">
        <v>273</v>
      </c>
      <c r="C24" s="137" t="s">
        <v>7</v>
      </c>
      <c r="D24" s="137" t="s">
        <v>11</v>
      </c>
      <c r="E24" s="137" t="s">
        <v>281</v>
      </c>
      <c r="F24" s="137" t="s">
        <v>13</v>
      </c>
      <c r="G24" s="137" t="s">
        <v>329</v>
      </c>
      <c r="H24" s="137" t="s">
        <v>310</v>
      </c>
      <c r="I24" s="137" t="s">
        <v>316</v>
      </c>
      <c r="J24" s="137" t="s">
        <v>284</v>
      </c>
      <c r="K24" s="137" t="s">
        <v>329</v>
      </c>
      <c r="L24" s="137" t="s">
        <v>43</v>
      </c>
      <c r="M24" s="137" t="s">
        <v>312</v>
      </c>
      <c r="N24" s="137" t="s">
        <v>287</v>
      </c>
      <c r="O24" s="137" t="s">
        <v>288</v>
      </c>
      <c r="P24" s="137">
        <v>0</v>
      </c>
      <c r="Q24" s="137">
        <v>0</v>
      </c>
    </row>
    <row r="25" spans="1:17" ht="15" customHeight="1">
      <c r="A25" s="137" t="s">
        <v>239</v>
      </c>
      <c r="B25" s="137" t="s">
        <v>261</v>
      </c>
      <c r="C25" s="137" t="s">
        <v>7</v>
      </c>
      <c r="D25" s="137" t="s">
        <v>11</v>
      </c>
      <c r="E25" s="137" t="s">
        <v>281</v>
      </c>
      <c r="F25" s="137" t="s">
        <v>13</v>
      </c>
      <c r="G25" s="137" t="s">
        <v>330</v>
      </c>
      <c r="H25" s="137" t="s">
        <v>310</v>
      </c>
      <c r="I25" s="137" t="s">
        <v>316</v>
      </c>
      <c r="J25" s="137" t="s">
        <v>284</v>
      </c>
      <c r="K25" s="137" t="s">
        <v>330</v>
      </c>
      <c r="L25" s="137" t="s">
        <v>43</v>
      </c>
      <c r="M25" s="137" t="s">
        <v>312</v>
      </c>
      <c r="N25" s="137" t="s">
        <v>287</v>
      </c>
      <c r="O25" s="137" t="s">
        <v>288</v>
      </c>
      <c r="P25" s="137">
        <v>0.02</v>
      </c>
      <c r="Q25" s="137">
        <v>0.1</v>
      </c>
    </row>
    <row r="26" spans="1:17" ht="15" customHeight="1">
      <c r="A26" s="137" t="s">
        <v>274</v>
      </c>
      <c r="B26" s="137" t="s">
        <v>211</v>
      </c>
      <c r="C26" s="137" t="s">
        <v>7</v>
      </c>
      <c r="D26" s="137" t="s">
        <v>11</v>
      </c>
      <c r="E26" s="137" t="s">
        <v>281</v>
      </c>
      <c r="F26" s="137" t="s">
        <v>13</v>
      </c>
      <c r="G26" s="137" t="s">
        <v>331</v>
      </c>
      <c r="H26" s="137" t="s">
        <v>283</v>
      </c>
      <c r="I26" s="137"/>
      <c r="J26" s="137" t="s">
        <v>284</v>
      </c>
      <c r="K26" s="137" t="s">
        <v>332</v>
      </c>
      <c r="L26" s="137" t="s">
        <v>37</v>
      </c>
      <c r="M26" s="137" t="s">
        <v>286</v>
      </c>
      <c r="N26" s="137" t="s">
        <v>287</v>
      </c>
      <c r="O26" s="137" t="s">
        <v>288</v>
      </c>
      <c r="P26" s="137">
        <v>0.35</v>
      </c>
      <c r="Q26" s="137">
        <v>0.1</v>
      </c>
    </row>
    <row r="27" spans="1:17" ht="15" customHeight="1">
      <c r="A27" s="137" t="s">
        <v>274</v>
      </c>
      <c r="B27" s="137" t="s">
        <v>220</v>
      </c>
      <c r="C27" s="137" t="s">
        <v>7</v>
      </c>
      <c r="D27" s="137" t="s">
        <v>11</v>
      </c>
      <c r="E27" s="137" t="s">
        <v>281</v>
      </c>
      <c r="F27" s="137" t="s">
        <v>13</v>
      </c>
      <c r="G27" s="137" t="s">
        <v>333</v>
      </c>
      <c r="H27" s="137" t="s">
        <v>294</v>
      </c>
      <c r="I27" s="137" t="s">
        <v>334</v>
      </c>
      <c r="J27" s="137" t="s">
        <v>284</v>
      </c>
      <c r="K27" s="137" t="s">
        <v>335</v>
      </c>
      <c r="L27" s="137" t="s">
        <v>40</v>
      </c>
      <c r="M27" s="137" t="s">
        <v>336</v>
      </c>
      <c r="N27" s="137" t="s">
        <v>287</v>
      </c>
      <c r="O27" s="137" t="s">
        <v>288</v>
      </c>
      <c r="P27" s="137">
        <v>11.99</v>
      </c>
      <c r="Q27" s="137">
        <v>0.1</v>
      </c>
    </row>
    <row r="28" spans="1:17" ht="15" customHeight="1">
      <c r="A28" s="137" t="s">
        <v>274</v>
      </c>
      <c r="B28" s="137" t="s">
        <v>221</v>
      </c>
      <c r="C28" s="137" t="s">
        <v>7</v>
      </c>
      <c r="D28" s="137" t="s">
        <v>11</v>
      </c>
      <c r="E28" s="137" t="s">
        <v>281</v>
      </c>
      <c r="F28" s="137" t="s">
        <v>13</v>
      </c>
      <c r="G28" s="137" t="s">
        <v>337</v>
      </c>
      <c r="H28" s="137" t="s">
        <v>294</v>
      </c>
      <c r="I28" s="137" t="s">
        <v>338</v>
      </c>
      <c r="J28" s="137" t="s">
        <v>284</v>
      </c>
      <c r="K28" s="137" t="s">
        <v>339</v>
      </c>
      <c r="L28" s="137" t="s">
        <v>40</v>
      </c>
      <c r="M28" s="137" t="s">
        <v>336</v>
      </c>
      <c r="N28" s="137" t="s">
        <v>287</v>
      </c>
      <c r="O28" s="137" t="s">
        <v>288</v>
      </c>
      <c r="P28" s="137">
        <v>0.91</v>
      </c>
      <c r="Q28" s="137">
        <v>0.1</v>
      </c>
    </row>
    <row r="29" spans="1:17" ht="15" customHeight="1">
      <c r="A29" s="137" t="s">
        <v>274</v>
      </c>
      <c r="B29" s="137" t="s">
        <v>222</v>
      </c>
      <c r="C29" s="137" t="s">
        <v>7</v>
      </c>
      <c r="D29" s="137" t="s">
        <v>11</v>
      </c>
      <c r="E29" s="137" t="s">
        <v>281</v>
      </c>
      <c r="F29" s="137" t="s">
        <v>13</v>
      </c>
      <c r="G29" s="137" t="s">
        <v>340</v>
      </c>
      <c r="H29" s="137" t="s">
        <v>294</v>
      </c>
      <c r="I29" s="137" t="s">
        <v>307</v>
      </c>
      <c r="J29" s="137" t="s">
        <v>284</v>
      </c>
      <c r="K29" s="137" t="s">
        <v>341</v>
      </c>
      <c r="L29" s="137" t="s">
        <v>40</v>
      </c>
      <c r="M29" s="137" t="s">
        <v>292</v>
      </c>
      <c r="N29" s="137" t="s">
        <v>287</v>
      </c>
      <c r="O29" s="137" t="s">
        <v>288</v>
      </c>
      <c r="P29" s="137">
        <v>0.45</v>
      </c>
      <c r="Q29" s="137">
        <v>0.1</v>
      </c>
    </row>
    <row r="30" spans="1:17" ht="15" customHeight="1">
      <c r="A30" s="137" t="s">
        <v>211</v>
      </c>
      <c r="B30" s="137" t="s">
        <v>247</v>
      </c>
      <c r="C30" s="137" t="s">
        <v>7</v>
      </c>
      <c r="D30" s="137" t="s">
        <v>11</v>
      </c>
      <c r="E30" s="137" t="s">
        <v>342</v>
      </c>
      <c r="F30" s="137" t="s">
        <v>13</v>
      </c>
      <c r="G30" s="137" t="s">
        <v>343</v>
      </c>
      <c r="H30" s="137" t="s">
        <v>283</v>
      </c>
      <c r="I30" s="137"/>
      <c r="J30" s="137" t="s">
        <v>284</v>
      </c>
      <c r="K30" s="137" t="s">
        <v>285</v>
      </c>
      <c r="L30" s="137" t="s">
        <v>36</v>
      </c>
      <c r="M30" s="137" t="s">
        <v>286</v>
      </c>
      <c r="N30" s="137" t="s">
        <v>287</v>
      </c>
      <c r="O30" s="137" t="s">
        <v>288</v>
      </c>
      <c r="P30" s="137">
        <v>3.65</v>
      </c>
      <c r="Q30" s="137">
        <v>0.1</v>
      </c>
    </row>
    <row r="31" spans="1:17" ht="15" customHeight="1">
      <c r="A31" s="137" t="s">
        <v>211</v>
      </c>
      <c r="B31" s="137" t="s">
        <v>275</v>
      </c>
      <c r="C31" s="137" t="s">
        <v>7</v>
      </c>
      <c r="D31" s="137" t="s">
        <v>11</v>
      </c>
      <c r="E31" s="137" t="s">
        <v>342</v>
      </c>
      <c r="F31" s="137" t="s">
        <v>13</v>
      </c>
      <c r="G31" s="137" t="s">
        <v>344</v>
      </c>
      <c r="H31" s="137" t="s">
        <v>290</v>
      </c>
      <c r="I31" s="137"/>
      <c r="J31" s="137" t="s">
        <v>284</v>
      </c>
      <c r="K31" s="137" t="s">
        <v>291</v>
      </c>
      <c r="L31" s="137" t="s">
        <v>38</v>
      </c>
      <c r="M31" s="137" t="s">
        <v>286</v>
      </c>
      <c r="N31" s="137" t="s">
        <v>287</v>
      </c>
      <c r="O31" s="137" t="s">
        <v>288</v>
      </c>
      <c r="P31" s="137">
        <v>4.45</v>
      </c>
      <c r="Q31" s="137">
        <v>0.1</v>
      </c>
    </row>
    <row r="32" spans="1:17" ht="15" customHeight="1">
      <c r="A32" s="137" t="s">
        <v>220</v>
      </c>
      <c r="B32" s="137" t="s">
        <v>275</v>
      </c>
      <c r="C32" s="137" t="s">
        <v>7</v>
      </c>
      <c r="D32" s="137" t="s">
        <v>11</v>
      </c>
      <c r="E32" s="137" t="s">
        <v>342</v>
      </c>
      <c r="F32" s="137" t="s">
        <v>13</v>
      </c>
      <c r="G32" s="137" t="s">
        <v>345</v>
      </c>
      <c r="H32" s="137" t="s">
        <v>294</v>
      </c>
      <c r="I32" s="137"/>
      <c r="J32" s="137" t="s">
        <v>284</v>
      </c>
      <c r="K32" s="137" t="s">
        <v>295</v>
      </c>
      <c r="L32" s="137" t="s">
        <v>40</v>
      </c>
      <c r="M32" s="137" t="s">
        <v>286</v>
      </c>
      <c r="N32" s="137" t="s">
        <v>287</v>
      </c>
      <c r="O32" s="137" t="s">
        <v>288</v>
      </c>
      <c r="P32" s="137">
        <v>0.96</v>
      </c>
      <c r="Q32" s="137">
        <v>0.1</v>
      </c>
    </row>
    <row r="33" spans="1:17" ht="15" customHeight="1">
      <c r="A33" s="137" t="s">
        <v>221</v>
      </c>
      <c r="B33" s="137" t="s">
        <v>275</v>
      </c>
      <c r="C33" s="137" t="s">
        <v>7</v>
      </c>
      <c r="D33" s="137" t="s">
        <v>11</v>
      </c>
      <c r="E33" s="137" t="s">
        <v>342</v>
      </c>
      <c r="F33" s="137" t="s">
        <v>13</v>
      </c>
      <c r="G33" s="137" t="s">
        <v>296</v>
      </c>
      <c r="H33" s="137" t="s">
        <v>294</v>
      </c>
      <c r="I33" s="137"/>
      <c r="J33" s="137" t="s">
        <v>284</v>
      </c>
      <c r="K33" s="137" t="s">
        <v>297</v>
      </c>
      <c r="L33" s="137" t="s">
        <v>40</v>
      </c>
      <c r="M33" s="137" t="s">
        <v>286</v>
      </c>
      <c r="N33" s="137" t="s">
        <v>287</v>
      </c>
      <c r="O33" s="137" t="s">
        <v>288</v>
      </c>
      <c r="P33" s="137">
        <v>1.45</v>
      </c>
      <c r="Q33" s="137">
        <v>0.1</v>
      </c>
    </row>
    <row r="34" spans="1:17" ht="15" customHeight="1">
      <c r="A34" s="137" t="s">
        <v>221</v>
      </c>
      <c r="B34" s="137" t="s">
        <v>261</v>
      </c>
      <c r="C34" s="137" t="s">
        <v>7</v>
      </c>
      <c r="D34" s="137" t="s">
        <v>11</v>
      </c>
      <c r="E34" s="137" t="s">
        <v>342</v>
      </c>
      <c r="F34" s="137" t="s">
        <v>13</v>
      </c>
      <c r="G34" s="137" t="s">
        <v>298</v>
      </c>
      <c r="H34" s="137" t="s">
        <v>299</v>
      </c>
      <c r="I34" s="137" t="s">
        <v>300</v>
      </c>
      <c r="J34" s="137" t="s">
        <v>301</v>
      </c>
      <c r="K34" s="137" t="s">
        <v>302</v>
      </c>
      <c r="L34" s="137" t="s">
        <v>44</v>
      </c>
      <c r="M34" s="137" t="s">
        <v>303</v>
      </c>
      <c r="N34" s="137" t="s">
        <v>304</v>
      </c>
      <c r="O34" s="137" t="s">
        <v>305</v>
      </c>
      <c r="P34" s="137">
        <v>0.01</v>
      </c>
      <c r="Q34" s="137">
        <v>0.1</v>
      </c>
    </row>
    <row r="35" spans="1:17" ht="15" customHeight="1">
      <c r="A35" s="137" t="s">
        <v>222</v>
      </c>
      <c r="B35" s="137" t="s">
        <v>275</v>
      </c>
      <c r="C35" s="137" t="s">
        <v>7</v>
      </c>
      <c r="D35" s="137" t="s">
        <v>11</v>
      </c>
      <c r="E35" s="137" t="s">
        <v>342</v>
      </c>
      <c r="F35" s="137" t="s">
        <v>13</v>
      </c>
      <c r="G35" s="137" t="s">
        <v>306</v>
      </c>
      <c r="H35" s="137" t="s">
        <v>294</v>
      </c>
      <c r="I35" s="137" t="s">
        <v>307</v>
      </c>
      <c r="J35" s="137" t="s">
        <v>284</v>
      </c>
      <c r="K35" s="137" t="s">
        <v>308</v>
      </c>
      <c r="L35" s="137" t="s">
        <v>40</v>
      </c>
      <c r="M35" s="137" t="s">
        <v>292</v>
      </c>
      <c r="N35" s="137" t="s">
        <v>287</v>
      </c>
      <c r="O35" s="137" t="s">
        <v>288</v>
      </c>
      <c r="P35" s="137">
        <v>0.05</v>
      </c>
      <c r="Q35" s="137">
        <v>0.1</v>
      </c>
    </row>
    <row r="36" spans="1:17" ht="15" customHeight="1">
      <c r="A36" s="137" t="s">
        <v>235</v>
      </c>
      <c r="B36" s="137" t="s">
        <v>270</v>
      </c>
      <c r="C36" s="137" t="s">
        <v>7</v>
      </c>
      <c r="D36" s="137" t="s">
        <v>11</v>
      </c>
      <c r="E36" s="137" t="s">
        <v>342</v>
      </c>
      <c r="F36" s="137" t="s">
        <v>13</v>
      </c>
      <c r="G36" s="137" t="s">
        <v>346</v>
      </c>
      <c r="H36" s="137" t="s">
        <v>310</v>
      </c>
      <c r="I36" s="137" t="s">
        <v>316</v>
      </c>
      <c r="J36" s="137" t="s">
        <v>284</v>
      </c>
      <c r="K36" s="137" t="s">
        <v>309</v>
      </c>
      <c r="L36" s="137" t="s">
        <v>43</v>
      </c>
      <c r="M36" s="137" t="s">
        <v>312</v>
      </c>
      <c r="N36" s="137" t="s">
        <v>287</v>
      </c>
      <c r="O36" s="137" t="s">
        <v>288</v>
      </c>
      <c r="P36" s="137">
        <v>0.04</v>
      </c>
      <c r="Q36" s="137">
        <v>0.1</v>
      </c>
    </row>
    <row r="37" spans="1:17" ht="15" customHeight="1">
      <c r="A37" s="137" t="s">
        <v>235</v>
      </c>
      <c r="B37" s="137" t="s">
        <v>271</v>
      </c>
      <c r="C37" s="137" t="s">
        <v>7</v>
      </c>
      <c r="D37" s="137" t="s">
        <v>11</v>
      </c>
      <c r="E37" s="137" t="s">
        <v>342</v>
      </c>
      <c r="F37" s="137" t="s">
        <v>13</v>
      </c>
      <c r="G37" s="137" t="s">
        <v>347</v>
      </c>
      <c r="H37" s="137" t="s">
        <v>310</v>
      </c>
      <c r="I37" s="137" t="s">
        <v>316</v>
      </c>
      <c r="J37" s="137" t="s">
        <v>284</v>
      </c>
      <c r="K37" s="137" t="s">
        <v>313</v>
      </c>
      <c r="L37" s="137" t="s">
        <v>43</v>
      </c>
      <c r="M37" s="137" t="s">
        <v>312</v>
      </c>
      <c r="N37" s="137" t="s">
        <v>287</v>
      </c>
      <c r="O37" s="137" t="s">
        <v>288</v>
      </c>
      <c r="P37" s="137">
        <v>0.01</v>
      </c>
      <c r="Q37" s="137">
        <v>0.1</v>
      </c>
    </row>
    <row r="38" spans="1:17" ht="15" customHeight="1">
      <c r="A38" s="137" t="s">
        <v>236</v>
      </c>
      <c r="B38" s="137" t="s">
        <v>270</v>
      </c>
      <c r="C38" s="137" t="s">
        <v>7</v>
      </c>
      <c r="D38" s="137" t="s">
        <v>11</v>
      </c>
      <c r="E38" s="137" t="s">
        <v>342</v>
      </c>
      <c r="F38" s="137" t="s">
        <v>13</v>
      </c>
      <c r="G38" s="137" t="s">
        <v>348</v>
      </c>
      <c r="H38" s="137" t="s">
        <v>310</v>
      </c>
      <c r="I38" s="137" t="s">
        <v>316</v>
      </c>
      <c r="J38" s="137" t="s">
        <v>284</v>
      </c>
      <c r="K38" s="137" t="s">
        <v>314</v>
      </c>
      <c r="L38" s="137" t="s">
        <v>43</v>
      </c>
      <c r="M38" s="137" t="s">
        <v>312</v>
      </c>
      <c r="N38" s="137" t="s">
        <v>287</v>
      </c>
      <c r="O38" s="137" t="s">
        <v>288</v>
      </c>
      <c r="P38" s="137">
        <v>0.02</v>
      </c>
      <c r="Q38" s="137">
        <v>0.1</v>
      </c>
    </row>
    <row r="39" spans="1:17" ht="15" customHeight="1">
      <c r="A39" s="137" t="s">
        <v>238</v>
      </c>
      <c r="B39" s="137" t="s">
        <v>265</v>
      </c>
      <c r="C39" s="137" t="s">
        <v>7</v>
      </c>
      <c r="D39" s="137" t="s">
        <v>11</v>
      </c>
      <c r="E39" s="137" t="s">
        <v>342</v>
      </c>
      <c r="F39" s="137" t="s">
        <v>13</v>
      </c>
      <c r="G39" s="137" t="s">
        <v>349</v>
      </c>
      <c r="H39" s="137" t="s">
        <v>310</v>
      </c>
      <c r="I39" s="137" t="s">
        <v>316</v>
      </c>
      <c r="J39" s="137" t="s">
        <v>284</v>
      </c>
      <c r="K39" s="137" t="s">
        <v>315</v>
      </c>
      <c r="L39" s="137" t="s">
        <v>43</v>
      </c>
      <c r="M39" s="137" t="s">
        <v>312</v>
      </c>
      <c r="N39" s="137" t="s">
        <v>287</v>
      </c>
      <c r="O39" s="137" t="s">
        <v>288</v>
      </c>
      <c r="P39" s="137">
        <v>0.01</v>
      </c>
      <c r="Q39" s="137">
        <v>0.1</v>
      </c>
    </row>
    <row r="40" spans="1:17" ht="15" customHeight="1">
      <c r="A40" s="137" t="s">
        <v>238</v>
      </c>
      <c r="B40" s="137" t="s">
        <v>266</v>
      </c>
      <c r="C40" s="137" t="s">
        <v>7</v>
      </c>
      <c r="D40" s="137" t="s">
        <v>11</v>
      </c>
      <c r="E40" s="137" t="s">
        <v>342</v>
      </c>
      <c r="F40" s="137" t="s">
        <v>13</v>
      </c>
      <c r="G40" s="137" t="s">
        <v>350</v>
      </c>
      <c r="H40" s="137" t="s">
        <v>310</v>
      </c>
      <c r="I40" s="137" t="s">
        <v>316</v>
      </c>
      <c r="J40" s="137" t="s">
        <v>284</v>
      </c>
      <c r="K40" s="137" t="s">
        <v>317</v>
      </c>
      <c r="L40" s="137" t="s">
        <v>43</v>
      </c>
      <c r="M40" s="137" t="s">
        <v>312</v>
      </c>
      <c r="N40" s="137" t="s">
        <v>287</v>
      </c>
      <c r="O40" s="137" t="s">
        <v>288</v>
      </c>
      <c r="P40" s="137">
        <v>0.14000000000000001</v>
      </c>
      <c r="Q40" s="137">
        <v>0.1</v>
      </c>
    </row>
    <row r="41" spans="1:17" ht="15" customHeight="1">
      <c r="A41" s="137" t="s">
        <v>238</v>
      </c>
      <c r="B41" s="137" t="s">
        <v>267</v>
      </c>
      <c r="C41" s="137" t="s">
        <v>7</v>
      </c>
      <c r="D41" s="137" t="s">
        <v>11</v>
      </c>
      <c r="E41" s="137" t="s">
        <v>342</v>
      </c>
      <c r="F41" s="137" t="s">
        <v>13</v>
      </c>
      <c r="G41" s="137" t="s">
        <v>351</v>
      </c>
      <c r="H41" s="137" t="s">
        <v>310</v>
      </c>
      <c r="I41" s="137" t="s">
        <v>316</v>
      </c>
      <c r="J41" s="137" t="s">
        <v>284</v>
      </c>
      <c r="K41" s="137" t="s">
        <v>318</v>
      </c>
      <c r="L41" s="137" t="s">
        <v>43</v>
      </c>
      <c r="M41" s="137" t="s">
        <v>312</v>
      </c>
      <c r="N41" s="137" t="s">
        <v>287</v>
      </c>
      <c r="O41" s="137" t="s">
        <v>288</v>
      </c>
      <c r="P41" s="137">
        <v>0</v>
      </c>
      <c r="Q41" s="137">
        <v>0.1</v>
      </c>
    </row>
    <row r="42" spans="1:17" ht="15" customHeight="1">
      <c r="A42" s="137" t="s">
        <v>238</v>
      </c>
      <c r="B42" s="137" t="s">
        <v>270</v>
      </c>
      <c r="C42" s="137" t="s">
        <v>7</v>
      </c>
      <c r="D42" s="137" t="s">
        <v>11</v>
      </c>
      <c r="E42" s="137" t="s">
        <v>342</v>
      </c>
      <c r="F42" s="137" t="s">
        <v>13</v>
      </c>
      <c r="G42" s="137" t="s">
        <v>352</v>
      </c>
      <c r="H42" s="137" t="s">
        <v>310</v>
      </c>
      <c r="I42" s="137" t="s">
        <v>316</v>
      </c>
      <c r="J42" s="137" t="s">
        <v>284</v>
      </c>
      <c r="K42" s="137" t="s">
        <v>319</v>
      </c>
      <c r="L42" s="137" t="s">
        <v>43</v>
      </c>
      <c r="M42" s="137" t="s">
        <v>312</v>
      </c>
      <c r="N42" s="137" t="s">
        <v>287</v>
      </c>
      <c r="O42" s="137" t="s">
        <v>288</v>
      </c>
      <c r="P42" s="137">
        <v>0</v>
      </c>
      <c r="Q42" s="137">
        <v>0.1</v>
      </c>
    </row>
    <row r="43" spans="1:17" ht="15" customHeight="1">
      <c r="A43" s="137" t="s">
        <v>238</v>
      </c>
      <c r="B43" s="137" t="s">
        <v>271</v>
      </c>
      <c r="C43" s="137" t="s">
        <v>7</v>
      </c>
      <c r="D43" s="137" t="s">
        <v>11</v>
      </c>
      <c r="E43" s="137" t="s">
        <v>342</v>
      </c>
      <c r="F43" s="137" t="s">
        <v>13</v>
      </c>
      <c r="G43" s="137" t="s">
        <v>353</v>
      </c>
      <c r="H43" s="137" t="s">
        <v>310</v>
      </c>
      <c r="I43" s="137" t="s">
        <v>316</v>
      </c>
      <c r="J43" s="137" t="s">
        <v>284</v>
      </c>
      <c r="K43" s="137" t="s">
        <v>320</v>
      </c>
      <c r="L43" s="137" t="s">
        <v>43</v>
      </c>
      <c r="M43" s="137" t="s">
        <v>312</v>
      </c>
      <c r="N43" s="137" t="s">
        <v>287</v>
      </c>
      <c r="O43" s="137" t="s">
        <v>288</v>
      </c>
      <c r="P43" s="137">
        <v>0.01</v>
      </c>
      <c r="Q43" s="137">
        <v>0.1</v>
      </c>
    </row>
    <row r="44" spans="1:17" ht="15" customHeight="1">
      <c r="A44" s="137" t="s">
        <v>238</v>
      </c>
      <c r="B44" s="137" t="s">
        <v>272</v>
      </c>
      <c r="C44" s="137" t="s">
        <v>7</v>
      </c>
      <c r="D44" s="137" t="s">
        <v>11</v>
      </c>
      <c r="E44" s="137" t="s">
        <v>342</v>
      </c>
      <c r="F44" s="137" t="s">
        <v>13</v>
      </c>
      <c r="G44" s="137" t="s">
        <v>354</v>
      </c>
      <c r="H44" s="137" t="s">
        <v>310</v>
      </c>
      <c r="I44" s="137" t="s">
        <v>316</v>
      </c>
      <c r="J44" s="137" t="s">
        <v>284</v>
      </c>
      <c r="K44" s="137" t="s">
        <v>321</v>
      </c>
      <c r="L44" s="137" t="s">
        <v>43</v>
      </c>
      <c r="M44" s="137" t="s">
        <v>312</v>
      </c>
      <c r="N44" s="137" t="s">
        <v>287</v>
      </c>
      <c r="O44" s="137" t="s">
        <v>288</v>
      </c>
      <c r="P44" s="137">
        <v>0</v>
      </c>
      <c r="Q44" s="137">
        <v>0</v>
      </c>
    </row>
    <row r="45" spans="1:17" ht="15" customHeight="1">
      <c r="A45" s="137" t="s">
        <v>238</v>
      </c>
      <c r="B45" s="137" t="s">
        <v>273</v>
      </c>
      <c r="C45" s="137" t="s">
        <v>7</v>
      </c>
      <c r="D45" s="137" t="s">
        <v>11</v>
      </c>
      <c r="E45" s="137" t="s">
        <v>342</v>
      </c>
      <c r="F45" s="137" t="s">
        <v>13</v>
      </c>
      <c r="G45" s="137" t="s">
        <v>355</v>
      </c>
      <c r="H45" s="137" t="s">
        <v>310</v>
      </c>
      <c r="I45" s="137" t="s">
        <v>316</v>
      </c>
      <c r="J45" s="137" t="s">
        <v>284</v>
      </c>
      <c r="K45" s="137" t="s">
        <v>322</v>
      </c>
      <c r="L45" s="137" t="s">
        <v>43</v>
      </c>
      <c r="M45" s="137" t="s">
        <v>312</v>
      </c>
      <c r="N45" s="137" t="s">
        <v>287</v>
      </c>
      <c r="O45" s="137" t="s">
        <v>288</v>
      </c>
      <c r="P45" s="137">
        <v>0</v>
      </c>
      <c r="Q45" s="137">
        <v>0</v>
      </c>
    </row>
    <row r="46" spans="1:17" ht="15" customHeight="1">
      <c r="A46" s="137" t="s">
        <v>238</v>
      </c>
      <c r="B46" s="137" t="s">
        <v>261</v>
      </c>
      <c r="C46" s="137" t="s">
        <v>7</v>
      </c>
      <c r="D46" s="137" t="s">
        <v>11</v>
      </c>
      <c r="E46" s="137" t="s">
        <v>342</v>
      </c>
      <c r="F46" s="137" t="s">
        <v>13</v>
      </c>
      <c r="G46" s="137" t="s">
        <v>356</v>
      </c>
      <c r="H46" s="137" t="s">
        <v>310</v>
      </c>
      <c r="I46" s="137" t="s">
        <v>316</v>
      </c>
      <c r="J46" s="137" t="s">
        <v>284</v>
      </c>
      <c r="K46" s="137" t="s">
        <v>323</v>
      </c>
      <c r="L46" s="137" t="s">
        <v>43</v>
      </c>
      <c r="M46" s="137" t="s">
        <v>312</v>
      </c>
      <c r="N46" s="137" t="s">
        <v>287</v>
      </c>
      <c r="O46" s="137" t="s">
        <v>288</v>
      </c>
      <c r="P46" s="137">
        <v>0.01</v>
      </c>
      <c r="Q46" s="137">
        <v>0.1</v>
      </c>
    </row>
    <row r="47" spans="1:17" ht="15" customHeight="1">
      <c r="A47" s="137" t="s">
        <v>239</v>
      </c>
      <c r="B47" s="137" t="s">
        <v>265</v>
      </c>
      <c r="C47" s="137" t="s">
        <v>7</v>
      </c>
      <c r="D47" s="137" t="s">
        <v>11</v>
      </c>
      <c r="E47" s="137" t="s">
        <v>342</v>
      </c>
      <c r="F47" s="137" t="s">
        <v>13</v>
      </c>
      <c r="G47" s="137" t="s">
        <v>357</v>
      </c>
      <c r="H47" s="137" t="s">
        <v>310</v>
      </c>
      <c r="I47" s="137" t="s">
        <v>316</v>
      </c>
      <c r="J47" s="137" t="s">
        <v>284</v>
      </c>
      <c r="K47" s="137" t="s">
        <v>324</v>
      </c>
      <c r="L47" s="137" t="s">
        <v>43</v>
      </c>
      <c r="M47" s="137" t="s">
        <v>312</v>
      </c>
      <c r="N47" s="137" t="s">
        <v>287</v>
      </c>
      <c r="O47" s="137" t="s">
        <v>288</v>
      </c>
      <c r="P47" s="137">
        <v>0</v>
      </c>
      <c r="Q47" s="137">
        <v>0.1</v>
      </c>
    </row>
    <row r="48" spans="1:17" ht="15" customHeight="1">
      <c r="A48" s="137" t="s">
        <v>239</v>
      </c>
      <c r="B48" s="137" t="s">
        <v>266</v>
      </c>
      <c r="C48" s="137" t="s">
        <v>7</v>
      </c>
      <c r="D48" s="137" t="s">
        <v>11</v>
      </c>
      <c r="E48" s="137" t="s">
        <v>342</v>
      </c>
      <c r="F48" s="137" t="s">
        <v>13</v>
      </c>
      <c r="G48" s="137" t="s">
        <v>358</v>
      </c>
      <c r="H48" s="137" t="s">
        <v>310</v>
      </c>
      <c r="I48" s="137" t="s">
        <v>316</v>
      </c>
      <c r="J48" s="137" t="s">
        <v>284</v>
      </c>
      <c r="K48" s="137" t="s">
        <v>325</v>
      </c>
      <c r="L48" s="137" t="s">
        <v>43</v>
      </c>
      <c r="M48" s="137" t="s">
        <v>312</v>
      </c>
      <c r="N48" s="137" t="s">
        <v>287</v>
      </c>
      <c r="O48" s="137" t="s">
        <v>288</v>
      </c>
      <c r="P48" s="137">
        <v>0.01</v>
      </c>
      <c r="Q48" s="137">
        <v>0.1</v>
      </c>
    </row>
    <row r="49" spans="1:17" ht="15" customHeight="1">
      <c r="A49" s="137" t="s">
        <v>239</v>
      </c>
      <c r="B49" s="137" t="s">
        <v>267</v>
      </c>
      <c r="C49" s="137" t="s">
        <v>7</v>
      </c>
      <c r="D49" s="137" t="s">
        <v>11</v>
      </c>
      <c r="E49" s="137" t="s">
        <v>342</v>
      </c>
      <c r="F49" s="137" t="s">
        <v>13</v>
      </c>
      <c r="G49" s="137" t="s">
        <v>359</v>
      </c>
      <c r="H49" s="137" t="s">
        <v>310</v>
      </c>
      <c r="I49" s="137" t="s">
        <v>316</v>
      </c>
      <c r="J49" s="137" t="s">
        <v>284</v>
      </c>
      <c r="K49" s="137" t="s">
        <v>326</v>
      </c>
      <c r="L49" s="137" t="s">
        <v>43</v>
      </c>
      <c r="M49" s="137" t="s">
        <v>312</v>
      </c>
      <c r="N49" s="137" t="s">
        <v>287</v>
      </c>
      <c r="O49" s="137" t="s">
        <v>288</v>
      </c>
      <c r="P49" s="137">
        <v>0</v>
      </c>
      <c r="Q49" s="137">
        <v>0.1</v>
      </c>
    </row>
    <row r="50" spans="1:17" ht="15" customHeight="1">
      <c r="A50" s="137" t="s">
        <v>239</v>
      </c>
      <c r="B50" s="137" t="s">
        <v>270</v>
      </c>
      <c r="C50" s="137" t="s">
        <v>7</v>
      </c>
      <c r="D50" s="137" t="s">
        <v>11</v>
      </c>
      <c r="E50" s="137" t="s">
        <v>342</v>
      </c>
      <c r="F50" s="137" t="s">
        <v>13</v>
      </c>
      <c r="G50" s="137" t="s">
        <v>360</v>
      </c>
      <c r="H50" s="137" t="s">
        <v>310</v>
      </c>
      <c r="I50" s="137" t="s">
        <v>316</v>
      </c>
      <c r="J50" s="137" t="s">
        <v>284</v>
      </c>
      <c r="K50" s="137" t="s">
        <v>327</v>
      </c>
      <c r="L50" s="137" t="s">
        <v>43</v>
      </c>
      <c r="M50" s="137" t="s">
        <v>312</v>
      </c>
      <c r="N50" s="137" t="s">
        <v>287</v>
      </c>
      <c r="O50" s="137" t="s">
        <v>288</v>
      </c>
      <c r="P50" s="137">
        <v>0.01</v>
      </c>
      <c r="Q50" s="137">
        <v>0.1</v>
      </c>
    </row>
    <row r="51" spans="1:17" ht="15" customHeight="1">
      <c r="A51" s="137" t="s">
        <v>239</v>
      </c>
      <c r="B51" s="137" t="s">
        <v>272</v>
      </c>
      <c r="C51" s="137" t="s">
        <v>7</v>
      </c>
      <c r="D51" s="137" t="s">
        <v>11</v>
      </c>
      <c r="E51" s="137" t="s">
        <v>342</v>
      </c>
      <c r="F51" s="137" t="s">
        <v>13</v>
      </c>
      <c r="G51" s="137" t="s">
        <v>361</v>
      </c>
      <c r="H51" s="137" t="s">
        <v>310</v>
      </c>
      <c r="I51" s="137" t="s">
        <v>316</v>
      </c>
      <c r="J51" s="137" t="s">
        <v>284</v>
      </c>
      <c r="K51" s="137" t="s">
        <v>328</v>
      </c>
      <c r="L51" s="137" t="s">
        <v>43</v>
      </c>
      <c r="M51" s="137" t="s">
        <v>312</v>
      </c>
      <c r="N51" s="137" t="s">
        <v>287</v>
      </c>
      <c r="O51" s="137" t="s">
        <v>288</v>
      </c>
      <c r="P51" s="137">
        <v>0.02</v>
      </c>
      <c r="Q51" s="137">
        <v>0.1</v>
      </c>
    </row>
    <row r="52" spans="1:17" ht="15" customHeight="1">
      <c r="A52" s="137" t="s">
        <v>239</v>
      </c>
      <c r="B52" s="137" t="s">
        <v>273</v>
      </c>
      <c r="C52" s="137" t="s">
        <v>7</v>
      </c>
      <c r="D52" s="137" t="s">
        <v>11</v>
      </c>
      <c r="E52" s="137" t="s">
        <v>342</v>
      </c>
      <c r="F52" s="137" t="s">
        <v>13</v>
      </c>
      <c r="G52" s="137" t="s">
        <v>362</v>
      </c>
      <c r="H52" s="137" t="s">
        <v>310</v>
      </c>
      <c r="I52" s="137" t="s">
        <v>316</v>
      </c>
      <c r="J52" s="137" t="s">
        <v>284</v>
      </c>
      <c r="K52" s="137" t="s">
        <v>329</v>
      </c>
      <c r="L52" s="137" t="s">
        <v>43</v>
      </c>
      <c r="M52" s="137" t="s">
        <v>312</v>
      </c>
      <c r="N52" s="137" t="s">
        <v>287</v>
      </c>
      <c r="O52" s="137" t="s">
        <v>288</v>
      </c>
      <c r="P52" s="137">
        <v>0</v>
      </c>
      <c r="Q52" s="137">
        <v>0</v>
      </c>
    </row>
    <row r="53" spans="1:17" ht="15" customHeight="1">
      <c r="A53" s="137" t="s">
        <v>239</v>
      </c>
      <c r="B53" s="137" t="s">
        <v>261</v>
      </c>
      <c r="C53" s="137" t="s">
        <v>7</v>
      </c>
      <c r="D53" s="137" t="s">
        <v>11</v>
      </c>
      <c r="E53" s="137" t="s">
        <v>342</v>
      </c>
      <c r="F53" s="137" t="s">
        <v>13</v>
      </c>
      <c r="G53" s="137" t="s">
        <v>363</v>
      </c>
      <c r="H53" s="137" t="s">
        <v>310</v>
      </c>
      <c r="I53" s="137" t="s">
        <v>316</v>
      </c>
      <c r="J53" s="137" t="s">
        <v>284</v>
      </c>
      <c r="K53" s="137" t="s">
        <v>330</v>
      </c>
      <c r="L53" s="137" t="s">
        <v>43</v>
      </c>
      <c r="M53" s="137" t="s">
        <v>312</v>
      </c>
      <c r="N53" s="137" t="s">
        <v>287</v>
      </c>
      <c r="O53" s="137" t="s">
        <v>288</v>
      </c>
      <c r="P53" s="137">
        <v>0</v>
      </c>
      <c r="Q53" s="137">
        <v>0.1</v>
      </c>
    </row>
    <row r="54" spans="1:17" ht="15" customHeight="1">
      <c r="A54" s="137" t="s">
        <v>274</v>
      </c>
      <c r="B54" s="137" t="s">
        <v>211</v>
      </c>
      <c r="C54" s="137" t="s">
        <v>7</v>
      </c>
      <c r="D54" s="137" t="s">
        <v>11</v>
      </c>
      <c r="E54" s="137" t="s">
        <v>342</v>
      </c>
      <c r="F54" s="137" t="s">
        <v>13</v>
      </c>
      <c r="G54" s="137" t="s">
        <v>331</v>
      </c>
      <c r="H54" s="137" t="s">
        <v>283</v>
      </c>
      <c r="I54" s="137"/>
      <c r="J54" s="137" t="s">
        <v>284</v>
      </c>
      <c r="K54" s="137" t="s">
        <v>332</v>
      </c>
      <c r="L54" s="137" t="s">
        <v>37</v>
      </c>
      <c r="M54" s="137" t="s">
        <v>286</v>
      </c>
      <c r="N54" s="137" t="s">
        <v>287</v>
      </c>
      <c r="O54" s="137" t="s">
        <v>288</v>
      </c>
      <c r="P54" s="137">
        <v>0</v>
      </c>
      <c r="Q54" s="137">
        <v>0</v>
      </c>
    </row>
    <row r="55" spans="1:17" ht="15" customHeight="1">
      <c r="A55" s="137" t="s">
        <v>274</v>
      </c>
      <c r="B55" s="137" t="s">
        <v>220</v>
      </c>
      <c r="C55" s="137" t="s">
        <v>7</v>
      </c>
      <c r="D55" s="137" t="s">
        <v>11</v>
      </c>
      <c r="E55" s="137" t="s">
        <v>342</v>
      </c>
      <c r="F55" s="137" t="s">
        <v>13</v>
      </c>
      <c r="G55" s="137" t="s">
        <v>364</v>
      </c>
      <c r="H55" s="137" t="s">
        <v>294</v>
      </c>
      <c r="I55" s="137" t="s">
        <v>334</v>
      </c>
      <c r="J55" s="137" t="s">
        <v>284</v>
      </c>
      <c r="K55" s="137" t="s">
        <v>335</v>
      </c>
      <c r="L55" s="137" t="s">
        <v>40</v>
      </c>
      <c r="M55" s="137" t="s">
        <v>336</v>
      </c>
      <c r="N55" s="137" t="s">
        <v>287</v>
      </c>
      <c r="O55" s="137" t="s">
        <v>288</v>
      </c>
      <c r="P55" s="137">
        <v>8.76</v>
      </c>
      <c r="Q55" s="137">
        <v>0.1</v>
      </c>
    </row>
    <row r="56" spans="1:17" ht="15" customHeight="1">
      <c r="A56" s="137" t="s">
        <v>274</v>
      </c>
      <c r="B56" s="137" t="s">
        <v>221</v>
      </c>
      <c r="C56" s="137" t="s">
        <v>7</v>
      </c>
      <c r="D56" s="137" t="s">
        <v>11</v>
      </c>
      <c r="E56" s="137" t="s">
        <v>342</v>
      </c>
      <c r="F56" s="137" t="s">
        <v>13</v>
      </c>
      <c r="G56" s="137" t="s">
        <v>337</v>
      </c>
      <c r="H56" s="137" t="s">
        <v>294</v>
      </c>
      <c r="I56" s="137" t="s">
        <v>338</v>
      </c>
      <c r="J56" s="137" t="s">
        <v>284</v>
      </c>
      <c r="K56" s="137" t="s">
        <v>339</v>
      </c>
      <c r="L56" s="137" t="s">
        <v>40</v>
      </c>
      <c r="M56" s="137" t="s">
        <v>336</v>
      </c>
      <c r="N56" s="137" t="s">
        <v>287</v>
      </c>
      <c r="O56" s="137" t="s">
        <v>288</v>
      </c>
      <c r="P56" s="137">
        <v>1.33</v>
      </c>
      <c r="Q56" s="137">
        <v>0.1</v>
      </c>
    </row>
    <row r="57" spans="1:17" ht="15" customHeight="1">
      <c r="A57" s="137" t="s">
        <v>274</v>
      </c>
      <c r="B57" s="137" t="s">
        <v>222</v>
      </c>
      <c r="C57" s="137" t="s">
        <v>7</v>
      </c>
      <c r="D57" s="137" t="s">
        <v>11</v>
      </c>
      <c r="E57" s="137" t="s">
        <v>342</v>
      </c>
      <c r="F57" s="137" t="s">
        <v>13</v>
      </c>
      <c r="G57" s="137" t="s">
        <v>365</v>
      </c>
      <c r="H57" s="137" t="s">
        <v>294</v>
      </c>
      <c r="I57" s="137" t="s">
        <v>307</v>
      </c>
      <c r="J57" s="137" t="s">
        <v>284</v>
      </c>
      <c r="K57" s="137" t="s">
        <v>341</v>
      </c>
      <c r="L57" s="137" t="s">
        <v>40</v>
      </c>
      <c r="M57" s="137" t="s">
        <v>292</v>
      </c>
      <c r="N57" s="137" t="s">
        <v>287</v>
      </c>
      <c r="O57" s="137" t="s">
        <v>288</v>
      </c>
      <c r="P57" s="137">
        <v>1.84</v>
      </c>
      <c r="Q57" s="137">
        <v>0.1</v>
      </c>
    </row>
    <row r="58" spans="1:17" ht="15" customHeight="1">
      <c r="A58" s="137" t="s">
        <v>211</v>
      </c>
      <c r="B58" s="137" t="s">
        <v>247</v>
      </c>
      <c r="C58" s="137" t="s">
        <v>7</v>
      </c>
      <c r="D58" s="137" t="s">
        <v>11</v>
      </c>
      <c r="E58" s="137" t="s">
        <v>366</v>
      </c>
      <c r="F58" s="137" t="s">
        <v>13</v>
      </c>
      <c r="G58" s="137" t="s">
        <v>367</v>
      </c>
      <c r="H58" s="137" t="s">
        <v>283</v>
      </c>
      <c r="I58" s="137"/>
      <c r="J58" s="137" t="s">
        <v>284</v>
      </c>
      <c r="K58" s="137" t="s">
        <v>285</v>
      </c>
      <c r="L58" s="137" t="s">
        <v>36</v>
      </c>
      <c r="M58" s="137" t="s">
        <v>286</v>
      </c>
      <c r="N58" s="137" t="s">
        <v>287</v>
      </c>
      <c r="O58" s="137" t="s">
        <v>288</v>
      </c>
      <c r="P58" s="137">
        <v>1.65</v>
      </c>
      <c r="Q58" s="137">
        <v>0.1</v>
      </c>
    </row>
    <row r="59" spans="1:17" ht="15" customHeight="1">
      <c r="A59" s="137" t="s">
        <v>211</v>
      </c>
      <c r="B59" s="137" t="s">
        <v>275</v>
      </c>
      <c r="C59" s="137" t="s">
        <v>7</v>
      </c>
      <c r="D59" s="137" t="s">
        <v>11</v>
      </c>
      <c r="E59" s="137" t="s">
        <v>366</v>
      </c>
      <c r="F59" s="137" t="s">
        <v>13</v>
      </c>
      <c r="G59" s="137" t="s">
        <v>368</v>
      </c>
      <c r="H59" s="137" t="s">
        <v>290</v>
      </c>
      <c r="I59" s="137"/>
      <c r="J59" s="137" t="s">
        <v>284</v>
      </c>
      <c r="K59" s="137" t="s">
        <v>291</v>
      </c>
      <c r="L59" s="137" t="s">
        <v>38</v>
      </c>
      <c r="M59" s="137" t="s">
        <v>286</v>
      </c>
      <c r="N59" s="137" t="s">
        <v>287</v>
      </c>
      <c r="O59" s="137" t="s">
        <v>288</v>
      </c>
      <c r="P59" s="137">
        <v>3.3</v>
      </c>
      <c r="Q59" s="137">
        <v>0.1</v>
      </c>
    </row>
    <row r="60" spans="1:17" ht="15" customHeight="1">
      <c r="A60" s="137" t="s">
        <v>220</v>
      </c>
      <c r="B60" s="137" t="s">
        <v>275</v>
      </c>
      <c r="C60" s="137" t="s">
        <v>7</v>
      </c>
      <c r="D60" s="137" t="s">
        <v>11</v>
      </c>
      <c r="E60" s="137" t="s">
        <v>366</v>
      </c>
      <c r="F60" s="137" t="s">
        <v>13</v>
      </c>
      <c r="G60" s="137" t="s">
        <v>369</v>
      </c>
      <c r="H60" s="137" t="s">
        <v>294</v>
      </c>
      <c r="I60" s="137"/>
      <c r="J60" s="137" t="s">
        <v>284</v>
      </c>
      <c r="K60" s="137" t="s">
        <v>295</v>
      </c>
      <c r="L60" s="137" t="s">
        <v>40</v>
      </c>
      <c r="M60" s="137" t="s">
        <v>286</v>
      </c>
      <c r="N60" s="137" t="s">
        <v>287</v>
      </c>
      <c r="O60" s="137" t="s">
        <v>288</v>
      </c>
      <c r="P60" s="137">
        <v>1.78</v>
      </c>
      <c r="Q60" s="137">
        <v>0.1</v>
      </c>
    </row>
    <row r="61" spans="1:17" ht="15" customHeight="1">
      <c r="A61" s="137" t="s">
        <v>221</v>
      </c>
      <c r="B61" s="137" t="s">
        <v>275</v>
      </c>
      <c r="C61" s="137" t="s">
        <v>7</v>
      </c>
      <c r="D61" s="137" t="s">
        <v>11</v>
      </c>
      <c r="E61" s="137" t="s">
        <v>366</v>
      </c>
      <c r="F61" s="137" t="s">
        <v>13</v>
      </c>
      <c r="G61" s="137" t="s">
        <v>370</v>
      </c>
      <c r="H61" s="137" t="s">
        <v>294</v>
      </c>
      <c r="I61" s="137"/>
      <c r="J61" s="137" t="s">
        <v>284</v>
      </c>
      <c r="K61" s="137" t="s">
        <v>297</v>
      </c>
      <c r="L61" s="137" t="s">
        <v>40</v>
      </c>
      <c r="M61" s="137" t="s">
        <v>286</v>
      </c>
      <c r="N61" s="137" t="s">
        <v>287</v>
      </c>
      <c r="O61" s="137" t="s">
        <v>288</v>
      </c>
      <c r="P61" s="137">
        <v>0.41</v>
      </c>
      <c r="Q61" s="137">
        <v>0.1</v>
      </c>
    </row>
    <row r="62" spans="1:17" ht="15" customHeight="1">
      <c r="A62" s="137" t="s">
        <v>221</v>
      </c>
      <c r="B62" s="137" t="s">
        <v>261</v>
      </c>
      <c r="C62" s="137" t="s">
        <v>7</v>
      </c>
      <c r="D62" s="137" t="s">
        <v>11</v>
      </c>
      <c r="E62" s="137" t="s">
        <v>366</v>
      </c>
      <c r="F62" s="137" t="s">
        <v>13</v>
      </c>
      <c r="G62" s="137" t="s">
        <v>298</v>
      </c>
      <c r="H62" s="137" t="s">
        <v>299</v>
      </c>
      <c r="I62" s="137" t="s">
        <v>300</v>
      </c>
      <c r="J62" s="137" t="s">
        <v>301</v>
      </c>
      <c r="K62" s="137" t="s">
        <v>302</v>
      </c>
      <c r="L62" s="137" t="s">
        <v>44</v>
      </c>
      <c r="M62" s="137" t="s">
        <v>303</v>
      </c>
      <c r="N62" s="137" t="s">
        <v>304</v>
      </c>
      <c r="O62" s="137" t="s">
        <v>305</v>
      </c>
      <c r="P62" s="137">
        <v>0.01</v>
      </c>
      <c r="Q62" s="137">
        <v>0.1</v>
      </c>
    </row>
    <row r="63" spans="1:17" ht="15" customHeight="1">
      <c r="A63" s="137" t="s">
        <v>222</v>
      </c>
      <c r="B63" s="137" t="s">
        <v>275</v>
      </c>
      <c r="C63" s="137" t="s">
        <v>7</v>
      </c>
      <c r="D63" s="137" t="s">
        <v>11</v>
      </c>
      <c r="E63" s="137" t="s">
        <v>366</v>
      </c>
      <c r="F63" s="137" t="s">
        <v>13</v>
      </c>
      <c r="G63" s="137" t="s">
        <v>306</v>
      </c>
      <c r="H63" s="137" t="s">
        <v>294</v>
      </c>
      <c r="I63" s="137" t="s">
        <v>307</v>
      </c>
      <c r="J63" s="137" t="s">
        <v>284</v>
      </c>
      <c r="K63" s="137" t="s">
        <v>308</v>
      </c>
      <c r="L63" s="137" t="s">
        <v>40</v>
      </c>
      <c r="M63" s="137" t="s">
        <v>292</v>
      </c>
      <c r="N63" s="137" t="s">
        <v>287</v>
      </c>
      <c r="O63" s="137" t="s">
        <v>288</v>
      </c>
      <c r="P63" s="137">
        <v>0.18</v>
      </c>
      <c r="Q63" s="137">
        <v>0.1</v>
      </c>
    </row>
    <row r="64" spans="1:17" ht="15" customHeight="1">
      <c r="A64" s="137" t="s">
        <v>235</v>
      </c>
      <c r="B64" s="137" t="s">
        <v>270</v>
      </c>
      <c r="C64" s="137" t="s">
        <v>7</v>
      </c>
      <c r="D64" s="137" t="s">
        <v>11</v>
      </c>
      <c r="E64" s="137" t="s">
        <v>366</v>
      </c>
      <c r="F64" s="137" t="s">
        <v>13</v>
      </c>
      <c r="G64" s="137" t="s">
        <v>346</v>
      </c>
      <c r="H64" s="137" t="s">
        <v>310</v>
      </c>
      <c r="I64" s="137" t="s">
        <v>316</v>
      </c>
      <c r="J64" s="137" t="s">
        <v>284</v>
      </c>
      <c r="K64" s="137" t="s">
        <v>309</v>
      </c>
      <c r="L64" s="137" t="s">
        <v>43</v>
      </c>
      <c r="M64" s="137" t="s">
        <v>312</v>
      </c>
      <c r="N64" s="137" t="s">
        <v>287</v>
      </c>
      <c r="O64" s="137" t="s">
        <v>288</v>
      </c>
      <c r="P64" s="137">
        <v>0.02</v>
      </c>
      <c r="Q64" s="137">
        <v>0.1</v>
      </c>
    </row>
    <row r="65" spans="1:17" ht="15" customHeight="1">
      <c r="A65" s="137" t="s">
        <v>235</v>
      </c>
      <c r="B65" s="137" t="s">
        <v>271</v>
      </c>
      <c r="C65" s="137" t="s">
        <v>7</v>
      </c>
      <c r="D65" s="137" t="s">
        <v>11</v>
      </c>
      <c r="E65" s="137" t="s">
        <v>366</v>
      </c>
      <c r="F65" s="137" t="s">
        <v>13</v>
      </c>
      <c r="G65" s="137" t="s">
        <v>347</v>
      </c>
      <c r="H65" s="137" t="s">
        <v>310</v>
      </c>
      <c r="I65" s="137" t="s">
        <v>316</v>
      </c>
      <c r="J65" s="137" t="s">
        <v>284</v>
      </c>
      <c r="K65" s="137" t="s">
        <v>313</v>
      </c>
      <c r="L65" s="137" t="s">
        <v>43</v>
      </c>
      <c r="M65" s="137" t="s">
        <v>312</v>
      </c>
      <c r="N65" s="137" t="s">
        <v>287</v>
      </c>
      <c r="O65" s="137" t="s">
        <v>288</v>
      </c>
      <c r="P65" s="137">
        <v>0.01</v>
      </c>
      <c r="Q65" s="137">
        <v>0.1</v>
      </c>
    </row>
    <row r="66" spans="1:17" ht="15" customHeight="1">
      <c r="A66" s="137" t="s">
        <v>236</v>
      </c>
      <c r="B66" s="137" t="s">
        <v>270</v>
      </c>
      <c r="C66" s="137" t="s">
        <v>7</v>
      </c>
      <c r="D66" s="137" t="s">
        <v>11</v>
      </c>
      <c r="E66" s="137" t="s">
        <v>366</v>
      </c>
      <c r="F66" s="137" t="s">
        <v>13</v>
      </c>
      <c r="G66" s="137" t="s">
        <v>348</v>
      </c>
      <c r="H66" s="137" t="s">
        <v>310</v>
      </c>
      <c r="I66" s="137" t="s">
        <v>316</v>
      </c>
      <c r="J66" s="137" t="s">
        <v>284</v>
      </c>
      <c r="K66" s="137" t="s">
        <v>314</v>
      </c>
      <c r="L66" s="137" t="s">
        <v>43</v>
      </c>
      <c r="M66" s="137" t="s">
        <v>312</v>
      </c>
      <c r="N66" s="137" t="s">
        <v>287</v>
      </c>
      <c r="O66" s="137" t="s">
        <v>288</v>
      </c>
      <c r="P66" s="137">
        <v>0.01</v>
      </c>
      <c r="Q66" s="137">
        <v>0.1</v>
      </c>
    </row>
    <row r="67" spans="1:17" ht="15" customHeight="1">
      <c r="A67" s="137" t="s">
        <v>238</v>
      </c>
      <c r="B67" s="137" t="s">
        <v>265</v>
      </c>
      <c r="C67" s="137" t="s">
        <v>7</v>
      </c>
      <c r="D67" s="137" t="s">
        <v>11</v>
      </c>
      <c r="E67" s="137" t="s">
        <v>366</v>
      </c>
      <c r="F67" s="137" t="s">
        <v>13</v>
      </c>
      <c r="G67" s="137" t="s">
        <v>349</v>
      </c>
      <c r="H67" s="137" t="s">
        <v>310</v>
      </c>
      <c r="I67" s="137" t="s">
        <v>316</v>
      </c>
      <c r="J67" s="137" t="s">
        <v>284</v>
      </c>
      <c r="K67" s="137" t="s">
        <v>315</v>
      </c>
      <c r="L67" s="137" t="s">
        <v>43</v>
      </c>
      <c r="M67" s="137" t="s">
        <v>312</v>
      </c>
      <c r="N67" s="137" t="s">
        <v>287</v>
      </c>
      <c r="O67" s="137" t="s">
        <v>288</v>
      </c>
      <c r="P67" s="137">
        <v>0</v>
      </c>
      <c r="Q67" s="137">
        <v>0.1</v>
      </c>
    </row>
    <row r="68" spans="1:17" ht="15" customHeight="1">
      <c r="A68" s="137" t="s">
        <v>238</v>
      </c>
      <c r="B68" s="137" t="s">
        <v>266</v>
      </c>
      <c r="C68" s="137" t="s">
        <v>7</v>
      </c>
      <c r="D68" s="137" t="s">
        <v>11</v>
      </c>
      <c r="E68" s="137" t="s">
        <v>366</v>
      </c>
      <c r="F68" s="137" t="s">
        <v>13</v>
      </c>
      <c r="G68" s="137" t="s">
        <v>350</v>
      </c>
      <c r="H68" s="137" t="s">
        <v>310</v>
      </c>
      <c r="I68" s="137" t="s">
        <v>316</v>
      </c>
      <c r="J68" s="137" t="s">
        <v>284</v>
      </c>
      <c r="K68" s="137" t="s">
        <v>317</v>
      </c>
      <c r="L68" s="137" t="s">
        <v>43</v>
      </c>
      <c r="M68" s="137" t="s">
        <v>312</v>
      </c>
      <c r="N68" s="137" t="s">
        <v>287</v>
      </c>
      <c r="O68" s="137" t="s">
        <v>288</v>
      </c>
      <c r="P68" s="137">
        <v>0.05</v>
      </c>
      <c r="Q68" s="137">
        <v>0.1</v>
      </c>
    </row>
    <row r="69" spans="1:17" ht="15" customHeight="1">
      <c r="A69" s="137" t="s">
        <v>238</v>
      </c>
      <c r="B69" s="137" t="s">
        <v>267</v>
      </c>
      <c r="C69" s="137" t="s">
        <v>7</v>
      </c>
      <c r="D69" s="137" t="s">
        <v>11</v>
      </c>
      <c r="E69" s="137" t="s">
        <v>366</v>
      </c>
      <c r="F69" s="137" t="s">
        <v>13</v>
      </c>
      <c r="G69" s="137" t="s">
        <v>351</v>
      </c>
      <c r="H69" s="137" t="s">
        <v>310</v>
      </c>
      <c r="I69" s="137" t="s">
        <v>316</v>
      </c>
      <c r="J69" s="137" t="s">
        <v>284</v>
      </c>
      <c r="K69" s="137" t="s">
        <v>318</v>
      </c>
      <c r="L69" s="137" t="s">
        <v>43</v>
      </c>
      <c r="M69" s="137" t="s">
        <v>312</v>
      </c>
      <c r="N69" s="137" t="s">
        <v>287</v>
      </c>
      <c r="O69" s="137" t="s">
        <v>288</v>
      </c>
      <c r="P69" s="137">
        <v>0</v>
      </c>
      <c r="Q69" s="137">
        <v>0.1</v>
      </c>
    </row>
    <row r="70" spans="1:17" ht="15" customHeight="1">
      <c r="A70" s="137" t="s">
        <v>238</v>
      </c>
      <c r="B70" s="137" t="s">
        <v>270</v>
      </c>
      <c r="C70" s="137" t="s">
        <v>7</v>
      </c>
      <c r="D70" s="137" t="s">
        <v>11</v>
      </c>
      <c r="E70" s="137" t="s">
        <v>366</v>
      </c>
      <c r="F70" s="137" t="s">
        <v>13</v>
      </c>
      <c r="G70" s="137" t="s">
        <v>352</v>
      </c>
      <c r="H70" s="137" t="s">
        <v>310</v>
      </c>
      <c r="I70" s="137" t="s">
        <v>316</v>
      </c>
      <c r="J70" s="137" t="s">
        <v>284</v>
      </c>
      <c r="K70" s="137" t="s">
        <v>319</v>
      </c>
      <c r="L70" s="137" t="s">
        <v>43</v>
      </c>
      <c r="M70" s="137" t="s">
        <v>312</v>
      </c>
      <c r="N70" s="137" t="s">
        <v>287</v>
      </c>
      <c r="O70" s="137" t="s">
        <v>288</v>
      </c>
      <c r="P70" s="137">
        <v>0</v>
      </c>
      <c r="Q70" s="137">
        <v>0.1</v>
      </c>
    </row>
    <row r="71" spans="1:17" ht="15" customHeight="1">
      <c r="A71" s="137" t="s">
        <v>238</v>
      </c>
      <c r="B71" s="137" t="s">
        <v>271</v>
      </c>
      <c r="C71" s="137" t="s">
        <v>7</v>
      </c>
      <c r="D71" s="137" t="s">
        <v>11</v>
      </c>
      <c r="E71" s="137" t="s">
        <v>366</v>
      </c>
      <c r="F71" s="137" t="s">
        <v>13</v>
      </c>
      <c r="G71" s="137" t="s">
        <v>353</v>
      </c>
      <c r="H71" s="137" t="s">
        <v>310</v>
      </c>
      <c r="I71" s="137" t="s">
        <v>316</v>
      </c>
      <c r="J71" s="137" t="s">
        <v>284</v>
      </c>
      <c r="K71" s="137" t="s">
        <v>320</v>
      </c>
      <c r="L71" s="137" t="s">
        <v>43</v>
      </c>
      <c r="M71" s="137" t="s">
        <v>312</v>
      </c>
      <c r="N71" s="137" t="s">
        <v>287</v>
      </c>
      <c r="O71" s="137" t="s">
        <v>288</v>
      </c>
      <c r="P71" s="137">
        <v>0</v>
      </c>
      <c r="Q71" s="137">
        <v>0.1</v>
      </c>
    </row>
    <row r="72" spans="1:17" ht="15" customHeight="1">
      <c r="A72" s="137" t="s">
        <v>238</v>
      </c>
      <c r="B72" s="137" t="s">
        <v>272</v>
      </c>
      <c r="C72" s="137" t="s">
        <v>7</v>
      </c>
      <c r="D72" s="137" t="s">
        <v>11</v>
      </c>
      <c r="E72" s="137" t="s">
        <v>366</v>
      </c>
      <c r="F72" s="137" t="s">
        <v>13</v>
      </c>
      <c r="G72" s="137" t="s">
        <v>354</v>
      </c>
      <c r="H72" s="137" t="s">
        <v>310</v>
      </c>
      <c r="I72" s="137" t="s">
        <v>316</v>
      </c>
      <c r="J72" s="137" t="s">
        <v>284</v>
      </c>
      <c r="K72" s="137" t="s">
        <v>321</v>
      </c>
      <c r="L72" s="137" t="s">
        <v>43</v>
      </c>
      <c r="M72" s="137" t="s">
        <v>312</v>
      </c>
      <c r="N72" s="137" t="s">
        <v>287</v>
      </c>
      <c r="O72" s="137" t="s">
        <v>288</v>
      </c>
      <c r="P72" s="137">
        <v>0</v>
      </c>
      <c r="Q72" s="137">
        <v>0.1</v>
      </c>
    </row>
    <row r="73" spans="1:17" ht="15" customHeight="1">
      <c r="A73" s="137" t="s">
        <v>238</v>
      </c>
      <c r="B73" s="137" t="s">
        <v>273</v>
      </c>
      <c r="C73" s="137" t="s">
        <v>7</v>
      </c>
      <c r="D73" s="137" t="s">
        <v>11</v>
      </c>
      <c r="E73" s="137" t="s">
        <v>366</v>
      </c>
      <c r="F73" s="137" t="s">
        <v>13</v>
      </c>
      <c r="G73" s="137" t="s">
        <v>355</v>
      </c>
      <c r="H73" s="137" t="s">
        <v>310</v>
      </c>
      <c r="I73" s="137" t="s">
        <v>316</v>
      </c>
      <c r="J73" s="137" t="s">
        <v>284</v>
      </c>
      <c r="K73" s="137" t="s">
        <v>322</v>
      </c>
      <c r="L73" s="137" t="s">
        <v>43</v>
      </c>
      <c r="M73" s="137" t="s">
        <v>312</v>
      </c>
      <c r="N73" s="137" t="s">
        <v>287</v>
      </c>
      <c r="O73" s="137" t="s">
        <v>288</v>
      </c>
      <c r="P73" s="137">
        <v>0</v>
      </c>
      <c r="Q73" s="137">
        <v>0.1</v>
      </c>
    </row>
    <row r="74" spans="1:17" ht="15" customHeight="1">
      <c r="A74" s="137" t="s">
        <v>238</v>
      </c>
      <c r="B74" s="137" t="s">
        <v>261</v>
      </c>
      <c r="C74" s="137" t="s">
        <v>7</v>
      </c>
      <c r="D74" s="137" t="s">
        <v>11</v>
      </c>
      <c r="E74" s="137" t="s">
        <v>366</v>
      </c>
      <c r="F74" s="137" t="s">
        <v>13</v>
      </c>
      <c r="G74" s="137" t="s">
        <v>356</v>
      </c>
      <c r="H74" s="137" t="s">
        <v>310</v>
      </c>
      <c r="I74" s="137" t="s">
        <v>316</v>
      </c>
      <c r="J74" s="137" t="s">
        <v>284</v>
      </c>
      <c r="K74" s="137" t="s">
        <v>323</v>
      </c>
      <c r="L74" s="137" t="s">
        <v>43</v>
      </c>
      <c r="M74" s="137" t="s">
        <v>312</v>
      </c>
      <c r="N74" s="137" t="s">
        <v>287</v>
      </c>
      <c r="O74" s="137" t="s">
        <v>288</v>
      </c>
      <c r="P74" s="137">
        <v>0</v>
      </c>
      <c r="Q74" s="137">
        <v>0.1</v>
      </c>
    </row>
    <row r="75" spans="1:17" ht="15" customHeight="1">
      <c r="A75" s="137" t="s">
        <v>239</v>
      </c>
      <c r="B75" s="137" t="s">
        <v>265</v>
      </c>
      <c r="C75" s="137" t="s">
        <v>7</v>
      </c>
      <c r="D75" s="137" t="s">
        <v>11</v>
      </c>
      <c r="E75" s="137" t="s">
        <v>366</v>
      </c>
      <c r="F75" s="137" t="s">
        <v>13</v>
      </c>
      <c r="G75" s="137" t="s">
        <v>357</v>
      </c>
      <c r="H75" s="137" t="s">
        <v>310</v>
      </c>
      <c r="I75" s="137" t="s">
        <v>316</v>
      </c>
      <c r="J75" s="137" t="s">
        <v>284</v>
      </c>
      <c r="K75" s="137" t="s">
        <v>324</v>
      </c>
      <c r="L75" s="137" t="s">
        <v>43</v>
      </c>
      <c r="M75" s="137" t="s">
        <v>312</v>
      </c>
      <c r="N75" s="137" t="s">
        <v>287</v>
      </c>
      <c r="O75" s="137" t="s">
        <v>288</v>
      </c>
      <c r="P75" s="137">
        <v>0</v>
      </c>
      <c r="Q75" s="137">
        <v>0.1</v>
      </c>
    </row>
    <row r="76" spans="1:17" ht="15" customHeight="1">
      <c r="A76" s="137" t="s">
        <v>239</v>
      </c>
      <c r="B76" s="137" t="s">
        <v>266</v>
      </c>
      <c r="C76" s="137" t="s">
        <v>7</v>
      </c>
      <c r="D76" s="137" t="s">
        <v>11</v>
      </c>
      <c r="E76" s="137" t="s">
        <v>366</v>
      </c>
      <c r="F76" s="137" t="s">
        <v>13</v>
      </c>
      <c r="G76" s="137" t="s">
        <v>358</v>
      </c>
      <c r="H76" s="137" t="s">
        <v>310</v>
      </c>
      <c r="I76" s="137" t="s">
        <v>316</v>
      </c>
      <c r="J76" s="137" t="s">
        <v>284</v>
      </c>
      <c r="K76" s="137" t="s">
        <v>325</v>
      </c>
      <c r="L76" s="137" t="s">
        <v>43</v>
      </c>
      <c r="M76" s="137" t="s">
        <v>312</v>
      </c>
      <c r="N76" s="137" t="s">
        <v>287</v>
      </c>
      <c r="O76" s="137" t="s">
        <v>288</v>
      </c>
      <c r="P76" s="137">
        <v>0</v>
      </c>
      <c r="Q76" s="137">
        <v>0.1</v>
      </c>
    </row>
    <row r="77" spans="1:17" ht="15" customHeight="1">
      <c r="A77" s="137" t="s">
        <v>239</v>
      </c>
      <c r="B77" s="137" t="s">
        <v>267</v>
      </c>
      <c r="C77" s="137" t="s">
        <v>7</v>
      </c>
      <c r="D77" s="137" t="s">
        <v>11</v>
      </c>
      <c r="E77" s="137" t="s">
        <v>366</v>
      </c>
      <c r="F77" s="137" t="s">
        <v>13</v>
      </c>
      <c r="G77" s="137" t="s">
        <v>359</v>
      </c>
      <c r="H77" s="137" t="s">
        <v>310</v>
      </c>
      <c r="I77" s="137" t="s">
        <v>316</v>
      </c>
      <c r="J77" s="137" t="s">
        <v>284</v>
      </c>
      <c r="K77" s="137" t="s">
        <v>326</v>
      </c>
      <c r="L77" s="137" t="s">
        <v>43</v>
      </c>
      <c r="M77" s="137" t="s">
        <v>312</v>
      </c>
      <c r="N77" s="137" t="s">
        <v>287</v>
      </c>
      <c r="O77" s="137" t="s">
        <v>288</v>
      </c>
      <c r="P77" s="137">
        <v>0</v>
      </c>
      <c r="Q77" s="137">
        <v>0.1</v>
      </c>
    </row>
    <row r="78" spans="1:17" ht="15" customHeight="1">
      <c r="A78" s="137" t="s">
        <v>239</v>
      </c>
      <c r="B78" s="137" t="s">
        <v>270</v>
      </c>
      <c r="C78" s="137" t="s">
        <v>7</v>
      </c>
      <c r="D78" s="137" t="s">
        <v>11</v>
      </c>
      <c r="E78" s="137" t="s">
        <v>366</v>
      </c>
      <c r="F78" s="137" t="s">
        <v>13</v>
      </c>
      <c r="G78" s="137" t="s">
        <v>360</v>
      </c>
      <c r="H78" s="137" t="s">
        <v>310</v>
      </c>
      <c r="I78" s="137" t="s">
        <v>316</v>
      </c>
      <c r="J78" s="137" t="s">
        <v>284</v>
      </c>
      <c r="K78" s="137" t="s">
        <v>327</v>
      </c>
      <c r="L78" s="137" t="s">
        <v>43</v>
      </c>
      <c r="M78" s="137" t="s">
        <v>312</v>
      </c>
      <c r="N78" s="137" t="s">
        <v>287</v>
      </c>
      <c r="O78" s="137" t="s">
        <v>288</v>
      </c>
      <c r="P78" s="137">
        <v>0.01</v>
      </c>
      <c r="Q78" s="137">
        <v>0.1</v>
      </c>
    </row>
    <row r="79" spans="1:17" ht="15" customHeight="1">
      <c r="A79" s="137" t="s">
        <v>239</v>
      </c>
      <c r="B79" s="137" t="s">
        <v>272</v>
      </c>
      <c r="C79" s="137" t="s">
        <v>7</v>
      </c>
      <c r="D79" s="137" t="s">
        <v>11</v>
      </c>
      <c r="E79" s="137" t="s">
        <v>366</v>
      </c>
      <c r="F79" s="137" t="s">
        <v>13</v>
      </c>
      <c r="G79" s="137" t="s">
        <v>361</v>
      </c>
      <c r="H79" s="137" t="s">
        <v>310</v>
      </c>
      <c r="I79" s="137" t="s">
        <v>316</v>
      </c>
      <c r="J79" s="137" t="s">
        <v>284</v>
      </c>
      <c r="K79" s="137" t="s">
        <v>328</v>
      </c>
      <c r="L79" s="137" t="s">
        <v>43</v>
      </c>
      <c r="M79" s="137" t="s">
        <v>312</v>
      </c>
      <c r="N79" s="137" t="s">
        <v>287</v>
      </c>
      <c r="O79" s="137" t="s">
        <v>288</v>
      </c>
      <c r="P79" s="137">
        <v>0.01</v>
      </c>
      <c r="Q79" s="137">
        <v>0.1</v>
      </c>
    </row>
    <row r="80" spans="1:17" ht="15" customHeight="1">
      <c r="A80" s="137" t="s">
        <v>239</v>
      </c>
      <c r="B80" s="137" t="s">
        <v>273</v>
      </c>
      <c r="C80" s="137" t="s">
        <v>7</v>
      </c>
      <c r="D80" s="137" t="s">
        <v>11</v>
      </c>
      <c r="E80" s="137" t="s">
        <v>366</v>
      </c>
      <c r="F80" s="137" t="s">
        <v>13</v>
      </c>
      <c r="G80" s="137" t="s">
        <v>362</v>
      </c>
      <c r="H80" s="137" t="s">
        <v>310</v>
      </c>
      <c r="I80" s="137" t="s">
        <v>316</v>
      </c>
      <c r="J80" s="137" t="s">
        <v>284</v>
      </c>
      <c r="K80" s="137" t="s">
        <v>329</v>
      </c>
      <c r="L80" s="137" t="s">
        <v>43</v>
      </c>
      <c r="M80" s="137" t="s">
        <v>312</v>
      </c>
      <c r="N80" s="137" t="s">
        <v>287</v>
      </c>
      <c r="O80" s="137" t="s">
        <v>288</v>
      </c>
      <c r="P80" s="137">
        <v>0</v>
      </c>
      <c r="Q80" s="137">
        <v>0.1</v>
      </c>
    </row>
    <row r="81" spans="1:17" ht="15" customHeight="1">
      <c r="A81" s="137" t="s">
        <v>239</v>
      </c>
      <c r="B81" s="137" t="s">
        <v>261</v>
      </c>
      <c r="C81" s="137" t="s">
        <v>7</v>
      </c>
      <c r="D81" s="137" t="s">
        <v>11</v>
      </c>
      <c r="E81" s="137" t="s">
        <v>366</v>
      </c>
      <c r="F81" s="137" t="s">
        <v>13</v>
      </c>
      <c r="G81" s="137" t="s">
        <v>363</v>
      </c>
      <c r="H81" s="137" t="s">
        <v>310</v>
      </c>
      <c r="I81" s="137" t="s">
        <v>316</v>
      </c>
      <c r="J81" s="137" t="s">
        <v>284</v>
      </c>
      <c r="K81" s="137" t="s">
        <v>330</v>
      </c>
      <c r="L81" s="137" t="s">
        <v>43</v>
      </c>
      <c r="M81" s="137" t="s">
        <v>312</v>
      </c>
      <c r="N81" s="137" t="s">
        <v>287</v>
      </c>
      <c r="O81" s="137" t="s">
        <v>288</v>
      </c>
      <c r="P81" s="137">
        <v>0</v>
      </c>
      <c r="Q81" s="137">
        <v>0.1</v>
      </c>
    </row>
    <row r="82" spans="1:17" ht="15" customHeight="1">
      <c r="A82" s="137" t="s">
        <v>274</v>
      </c>
      <c r="B82" s="137" t="s">
        <v>211</v>
      </c>
      <c r="C82" s="137" t="s">
        <v>7</v>
      </c>
      <c r="D82" s="137" t="s">
        <v>11</v>
      </c>
      <c r="E82" s="137" t="s">
        <v>366</v>
      </c>
      <c r="F82" s="137" t="s">
        <v>13</v>
      </c>
      <c r="G82" s="137" t="s">
        <v>331</v>
      </c>
      <c r="H82" s="137" t="s">
        <v>283</v>
      </c>
      <c r="I82" s="137"/>
      <c r="J82" s="137" t="s">
        <v>284</v>
      </c>
      <c r="K82" s="137" t="s">
        <v>332</v>
      </c>
      <c r="L82" s="137" t="s">
        <v>37</v>
      </c>
      <c r="M82" s="137" t="s">
        <v>286</v>
      </c>
      <c r="N82" s="137" t="s">
        <v>287</v>
      </c>
      <c r="O82" s="137" t="s">
        <v>288</v>
      </c>
      <c r="P82" s="137">
        <v>0.45</v>
      </c>
      <c r="Q82" s="137">
        <v>0.1</v>
      </c>
    </row>
    <row r="83" spans="1:17" ht="15" customHeight="1">
      <c r="A83" s="137" t="s">
        <v>274</v>
      </c>
      <c r="B83" s="137" t="s">
        <v>220</v>
      </c>
      <c r="C83" s="137" t="s">
        <v>7</v>
      </c>
      <c r="D83" s="137" t="s">
        <v>11</v>
      </c>
      <c r="E83" s="137" t="s">
        <v>366</v>
      </c>
      <c r="F83" s="137" t="s">
        <v>13</v>
      </c>
      <c r="G83" s="137" t="s">
        <v>371</v>
      </c>
      <c r="H83" s="137" t="s">
        <v>294</v>
      </c>
      <c r="I83" s="137" t="s">
        <v>334</v>
      </c>
      <c r="J83" s="137" t="s">
        <v>284</v>
      </c>
      <c r="K83" s="137" t="s">
        <v>335</v>
      </c>
      <c r="L83" s="137" t="s">
        <v>40</v>
      </c>
      <c r="M83" s="137" t="s">
        <v>336</v>
      </c>
      <c r="N83" s="137" t="s">
        <v>287</v>
      </c>
      <c r="O83" s="137" t="s">
        <v>288</v>
      </c>
      <c r="P83" s="137">
        <v>6.67</v>
      </c>
      <c r="Q83" s="137">
        <v>0.1</v>
      </c>
    </row>
    <row r="84" spans="1:17" ht="15" customHeight="1">
      <c r="A84" s="137" t="s">
        <v>274</v>
      </c>
      <c r="B84" s="137" t="s">
        <v>221</v>
      </c>
      <c r="C84" s="137" t="s">
        <v>7</v>
      </c>
      <c r="D84" s="137" t="s">
        <v>11</v>
      </c>
      <c r="E84" s="137" t="s">
        <v>366</v>
      </c>
      <c r="F84" s="137" t="s">
        <v>13</v>
      </c>
      <c r="G84" s="137" t="s">
        <v>372</v>
      </c>
      <c r="H84" s="137" t="s">
        <v>294</v>
      </c>
      <c r="I84" s="137" t="s">
        <v>338</v>
      </c>
      <c r="J84" s="137" t="s">
        <v>284</v>
      </c>
      <c r="K84" s="137" t="s">
        <v>339</v>
      </c>
      <c r="L84" s="137" t="s">
        <v>40</v>
      </c>
      <c r="M84" s="137" t="s">
        <v>336</v>
      </c>
      <c r="N84" s="137" t="s">
        <v>287</v>
      </c>
      <c r="O84" s="137" t="s">
        <v>288</v>
      </c>
      <c r="P84" s="137">
        <v>0.36</v>
      </c>
      <c r="Q84" s="137">
        <v>0.1</v>
      </c>
    </row>
    <row r="85" spans="1:17" ht="15" customHeight="1">
      <c r="A85" s="137" t="s">
        <v>274</v>
      </c>
      <c r="B85" s="137" t="s">
        <v>222</v>
      </c>
      <c r="C85" s="137" t="s">
        <v>7</v>
      </c>
      <c r="D85" s="137" t="s">
        <v>11</v>
      </c>
      <c r="E85" s="137" t="s">
        <v>366</v>
      </c>
      <c r="F85" s="137" t="s">
        <v>13</v>
      </c>
      <c r="G85" s="137" t="s">
        <v>340</v>
      </c>
      <c r="H85" s="137" t="s">
        <v>294</v>
      </c>
      <c r="I85" s="137" t="s">
        <v>307</v>
      </c>
      <c r="J85" s="137" t="s">
        <v>284</v>
      </c>
      <c r="K85" s="137" t="s">
        <v>341</v>
      </c>
      <c r="L85" s="137" t="s">
        <v>40</v>
      </c>
      <c r="M85" s="137" t="s">
        <v>292</v>
      </c>
      <c r="N85" s="137" t="s">
        <v>287</v>
      </c>
      <c r="O85" s="137" t="s">
        <v>288</v>
      </c>
      <c r="P85" s="137">
        <v>0.15</v>
      </c>
      <c r="Q85" s="137">
        <v>0.1</v>
      </c>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M38"/>
  <sheetViews>
    <sheetView workbookViewId="0">
      <selection activeCell="B13" sqref="B13:D13"/>
    </sheetView>
  </sheetViews>
  <sheetFormatPr baseColWidth="10" defaultRowHeight="14.4"/>
  <sheetData>
    <row r="1" spans="1:13">
      <c r="A1" s="10" t="s">
        <v>373</v>
      </c>
      <c r="B1" s="10" t="s">
        <v>374</v>
      </c>
      <c r="C1" s="10" t="s">
        <v>375</v>
      </c>
      <c r="D1" s="10" t="s">
        <v>376</v>
      </c>
      <c r="E1" s="10" t="s">
        <v>377</v>
      </c>
      <c r="F1" s="10" t="s">
        <v>378</v>
      </c>
      <c r="G1" s="10" t="s">
        <v>281</v>
      </c>
      <c r="H1" s="10" t="s">
        <v>342</v>
      </c>
      <c r="I1" s="10" t="s">
        <v>366</v>
      </c>
      <c r="K1" t="s">
        <v>379</v>
      </c>
      <c r="L1" t="s">
        <v>380</v>
      </c>
      <c r="M1" t="s">
        <v>381</v>
      </c>
    </row>
    <row r="2" spans="1:13">
      <c r="A2" s="11" t="s">
        <v>382</v>
      </c>
      <c r="B2" s="11"/>
      <c r="C2" s="11"/>
      <c r="D2" s="11"/>
      <c r="E2" s="11"/>
      <c r="F2" s="11"/>
      <c r="G2" s="11">
        <v>1454751</v>
      </c>
      <c r="H2" s="11">
        <v>1429441</v>
      </c>
      <c r="I2" s="11">
        <v>1300751</v>
      </c>
      <c r="K2" t="s">
        <v>383</v>
      </c>
      <c r="L2" t="s">
        <v>11</v>
      </c>
      <c r="M2" t="s">
        <v>384</v>
      </c>
    </row>
    <row r="3" spans="1:13">
      <c r="A3" s="11" t="s">
        <v>382</v>
      </c>
      <c r="B3" s="11" t="s">
        <v>385</v>
      </c>
      <c r="C3" s="11"/>
      <c r="D3" s="11"/>
      <c r="E3" s="11"/>
      <c r="F3" s="11"/>
      <c r="G3" s="11">
        <v>1454665</v>
      </c>
      <c r="H3" s="11">
        <v>1429404</v>
      </c>
      <c r="I3" s="11">
        <v>1300715</v>
      </c>
      <c r="K3" t="s">
        <v>386</v>
      </c>
      <c r="L3" t="s">
        <v>386</v>
      </c>
      <c r="M3" t="s">
        <v>387</v>
      </c>
    </row>
    <row r="4" spans="1:13">
      <c r="A4" s="11" t="s">
        <v>382</v>
      </c>
      <c r="B4" s="11" t="s">
        <v>385</v>
      </c>
      <c r="C4" s="11" t="s">
        <v>388</v>
      </c>
      <c r="D4" s="11"/>
      <c r="E4" s="11"/>
      <c r="F4" s="11"/>
      <c r="G4" s="11">
        <v>179162</v>
      </c>
      <c r="H4" s="11">
        <v>181079</v>
      </c>
      <c r="I4" s="35">
        <v>149371</v>
      </c>
    </row>
    <row r="5" spans="1:13">
      <c r="A5" s="11" t="s">
        <v>382</v>
      </c>
      <c r="B5" s="11" t="s">
        <v>385</v>
      </c>
      <c r="C5" s="11" t="s">
        <v>388</v>
      </c>
      <c r="D5" s="11" t="s">
        <v>389</v>
      </c>
      <c r="E5" s="11"/>
      <c r="F5" s="11"/>
      <c r="G5" s="11">
        <v>179162</v>
      </c>
      <c r="H5" s="11">
        <v>181079</v>
      </c>
      <c r="I5" s="11">
        <v>149371</v>
      </c>
      <c r="K5" t="s">
        <v>185</v>
      </c>
      <c r="L5" t="s">
        <v>390</v>
      </c>
    </row>
    <row r="6" spans="1:13">
      <c r="A6" s="11" t="s">
        <v>382</v>
      </c>
      <c r="B6" s="11" t="s">
        <v>385</v>
      </c>
      <c r="C6" s="11" t="s">
        <v>388</v>
      </c>
      <c r="D6" s="11" t="s">
        <v>391</v>
      </c>
      <c r="E6" s="11"/>
      <c r="F6" s="11"/>
      <c r="G6" s="11"/>
      <c r="H6" s="11"/>
      <c r="I6" s="11"/>
      <c r="K6" t="s">
        <v>392</v>
      </c>
      <c r="L6" t="s">
        <v>393</v>
      </c>
    </row>
    <row r="7" spans="1:13">
      <c r="A7" s="11" t="s">
        <v>382</v>
      </c>
      <c r="B7" s="11" t="s">
        <v>385</v>
      </c>
      <c r="C7" s="11" t="s">
        <v>394</v>
      </c>
      <c r="D7" s="11"/>
      <c r="E7" s="11"/>
      <c r="F7" s="11"/>
      <c r="G7" s="11">
        <v>1275503</v>
      </c>
      <c r="H7" s="11">
        <v>1248325</v>
      </c>
      <c r="I7" s="35">
        <v>1151344</v>
      </c>
    </row>
    <row r="8" spans="1:13">
      <c r="A8" s="11" t="s">
        <v>382</v>
      </c>
      <c r="B8" s="11" t="s">
        <v>385</v>
      </c>
      <c r="C8" s="11" t="s">
        <v>394</v>
      </c>
      <c r="D8" s="11" t="s">
        <v>395</v>
      </c>
      <c r="E8" s="11"/>
      <c r="F8" s="11"/>
      <c r="G8" s="11">
        <v>208616</v>
      </c>
      <c r="H8" s="11">
        <v>219785</v>
      </c>
      <c r="I8" s="11">
        <v>216047</v>
      </c>
    </row>
    <row r="9" spans="1:13">
      <c r="A9" s="11" t="s">
        <v>382</v>
      </c>
      <c r="B9" s="11" t="s">
        <v>385</v>
      </c>
      <c r="C9" s="11" t="s">
        <v>394</v>
      </c>
      <c r="D9" s="11" t="s">
        <v>395</v>
      </c>
      <c r="E9" s="11" t="s">
        <v>396</v>
      </c>
      <c r="F9" s="11"/>
      <c r="G9" s="11">
        <v>6634</v>
      </c>
      <c r="H9" s="11">
        <v>5922</v>
      </c>
      <c r="I9" s="11">
        <v>5176</v>
      </c>
    </row>
    <row r="10" spans="1:13">
      <c r="A10" s="11" t="s">
        <v>382</v>
      </c>
      <c r="B10" s="11" t="s">
        <v>385</v>
      </c>
      <c r="C10" s="11" t="s">
        <v>394</v>
      </c>
      <c r="D10" s="11" t="s">
        <v>395</v>
      </c>
      <c r="E10" s="11" t="s">
        <v>397</v>
      </c>
      <c r="F10" s="11"/>
      <c r="G10" s="11">
        <v>201982</v>
      </c>
      <c r="H10" s="11">
        <v>213863</v>
      </c>
      <c r="I10" s="11">
        <v>210871</v>
      </c>
    </row>
    <row r="11" spans="1:13">
      <c r="A11" s="11" t="s">
        <v>382</v>
      </c>
      <c r="B11" s="11" t="s">
        <v>385</v>
      </c>
      <c r="C11" s="11" t="s">
        <v>394</v>
      </c>
      <c r="D11" s="11" t="s">
        <v>398</v>
      </c>
      <c r="E11" s="11"/>
      <c r="F11" s="11"/>
      <c r="G11" s="11">
        <v>577221</v>
      </c>
      <c r="H11" s="11">
        <v>597876</v>
      </c>
      <c r="I11" s="11">
        <v>532982</v>
      </c>
    </row>
    <row r="12" spans="1:13">
      <c r="A12" s="11" t="s">
        <v>382</v>
      </c>
      <c r="B12" s="11" t="s">
        <v>385</v>
      </c>
      <c r="C12" s="11" t="s">
        <v>394</v>
      </c>
      <c r="D12" s="11" t="s">
        <v>398</v>
      </c>
      <c r="E12" s="11" t="s">
        <v>399</v>
      </c>
      <c r="F12" s="11"/>
      <c r="G12" s="11">
        <v>288809</v>
      </c>
      <c r="H12" s="11">
        <v>279771</v>
      </c>
      <c r="I12" s="11">
        <v>243655</v>
      </c>
    </row>
    <row r="13" spans="1:13">
      <c r="A13" s="11" t="s">
        <v>382</v>
      </c>
      <c r="B13" s="11" t="s">
        <v>385</v>
      </c>
      <c r="C13" s="11" t="s">
        <v>394</v>
      </c>
      <c r="D13" s="11" t="s">
        <v>398</v>
      </c>
      <c r="E13" s="11" t="s">
        <v>400</v>
      </c>
      <c r="F13" s="11"/>
      <c r="G13" s="11">
        <v>288412</v>
      </c>
      <c r="H13" s="11">
        <v>318105</v>
      </c>
      <c r="I13" s="11">
        <v>289327</v>
      </c>
    </row>
    <row r="14" spans="1:13">
      <c r="A14" s="11" t="s">
        <v>382</v>
      </c>
      <c r="B14" s="11" t="s">
        <v>385</v>
      </c>
      <c r="C14" s="11" t="s">
        <v>394</v>
      </c>
      <c r="D14" s="11" t="s">
        <v>401</v>
      </c>
      <c r="E14" s="11"/>
      <c r="F14" s="11"/>
      <c r="G14" s="11">
        <v>489666</v>
      </c>
      <c r="H14" s="11">
        <v>430664</v>
      </c>
      <c r="I14" s="11">
        <v>402315</v>
      </c>
    </row>
    <row r="15" spans="1:13">
      <c r="A15" s="11" t="s">
        <v>382</v>
      </c>
      <c r="B15" s="11" t="s">
        <v>385</v>
      </c>
      <c r="C15" s="11" t="s">
        <v>394</v>
      </c>
      <c r="D15" s="11" t="s">
        <v>401</v>
      </c>
      <c r="E15" s="11" t="s">
        <v>402</v>
      </c>
      <c r="F15" s="11"/>
      <c r="G15" s="11">
        <v>385758</v>
      </c>
      <c r="H15" s="11">
        <v>342928</v>
      </c>
      <c r="I15" s="11">
        <v>323305</v>
      </c>
    </row>
    <row r="16" spans="1:13">
      <c r="A16" s="11" t="s">
        <v>382</v>
      </c>
      <c r="B16" s="11" t="s">
        <v>385</v>
      </c>
      <c r="C16" s="11" t="s">
        <v>394</v>
      </c>
      <c r="D16" s="11" t="s">
        <v>401</v>
      </c>
      <c r="E16" s="11" t="s">
        <v>402</v>
      </c>
      <c r="F16" s="11" t="s">
        <v>403</v>
      </c>
      <c r="G16" s="11">
        <v>15364</v>
      </c>
      <c r="H16" s="11">
        <v>12615</v>
      </c>
      <c r="I16" s="11">
        <v>10162</v>
      </c>
    </row>
    <row r="17" spans="1:9">
      <c r="A17" s="11" t="s">
        <v>382</v>
      </c>
      <c r="B17" s="11" t="s">
        <v>385</v>
      </c>
      <c r="C17" s="11" t="s">
        <v>394</v>
      </c>
      <c r="D17" s="11" t="s">
        <v>401</v>
      </c>
      <c r="E17" s="11" t="s">
        <v>402</v>
      </c>
      <c r="F17" s="11" t="s">
        <v>404</v>
      </c>
      <c r="G17" s="11">
        <v>370394</v>
      </c>
      <c r="H17" s="11">
        <v>330313</v>
      </c>
      <c r="I17" s="11">
        <v>313143</v>
      </c>
    </row>
    <row r="18" spans="1:9">
      <c r="A18" s="11" t="s">
        <v>382</v>
      </c>
      <c r="B18" s="11" t="s">
        <v>385</v>
      </c>
      <c r="C18" s="11" t="s">
        <v>394</v>
      </c>
      <c r="D18" s="11" t="s">
        <v>401</v>
      </c>
      <c r="E18" s="11" t="s">
        <v>405</v>
      </c>
      <c r="F18" s="11"/>
      <c r="G18" s="11">
        <v>103908</v>
      </c>
      <c r="H18" s="11">
        <v>87736</v>
      </c>
      <c r="I18" s="11">
        <v>79010</v>
      </c>
    </row>
    <row r="19" spans="1:9">
      <c r="A19" s="11" t="s">
        <v>382</v>
      </c>
      <c r="B19" s="11" t="s">
        <v>385</v>
      </c>
      <c r="C19" s="11" t="s">
        <v>394</v>
      </c>
      <c r="D19" s="11" t="s">
        <v>401</v>
      </c>
      <c r="E19" s="11" t="s">
        <v>405</v>
      </c>
      <c r="F19" s="11" t="s">
        <v>406</v>
      </c>
      <c r="G19" s="11">
        <v>71262</v>
      </c>
      <c r="H19" s="11">
        <v>55951</v>
      </c>
      <c r="I19" s="11">
        <v>46118</v>
      </c>
    </row>
    <row r="20" spans="1:9">
      <c r="A20" s="11" t="s">
        <v>382</v>
      </c>
      <c r="B20" s="11" t="s">
        <v>385</v>
      </c>
      <c r="C20" s="11" t="s">
        <v>394</v>
      </c>
      <c r="D20" s="11" t="s">
        <v>401</v>
      </c>
      <c r="E20" s="11" t="s">
        <v>405</v>
      </c>
      <c r="F20" s="11" t="s">
        <v>407</v>
      </c>
      <c r="G20" s="11">
        <v>32646</v>
      </c>
      <c r="H20" s="11">
        <v>31785</v>
      </c>
      <c r="I20" s="11">
        <v>32892</v>
      </c>
    </row>
    <row r="21" spans="1:9">
      <c r="A21" s="11" t="s">
        <v>382</v>
      </c>
      <c r="B21" s="11" t="s">
        <v>385</v>
      </c>
      <c r="C21" s="11" t="s">
        <v>408</v>
      </c>
      <c r="D21" s="11"/>
      <c r="E21" s="11"/>
      <c r="F21" s="11"/>
      <c r="G21" s="11"/>
      <c r="H21" s="11"/>
      <c r="I21" s="11"/>
    </row>
    <row r="22" spans="1:9">
      <c r="A22" s="11" t="s">
        <v>382</v>
      </c>
      <c r="B22" s="11" t="s">
        <v>409</v>
      </c>
      <c r="C22" s="11"/>
      <c r="D22" s="11"/>
      <c r="E22" s="11"/>
      <c r="F22" s="11"/>
      <c r="G22" s="11">
        <v>86</v>
      </c>
      <c r="H22" s="11">
        <v>37</v>
      </c>
      <c r="I22" s="11">
        <v>36</v>
      </c>
    </row>
    <row r="23" spans="1:9">
      <c r="A23" s="11" t="s">
        <v>382</v>
      </c>
      <c r="B23" s="11" t="s">
        <v>409</v>
      </c>
      <c r="C23" s="11" t="s">
        <v>410</v>
      </c>
      <c r="D23" s="11"/>
      <c r="E23" s="11"/>
      <c r="F23" s="11"/>
      <c r="G23" s="11">
        <v>86</v>
      </c>
      <c r="H23" s="11">
        <v>37</v>
      </c>
      <c r="I23" s="11">
        <v>36</v>
      </c>
    </row>
    <row r="24" spans="1:9">
      <c r="A24" s="11" t="s">
        <v>411</v>
      </c>
      <c r="B24" s="11"/>
      <c r="C24" s="11"/>
      <c r="D24" s="11"/>
      <c r="E24" s="11"/>
      <c r="F24" s="11"/>
      <c r="G24" s="11">
        <v>2182955</v>
      </c>
      <c r="H24" s="11">
        <v>2201965</v>
      </c>
      <c r="I24" s="11">
        <v>2064919</v>
      </c>
    </row>
    <row r="25" spans="1:9">
      <c r="A25" s="11" t="s">
        <v>411</v>
      </c>
      <c r="B25" s="11" t="s">
        <v>412</v>
      </c>
      <c r="C25" s="11"/>
      <c r="D25" s="11"/>
      <c r="E25" s="11"/>
      <c r="F25" s="11"/>
      <c r="G25" s="11">
        <v>2182934</v>
      </c>
      <c r="H25" s="11">
        <v>2201944</v>
      </c>
      <c r="I25" s="11">
        <v>2064913</v>
      </c>
    </row>
    <row r="26" spans="1:9">
      <c r="A26" s="11" t="s">
        <v>411</v>
      </c>
      <c r="B26" s="11" t="s">
        <v>412</v>
      </c>
      <c r="C26" s="11" t="s">
        <v>413</v>
      </c>
      <c r="D26" s="11"/>
      <c r="E26" s="11"/>
      <c r="F26" s="11"/>
      <c r="G26" s="11">
        <v>4142</v>
      </c>
      <c r="H26" s="11">
        <v>4383</v>
      </c>
      <c r="I26" s="11">
        <v>3863</v>
      </c>
    </row>
    <row r="27" spans="1:9">
      <c r="A27" s="11" t="s">
        <v>411</v>
      </c>
      <c r="B27" s="11" t="s">
        <v>412</v>
      </c>
      <c r="C27" s="11" t="s">
        <v>414</v>
      </c>
      <c r="D27" s="11"/>
      <c r="E27" s="11"/>
      <c r="F27" s="11"/>
      <c r="G27" s="11">
        <v>2118065</v>
      </c>
      <c r="H27" s="11">
        <v>2139989</v>
      </c>
      <c r="I27" s="11">
        <v>2008270</v>
      </c>
    </row>
    <row r="28" spans="1:9">
      <c r="A28" s="11" t="s">
        <v>411</v>
      </c>
      <c r="B28" s="11" t="s">
        <v>412</v>
      </c>
      <c r="C28" s="11" t="s">
        <v>415</v>
      </c>
      <c r="D28" s="11"/>
      <c r="E28" s="11"/>
      <c r="F28" s="11"/>
      <c r="G28" s="11">
        <v>60727</v>
      </c>
      <c r="H28" s="11">
        <v>57572</v>
      </c>
      <c r="I28" s="11">
        <v>52780</v>
      </c>
    </row>
    <row r="29" spans="1:9">
      <c r="A29" s="11" t="s">
        <v>411</v>
      </c>
      <c r="B29" s="11" t="s">
        <v>416</v>
      </c>
      <c r="C29" s="11"/>
      <c r="D29" s="11"/>
      <c r="E29" s="11"/>
      <c r="F29" s="11"/>
      <c r="G29" s="11">
        <v>21</v>
      </c>
      <c r="H29" s="11">
        <v>21</v>
      </c>
      <c r="I29" s="11">
        <v>6</v>
      </c>
    </row>
    <row r="30" spans="1:9">
      <c r="A30" s="11" t="s">
        <v>411</v>
      </c>
      <c r="B30" s="11" t="s">
        <v>416</v>
      </c>
      <c r="C30" s="11" t="s">
        <v>417</v>
      </c>
      <c r="D30" s="11"/>
      <c r="E30" s="11"/>
      <c r="F30" s="11"/>
      <c r="G30" s="11">
        <v>21</v>
      </c>
      <c r="H30" s="11">
        <v>21</v>
      </c>
      <c r="I30" s="11">
        <v>6</v>
      </c>
    </row>
    <row r="31" spans="1:9">
      <c r="A31" s="11" t="s">
        <v>418</v>
      </c>
      <c r="B31" s="11"/>
      <c r="C31" s="11"/>
      <c r="D31" s="11"/>
      <c r="E31" s="11"/>
      <c r="F31" s="11"/>
      <c r="G31" s="11">
        <v>80452</v>
      </c>
      <c r="H31" s="11">
        <v>80835</v>
      </c>
      <c r="I31" s="11">
        <v>72935</v>
      </c>
    </row>
    <row r="32" spans="1:9">
      <c r="A32" s="11" t="s">
        <v>418</v>
      </c>
      <c r="B32" s="11" t="s">
        <v>419</v>
      </c>
      <c r="C32" s="11"/>
      <c r="D32" s="11"/>
      <c r="E32" s="11"/>
      <c r="F32" s="11"/>
      <c r="G32" s="11">
        <v>65908</v>
      </c>
      <c r="H32" s="11">
        <v>66250</v>
      </c>
      <c r="I32" s="11">
        <v>59264</v>
      </c>
    </row>
    <row r="33" spans="1:9">
      <c r="A33" s="11" t="s">
        <v>418</v>
      </c>
      <c r="B33" s="11" t="s">
        <v>420</v>
      </c>
      <c r="C33" s="11"/>
      <c r="D33" s="11"/>
      <c r="E33" s="11"/>
      <c r="F33" s="11"/>
      <c r="G33" s="11">
        <v>14544</v>
      </c>
      <c r="H33" s="11">
        <v>14585</v>
      </c>
      <c r="I33" s="11">
        <v>13671</v>
      </c>
    </row>
    <row r="34" spans="1:9">
      <c r="A34" s="11" t="s">
        <v>421</v>
      </c>
      <c r="B34" s="11"/>
      <c r="C34" s="11"/>
      <c r="D34" s="11"/>
      <c r="E34" s="11"/>
      <c r="F34" s="11"/>
      <c r="G34" s="11">
        <v>6236</v>
      </c>
      <c r="H34" s="11">
        <v>6347</v>
      </c>
      <c r="I34" s="11">
        <v>5861</v>
      </c>
    </row>
    <row r="35" spans="1:9">
      <c r="A35" s="11" t="s">
        <v>421</v>
      </c>
      <c r="B35" s="11" t="s">
        <v>422</v>
      </c>
      <c r="C35" s="11"/>
      <c r="D35" s="11"/>
      <c r="E35" s="11"/>
      <c r="F35" s="11"/>
      <c r="G35" s="11">
        <v>3267</v>
      </c>
      <c r="H35" s="11">
        <v>3313</v>
      </c>
      <c r="I35" s="11">
        <v>2572</v>
      </c>
    </row>
    <row r="36" spans="1:9">
      <c r="A36" s="11" t="s">
        <v>421</v>
      </c>
      <c r="B36" s="11" t="s">
        <v>423</v>
      </c>
      <c r="C36" s="11"/>
      <c r="D36" s="11"/>
      <c r="E36" s="11"/>
      <c r="F36" s="11"/>
      <c r="G36" s="11">
        <v>2969</v>
      </c>
      <c r="H36" s="11">
        <v>3034</v>
      </c>
      <c r="I36" s="11">
        <v>3289</v>
      </c>
    </row>
    <row r="37" spans="1:9">
      <c r="A37" s="11" t="s">
        <v>424</v>
      </c>
      <c r="B37" s="11"/>
      <c r="C37" s="11"/>
      <c r="D37" s="11"/>
      <c r="E37" s="11"/>
      <c r="F37" s="11"/>
      <c r="G37" s="24">
        <v>4543</v>
      </c>
      <c r="H37" s="24">
        <v>2188</v>
      </c>
      <c r="I37" s="24">
        <v>991</v>
      </c>
    </row>
    <row r="38" spans="1:9">
      <c r="A38" s="11" t="s">
        <v>425</v>
      </c>
      <c r="B38" s="11"/>
      <c r="C38" s="11"/>
      <c r="D38" s="11"/>
      <c r="E38" s="11"/>
      <c r="F38" s="11"/>
      <c r="G38" s="11">
        <v>129</v>
      </c>
      <c r="H38" s="11">
        <v>81</v>
      </c>
      <c r="I38" s="11">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30</vt:i4>
      </vt:variant>
    </vt:vector>
  </HeadingPairs>
  <TitlesOfParts>
    <vt:vector size="30" baseType="lpstr">
      <vt:lpstr>Informations générales</vt:lpstr>
      <vt:lpstr>SOMMAIRE</vt:lpstr>
      <vt:lpstr>Lecture du fichier</vt:lpstr>
      <vt:lpstr>Etiquettes</vt:lpstr>
      <vt:lpstr>Produits</vt:lpstr>
      <vt:lpstr>Secteurs</vt:lpstr>
      <vt:lpstr>Structure des flux</vt:lpstr>
      <vt:lpstr>Données</vt:lpstr>
      <vt:lpstr>Abattages - AGRESTE</vt:lpstr>
      <vt:lpstr>Données </vt:lpstr>
      <vt:lpstr>Comext - AGRESTE</vt:lpstr>
      <vt:lpstr>Données      </vt:lpstr>
      <vt:lpstr>Comext - TRACES</vt:lpstr>
      <vt:lpstr>Fabrication - PRODCOM</vt:lpstr>
      <vt:lpstr>Données   </vt:lpstr>
      <vt:lpstr>Comext - EUROSTAT</vt:lpstr>
      <vt:lpstr>Allocation équins</vt:lpstr>
      <vt:lpstr>Contraintes</vt:lpstr>
      <vt:lpstr> Données</vt:lpstr>
      <vt:lpstr>Anatomie - Blézat</vt:lpstr>
      <vt:lpstr>Données    </vt:lpstr>
      <vt:lpstr>Contraintes </vt:lpstr>
      <vt:lpstr>  Données</vt:lpstr>
      <vt:lpstr>Coproduits - SIFCO</vt:lpstr>
      <vt:lpstr>Contraintes  </vt:lpstr>
      <vt:lpstr>   Données</vt:lpstr>
      <vt:lpstr>Débouchés - IFCE</vt:lpstr>
      <vt:lpstr> Données </vt:lpstr>
      <vt:lpstr>Résultats</vt:lpstr>
      <vt:lpstr>Analyses des résultats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Pannier</dc:creator>
  <cp:lastModifiedBy>Alexandre Pannier</cp:lastModifiedBy>
  <dcterms:created xsi:type="dcterms:W3CDTF">2025-02-05T18:47:16Z</dcterms:created>
  <dcterms:modified xsi:type="dcterms:W3CDTF">2026-01-19T17:14:45Z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0x01010054A0A362C8B81F47807DE03BF445B4E9</vt:lpwstr>
  </property>
  <property fmtid="{D5CDD505-2E9C-101B-9397-08002B2CF9AE}" pid="3" name="MediaServiceImageTags">
    <vt:lpwstr/>
  </property>
</Properties>
</file>