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TerriFlux\MFAData\Recherche\Filières Agricoles SOCLE\Etude\6 Viande chevaline\"/>
    </mc:Choice>
  </mc:AlternateContent>
  <xr:revisionPtr revIDLastSave="0" documentId="13_ncr:1_{605888D4-641D-42C1-9926-60CB576E295A}" xr6:coauthVersionLast="47" xr6:coauthVersionMax="47" xr10:uidLastSave="{00000000-0000-0000-0000-000000000000}"/>
  <bookViews>
    <workbookView xWindow="-5040" yWindow="-16320" windowWidth="38640" windowHeight="15840" tabRatio="871" xr2:uid="{E8B10E1F-D64C-47D3-8DAA-FC1296CADBAB}"/>
  </bookViews>
  <sheets>
    <sheet name="Informations générales" sheetId="37" r:id="rId1"/>
    <sheet name="SOMMAIRE" sheetId="38" r:id="rId2"/>
    <sheet name="Lecture du fichier" sheetId="39" r:id="rId3"/>
    <sheet name="Etiquettes" sheetId="8" r:id="rId4"/>
    <sheet name="Produits" sheetId="1" r:id="rId5"/>
    <sheet name="Secteurs" sheetId="2" r:id="rId6"/>
    <sheet name="Structure des flux" sheetId="4" r:id="rId7"/>
    <sheet name="Données" sheetId="5" r:id="rId8"/>
    <sheet name="Abattages - AGRESTE" sheetId="9" r:id="rId9"/>
    <sheet name="Données " sheetId="21" r:id="rId10"/>
    <sheet name="Comext - AGRESTE" sheetId="10" r:id="rId11"/>
    <sheet name="Données      " sheetId="36" r:id="rId12"/>
    <sheet name="Comext - TRACES" sheetId="35" r:id="rId13"/>
    <sheet name="Fabrication - PRODCOM" sheetId="11" r:id="rId14"/>
    <sheet name="Données   " sheetId="30" r:id="rId15"/>
    <sheet name="Comext - EUROSTAT" sheetId="19" r:id="rId16"/>
    <sheet name="Allocation équins" sheetId="20" r:id="rId17"/>
    <sheet name="Contraintes" sheetId="22" r:id="rId18"/>
    <sheet name=" Données" sheetId="23" state="hidden" r:id="rId19"/>
    <sheet name="Anatomie - Blézat" sheetId="24" r:id="rId20"/>
    <sheet name="Données    " sheetId="31" r:id="rId21"/>
    <sheet name="Contraintes " sheetId="26" r:id="rId22"/>
    <sheet name="  Données" sheetId="27" state="hidden" r:id="rId23"/>
    <sheet name="Coproduits - SIFCO" sheetId="28" r:id="rId24"/>
    <sheet name="Contraintes  " sheetId="7" r:id="rId25"/>
    <sheet name="   Données" sheetId="32" state="hidden" r:id="rId26"/>
    <sheet name="Débouchés - IFCE" sheetId="17" r:id="rId27"/>
    <sheet name=" Données " sheetId="34" r:id="rId28"/>
  </sheets>
  <externalReferences>
    <externalReference r:id="rId29"/>
  </externalReferences>
  <definedNames>
    <definedName name="_xlnm._FilterDatabase" localSheetId="27" hidden="1">' Données '!$A$1:$H$1</definedName>
    <definedName name="_xlnm._FilterDatabase" localSheetId="7" hidden="1">Données!$A$1:$H$1</definedName>
    <definedName name="_xlnm._FilterDatabase" localSheetId="9" hidden="1">'Données '!$A$1:$H$1</definedName>
    <definedName name="_xlnm._FilterDatabase" localSheetId="14" hidden="1">'Données   '!$A$1:$H$1</definedName>
    <definedName name="_xlnm._FilterDatabase" localSheetId="20" hidden="1">'Données    '!$A$1:$H$1</definedName>
    <definedName name="_xlnm._FilterDatabase" localSheetId="11" hidden="1">'Données      '!$A$1:$H$1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2" i="38" l="1"/>
  <c r="B30" i="38"/>
  <c r="B29" i="38"/>
  <c r="B27" i="38"/>
  <c r="B28" i="38"/>
  <c r="B26" i="38"/>
  <c r="B24" i="38"/>
  <c r="B11" i="38"/>
  <c r="B10" i="38"/>
  <c r="R4" i="34"/>
  <c r="R5" i="34"/>
  <c r="R6" i="34"/>
  <c r="R7" i="34"/>
  <c r="R8" i="34"/>
  <c r="R9" i="34"/>
  <c r="R10" i="34"/>
  <c r="R11" i="34"/>
  <c r="R12" i="34"/>
  <c r="R13" i="34"/>
  <c r="R3" i="34"/>
  <c r="R2" i="34"/>
  <c r="S11" i="7"/>
  <c r="S9" i="7"/>
  <c r="S5" i="7"/>
  <c r="S3" i="7"/>
  <c r="S13" i="26"/>
  <c r="S11" i="26"/>
  <c r="S9" i="26"/>
  <c r="S7" i="26"/>
  <c r="S5" i="26"/>
  <c r="S3" i="26"/>
  <c r="P2" i="31"/>
  <c r="Q2" i="31"/>
  <c r="P3" i="31"/>
  <c r="Q3" i="31"/>
  <c r="P4" i="31"/>
  <c r="Q4" i="31"/>
  <c r="P5" i="31"/>
  <c r="Q5" i="31"/>
  <c r="P6" i="31"/>
  <c r="Q6" i="31"/>
  <c r="P7" i="31"/>
  <c r="Q7" i="31"/>
  <c r="P8" i="31"/>
  <c r="Q8" i="31"/>
  <c r="P9" i="31"/>
  <c r="Q9" i="31"/>
  <c r="P10" i="31"/>
  <c r="Q10" i="31"/>
  <c r="P11" i="31"/>
  <c r="Q11" i="31"/>
  <c r="P12" i="31"/>
  <c r="Q12" i="31"/>
  <c r="P13" i="31"/>
  <c r="Q13" i="31"/>
  <c r="P14" i="31"/>
  <c r="Q14" i="31"/>
  <c r="P15" i="31"/>
  <c r="Q15" i="31"/>
  <c r="P16" i="31"/>
  <c r="Q16" i="31"/>
  <c r="P17" i="31"/>
  <c r="Q17" i="31"/>
  <c r="P18" i="31"/>
  <c r="Q18" i="31"/>
  <c r="P19" i="31"/>
  <c r="Q19" i="31"/>
  <c r="P20" i="31"/>
  <c r="Q20" i="31"/>
  <c r="P21" i="31"/>
  <c r="Q21" i="31"/>
  <c r="P22" i="31"/>
  <c r="Q22" i="31"/>
  <c r="P23" i="31"/>
  <c r="Q23" i="31"/>
  <c r="P24" i="31"/>
  <c r="Q24" i="31"/>
  <c r="P25" i="31"/>
  <c r="Q25" i="31"/>
  <c r="P27" i="31"/>
  <c r="Q27" i="31"/>
  <c r="P28" i="31"/>
  <c r="Q28" i="31"/>
  <c r="P29" i="31"/>
  <c r="Q29" i="31"/>
  <c r="P30" i="31"/>
  <c r="Q30" i="31"/>
  <c r="P31" i="31"/>
  <c r="Q31" i="31"/>
  <c r="P32" i="31"/>
  <c r="Q32" i="31"/>
  <c r="P33" i="31"/>
  <c r="Q33" i="31"/>
  <c r="P34" i="31"/>
  <c r="Q34" i="31"/>
  <c r="P35" i="31"/>
  <c r="Q35" i="31"/>
  <c r="P36" i="31"/>
  <c r="Q36" i="31"/>
  <c r="P37" i="31"/>
  <c r="Q37" i="31"/>
  <c r="P38" i="31"/>
  <c r="Q38" i="31"/>
  <c r="P39" i="31"/>
  <c r="Q39" i="31"/>
  <c r="P40" i="31"/>
  <c r="Q40" i="31"/>
  <c r="P41" i="31"/>
  <c r="Q41" i="31"/>
  <c r="P42" i="31"/>
  <c r="Q42" i="31"/>
  <c r="P43" i="31"/>
  <c r="Q43" i="31"/>
  <c r="P44" i="31"/>
  <c r="Q44" i="31"/>
  <c r="P45" i="31"/>
  <c r="Q45" i="31"/>
  <c r="P46" i="31"/>
  <c r="Q46" i="31"/>
  <c r="P47" i="31"/>
  <c r="Q47" i="31"/>
  <c r="P48" i="31"/>
  <c r="Q48" i="31"/>
  <c r="P49" i="31"/>
  <c r="Q49" i="31"/>
  <c r="P50" i="31"/>
  <c r="Q50" i="31"/>
  <c r="P51" i="31"/>
  <c r="Q51" i="31"/>
  <c r="P52" i="31"/>
  <c r="Q52" i="31"/>
  <c r="P53" i="31"/>
  <c r="Q53" i="31"/>
  <c r="P54" i="31"/>
  <c r="Q54" i="31"/>
  <c r="P55" i="31"/>
  <c r="Q55" i="31"/>
  <c r="Q26" i="31"/>
  <c r="P26" i="31"/>
  <c r="S5" i="22"/>
  <c r="S7" i="22"/>
  <c r="S9" i="22"/>
  <c r="S11" i="22"/>
  <c r="S13" i="22"/>
  <c r="S15" i="22"/>
  <c r="S3" i="22"/>
  <c r="Q19" i="30"/>
  <c r="P19" i="30"/>
  <c r="Q18" i="30"/>
  <c r="P18" i="30"/>
  <c r="Q17" i="30"/>
  <c r="P17" i="30"/>
  <c r="Q16" i="30"/>
  <c r="P16" i="30"/>
  <c r="Q15" i="30"/>
  <c r="P15" i="30"/>
  <c r="Q14" i="30"/>
  <c r="P14" i="30"/>
  <c r="Q13" i="30"/>
  <c r="P13" i="30"/>
  <c r="Q12" i="30"/>
  <c r="P12" i="30"/>
  <c r="Q11" i="30"/>
  <c r="P11" i="30"/>
  <c r="Q10" i="30"/>
  <c r="P10" i="30"/>
  <c r="Q9" i="30"/>
  <c r="P9" i="30"/>
  <c r="Q8" i="30"/>
  <c r="P8" i="30"/>
  <c r="Q7" i="30"/>
  <c r="P7" i="30"/>
  <c r="Q6" i="30"/>
  <c r="P6" i="30"/>
  <c r="Q5" i="30"/>
  <c r="P5" i="30"/>
  <c r="Q4" i="30"/>
  <c r="P4" i="30"/>
  <c r="Q3" i="30"/>
  <c r="P3" i="30"/>
  <c r="Q2" i="30"/>
  <c r="P2" i="30"/>
  <c r="Q4" i="36"/>
  <c r="P4" i="36"/>
  <c r="Q3" i="36"/>
  <c r="P3" i="36"/>
  <c r="Q2" i="36"/>
  <c r="P2" i="36"/>
  <c r="Q4" i="21"/>
  <c r="P4" i="21"/>
  <c r="Q3" i="21"/>
  <c r="P3" i="21"/>
  <c r="Q2" i="21"/>
  <c r="P2" i="21"/>
  <c r="P3" i="5"/>
  <c r="Q3" i="5"/>
  <c r="P4" i="5"/>
  <c r="Q4" i="5"/>
  <c r="Q2" i="5"/>
  <c r="P2" i="5"/>
  <c r="R1" i="34"/>
  <c r="Q1" i="34"/>
  <c r="S1" i="7"/>
  <c r="R1" i="7"/>
  <c r="S1" i="26"/>
  <c r="R1" i="26"/>
  <c r="Q1" i="31"/>
  <c r="P1" i="31"/>
  <c r="S1" i="22"/>
  <c r="R1" i="22"/>
  <c r="Q1" i="30"/>
  <c r="P1" i="30"/>
  <c r="Q1" i="36"/>
  <c r="P1" i="36"/>
  <c r="Q1" i="21"/>
  <c r="P1" i="21"/>
  <c r="Q1" i="5"/>
  <c r="P1" i="5"/>
  <c r="G12" i="8" a="1"/>
  <c r="G8" i="8" a="1"/>
  <c r="G9" i="8" a="1"/>
  <c r="G10" i="8" a="1"/>
  <c r="G12" i="8" l="1"/>
  <c r="G10" i="8"/>
  <c r="G9" i="8"/>
  <c r="G8" i="8"/>
  <c r="O13" i="34" l="1"/>
  <c r="O12" i="34"/>
  <c r="O11" i="34"/>
  <c r="O10" i="34"/>
  <c r="O9" i="34"/>
  <c r="O8" i="34"/>
  <c r="O6" i="34"/>
  <c r="O7" i="34"/>
  <c r="O5" i="34"/>
  <c r="O4" i="34"/>
  <c r="O3" i="34"/>
  <c r="B13" i="34"/>
  <c r="B12" i="34"/>
  <c r="B11" i="34"/>
  <c r="B10" i="34"/>
  <c r="B9" i="34"/>
  <c r="B8" i="34"/>
  <c r="A13" i="34"/>
  <c r="A12" i="34"/>
  <c r="A11" i="34"/>
  <c r="A10" i="34"/>
  <c r="A9" i="34"/>
  <c r="A8" i="34"/>
  <c r="B7" i="34"/>
  <c r="B6" i="34"/>
  <c r="A7" i="34"/>
  <c r="A6" i="34"/>
  <c r="B5" i="34"/>
  <c r="A5" i="34"/>
  <c r="B4" i="34"/>
  <c r="A4" i="34"/>
  <c r="B3" i="34"/>
  <c r="A3" i="34"/>
  <c r="O2" i="34"/>
  <c r="C4" i="31" l="1"/>
  <c r="C3" i="31"/>
  <c r="C2" i="31"/>
  <c r="C20" i="31"/>
  <c r="F20" i="28"/>
  <c r="O19" i="30"/>
  <c r="O18" i="30"/>
  <c r="O17" i="30"/>
  <c r="O16" i="30"/>
  <c r="O15" i="30"/>
  <c r="O14" i="30"/>
  <c r="O13" i="30"/>
  <c r="O12" i="30"/>
  <c r="O11" i="30"/>
  <c r="O10" i="30"/>
  <c r="O9" i="30"/>
  <c r="O8" i="30"/>
  <c r="O6" i="30"/>
  <c r="O5" i="30"/>
  <c r="O7" i="30"/>
  <c r="O4" i="30"/>
  <c r="O3" i="30"/>
  <c r="O2" i="30"/>
  <c r="W10" i="30"/>
  <c r="W9" i="30"/>
  <c r="W8" i="30"/>
  <c r="Y9" i="30"/>
  <c r="Y10" i="30"/>
  <c r="Y8" i="30"/>
  <c r="E2" i="34"/>
  <c r="F2" i="34"/>
  <c r="H2" i="34"/>
  <c r="B2" i="34"/>
  <c r="A2" i="34"/>
  <c r="Q9" i="7"/>
  <c r="Q11" i="7"/>
  <c r="Q5" i="7"/>
  <c r="Q3" i="7"/>
  <c r="Q15" i="22"/>
  <c r="Q13" i="22"/>
  <c r="Q11" i="22"/>
  <c r="Q9" i="22"/>
  <c r="Q7" i="22"/>
  <c r="Q5" i="22"/>
  <c r="Q13" i="26"/>
  <c r="Q11" i="26"/>
  <c r="Q9" i="26"/>
  <c r="Q7" i="26"/>
  <c r="Q5" i="26"/>
  <c r="Q3" i="26"/>
  <c r="O3" i="31"/>
  <c r="O4" i="31"/>
  <c r="O5" i="31"/>
  <c r="O6" i="31"/>
  <c r="O7" i="31"/>
  <c r="O8" i="31"/>
  <c r="O9" i="31"/>
  <c r="O10" i="31"/>
  <c r="O11" i="31"/>
  <c r="O12" i="31"/>
  <c r="O13" i="31"/>
  <c r="O14" i="31"/>
  <c r="O15" i="31"/>
  <c r="O16" i="31"/>
  <c r="O17" i="31"/>
  <c r="O18" i="31"/>
  <c r="O19" i="31"/>
  <c r="O20" i="31"/>
  <c r="O21" i="31"/>
  <c r="O22" i="31"/>
  <c r="O23" i="31"/>
  <c r="O24" i="31"/>
  <c r="O25" i="31"/>
  <c r="O26" i="31"/>
  <c r="O27" i="31"/>
  <c r="O28" i="31"/>
  <c r="O29" i="31"/>
  <c r="O30" i="31"/>
  <c r="O31" i="31"/>
  <c r="O32" i="31"/>
  <c r="O33" i="31"/>
  <c r="O34" i="31"/>
  <c r="O35" i="31"/>
  <c r="O36" i="31"/>
  <c r="O37" i="31"/>
  <c r="O38" i="31"/>
  <c r="O39" i="31"/>
  <c r="O40" i="31"/>
  <c r="O41" i="31"/>
  <c r="O42" i="31"/>
  <c r="O43" i="31"/>
  <c r="O44" i="31"/>
  <c r="O45" i="31"/>
  <c r="O46" i="31"/>
  <c r="O47" i="31"/>
  <c r="O48" i="31"/>
  <c r="O49" i="31"/>
  <c r="O50" i="31"/>
  <c r="O51" i="31"/>
  <c r="O52" i="31"/>
  <c r="O53" i="31"/>
  <c r="O54" i="31"/>
  <c r="O55" i="31"/>
  <c r="O2" i="31"/>
  <c r="Q3" i="22"/>
  <c r="O4" i="21"/>
  <c r="O3" i="21"/>
  <c r="O2" i="21"/>
  <c r="O4" i="5"/>
  <c r="O3" i="5"/>
  <c r="O2" i="5"/>
  <c r="O4" i="36"/>
  <c r="O3" i="36"/>
  <c r="O2" i="36"/>
  <c r="C3" i="36"/>
  <c r="C4" i="36"/>
  <c r="N4" i="36" s="1"/>
  <c r="C2" i="36"/>
  <c r="M4" i="36"/>
  <c r="H4" i="36"/>
  <c r="G4" i="36"/>
  <c r="F4" i="36"/>
  <c r="E4" i="36"/>
  <c r="B4" i="36"/>
  <c r="A4" i="36"/>
  <c r="M3" i="36"/>
  <c r="H3" i="36"/>
  <c r="G3" i="36"/>
  <c r="F3" i="36"/>
  <c r="E3" i="36"/>
  <c r="N3" i="36"/>
  <c r="B3" i="36"/>
  <c r="A3" i="36"/>
  <c r="M2" i="36"/>
  <c r="H2" i="36"/>
  <c r="G2" i="36"/>
  <c r="F2" i="36"/>
  <c r="E2" i="36"/>
  <c r="N2" i="36"/>
  <c r="B2" i="36"/>
  <c r="A2" i="36"/>
  <c r="O1" i="36"/>
  <c r="N1" i="36"/>
  <c r="M1" i="36"/>
  <c r="L1" i="36"/>
  <c r="K1" i="36"/>
  <c r="J1" i="36"/>
  <c r="I1" i="36"/>
  <c r="H1" i="36"/>
  <c r="G1" i="36"/>
  <c r="F1" i="36"/>
  <c r="E1" i="36"/>
  <c r="P1" i="34"/>
  <c r="O1" i="34"/>
  <c r="N1" i="34"/>
  <c r="M1" i="34"/>
  <c r="L1" i="34"/>
  <c r="K1" i="34"/>
  <c r="J1" i="34"/>
  <c r="I1" i="34"/>
  <c r="H1" i="34"/>
  <c r="G1" i="34"/>
  <c r="F1" i="34"/>
  <c r="E1" i="34"/>
  <c r="N7" i="7" a="1"/>
  <c r="L48" i="31" a="1"/>
  <c r="L34" i="31" a="1"/>
  <c r="L6" i="31" a="1"/>
  <c r="L27" i="31" a="1"/>
  <c r="L3" i="30" a="1"/>
  <c r="L21" i="31" a="1"/>
  <c r="L18" i="30" a="1"/>
  <c r="N11" i="22" a="1"/>
  <c r="L17" i="30" a="1"/>
  <c r="L18" i="31" a="1"/>
  <c r="L26" i="31" a="1"/>
  <c r="L16" i="31" a="1"/>
  <c r="L4" i="21" a="1"/>
  <c r="L42" i="31" a="1"/>
  <c r="N3" i="22" a="1"/>
  <c r="L2" i="30" a="1"/>
  <c r="N3" i="7" a="1"/>
  <c r="L9" i="31" a="1"/>
  <c r="N13" i="26" a="1"/>
  <c r="L51" i="31" a="1"/>
  <c r="L12" i="30" a="1"/>
  <c r="L5" i="30" a="1"/>
  <c r="N13" i="22" a="1"/>
  <c r="L14" i="31" a="1"/>
  <c r="L11" i="31" a="1"/>
  <c r="L37" i="31" a="1"/>
  <c r="L4" i="36" a="1"/>
  <c r="L41" i="31" a="1"/>
  <c r="L35" i="31" a="1"/>
  <c r="N7" i="22" a="1"/>
  <c r="L2" i="36" a="1"/>
  <c r="L23" i="31" a="1"/>
  <c r="N11" i="7" a="1"/>
  <c r="L36" i="31" a="1"/>
  <c r="L3" i="21" a="1"/>
  <c r="L39" i="31" a="1"/>
  <c r="L44" i="31" a="1"/>
  <c r="L15" i="30" a="1"/>
  <c r="L17" i="31" a="1"/>
  <c r="L53" i="31" a="1"/>
  <c r="N7" i="26" a="1"/>
  <c r="N9" i="22" a="1"/>
  <c r="L45" i="31" a="1"/>
  <c r="L29" i="31" a="1"/>
  <c r="L8" i="30" a="1"/>
  <c r="L11" i="30" a="1"/>
  <c r="L13" i="30" a="1"/>
  <c r="N5" i="7" a="1"/>
  <c r="N5" i="22" a="1"/>
  <c r="L40" i="31" a="1"/>
  <c r="L4" i="30" a="1"/>
  <c r="L2" i="21" a="1"/>
  <c r="L31" i="31" a="1"/>
  <c r="L2" i="5" a="1"/>
  <c r="L32" i="31" a="1"/>
  <c r="L19" i="31" a="1"/>
  <c r="L55" i="31" a="1"/>
  <c r="N9" i="7" a="1"/>
  <c r="L3" i="36" a="1"/>
  <c r="N11" i="26" a="1"/>
  <c r="L10" i="30" a="1"/>
  <c r="L28" i="31" a="1"/>
  <c r="L14" i="30" a="1"/>
  <c r="L50" i="31" a="1"/>
  <c r="L3" i="5" a="1"/>
  <c r="L9" i="30" a="1"/>
  <c r="N5" i="26" a="1"/>
  <c r="L6" i="30" a="1"/>
  <c r="L8" i="31" a="1"/>
  <c r="N15" i="22" a="1"/>
  <c r="L19" i="30" a="1"/>
  <c r="L52" i="31" a="1"/>
  <c r="L4" i="31" a="1"/>
  <c r="L7" i="31" a="1"/>
  <c r="L10" i="31" a="1"/>
  <c r="L24" i="31" a="1"/>
  <c r="L15" i="31" a="1"/>
  <c r="L30" i="31" a="1"/>
  <c r="L13" i="31" a="1"/>
  <c r="L16" i="30" a="1"/>
  <c r="L5" i="31" a="1"/>
  <c r="L38" i="31" a="1"/>
  <c r="L12" i="31" a="1"/>
  <c r="L43" i="31" a="1"/>
  <c r="L46" i="31" a="1"/>
  <c r="L25" i="31" a="1"/>
  <c r="N3" i="26" a="1"/>
  <c r="N9" i="26" a="1"/>
  <c r="L54" i="31" a="1"/>
  <c r="L49" i="31" a="1"/>
  <c r="L33" i="31" a="1"/>
  <c r="L20" i="31" a="1"/>
  <c r="L7" i="30" a="1"/>
  <c r="L47" i="31" a="1"/>
  <c r="L4" i="5" a="1"/>
  <c r="L2" i="31" a="1"/>
  <c r="L22" i="31" a="1"/>
  <c r="L3" i="31" a="1"/>
  <c r="L3" i="36" l="1"/>
  <c r="L4" i="36"/>
  <c r="L2" i="36"/>
  <c r="L2" i="21"/>
  <c r="N3" i="22"/>
  <c r="L3" i="31"/>
  <c r="L11" i="31"/>
  <c r="L31" i="31"/>
  <c r="L39" i="31"/>
  <c r="L51" i="31"/>
  <c r="N9" i="26"/>
  <c r="L9" i="30"/>
  <c r="L4" i="21"/>
  <c r="L4" i="30"/>
  <c r="L8" i="30"/>
  <c r="L12" i="30"/>
  <c r="L16" i="30"/>
  <c r="N11" i="22"/>
  <c r="L7" i="31"/>
  <c r="L15" i="31"/>
  <c r="L19" i="31"/>
  <c r="L23" i="31"/>
  <c r="L27" i="31"/>
  <c r="L35" i="31"/>
  <c r="L43" i="31"/>
  <c r="L47" i="31"/>
  <c r="L55" i="31"/>
  <c r="N5" i="7"/>
  <c r="N5" i="22"/>
  <c r="L8" i="31"/>
  <c r="L16" i="31"/>
  <c r="L24" i="31"/>
  <c r="L32" i="31"/>
  <c r="L36" i="31"/>
  <c r="L44" i="31"/>
  <c r="N7" i="7"/>
  <c r="L2" i="5"/>
  <c r="L4" i="31"/>
  <c r="L12" i="31"/>
  <c r="L20" i="31"/>
  <c r="L28" i="31"/>
  <c r="L40" i="31"/>
  <c r="L48" i="31"/>
  <c r="L52" i="31"/>
  <c r="N3" i="26"/>
  <c r="N11" i="26"/>
  <c r="N9" i="7"/>
  <c r="L13" i="30"/>
  <c r="N13" i="22"/>
  <c r="L3" i="21"/>
  <c r="L2" i="30"/>
  <c r="L10" i="30"/>
  <c r="L14" i="30"/>
  <c r="L18" i="30"/>
  <c r="N7" i="22"/>
  <c r="N15" i="22"/>
  <c r="L5" i="31"/>
  <c r="L9" i="31"/>
  <c r="L13" i="31"/>
  <c r="L17" i="31"/>
  <c r="L21" i="31"/>
  <c r="L25" i="31"/>
  <c r="L29" i="31"/>
  <c r="L33" i="31"/>
  <c r="L37" i="31"/>
  <c r="L41" i="31"/>
  <c r="L45" i="31"/>
  <c r="L49" i="31"/>
  <c r="L53" i="31"/>
  <c r="N5" i="26"/>
  <c r="N13" i="26"/>
  <c r="L5" i="30"/>
  <c r="L6" i="30"/>
  <c r="L4" i="5"/>
  <c r="L7" i="30"/>
  <c r="L15" i="30"/>
  <c r="N9" i="22"/>
  <c r="L6" i="31"/>
  <c r="L14" i="31"/>
  <c r="L22" i="31"/>
  <c r="L30" i="31"/>
  <c r="L34" i="31"/>
  <c r="L42" i="31"/>
  <c r="L50" i="31"/>
  <c r="L54" i="31"/>
  <c r="N11" i="7"/>
  <c r="L17" i="30"/>
  <c r="L3" i="5"/>
  <c r="L3" i="30"/>
  <c r="L11" i="30"/>
  <c r="L19" i="30"/>
  <c r="L2" i="31"/>
  <c r="L10" i="31"/>
  <c r="L18" i="31"/>
  <c r="L26" i="31"/>
  <c r="L38" i="31"/>
  <c r="L46" i="31"/>
  <c r="N7" i="26"/>
  <c r="N3" i="7"/>
  <c r="E72" i="24"/>
  <c r="D72" i="24"/>
  <c r="D73" i="24"/>
  <c r="D74" i="24"/>
  <c r="D75" i="24"/>
  <c r="D76" i="24"/>
  <c r="D77" i="24"/>
  <c r="D71" i="24"/>
  <c r="D70" i="24"/>
  <c r="H69" i="24"/>
  <c r="G69" i="24"/>
  <c r="F69" i="24"/>
  <c r="E69" i="24"/>
  <c r="E70" i="24"/>
  <c r="H70" i="24" s="1"/>
  <c r="E71" i="24"/>
  <c r="H72" i="24"/>
  <c r="E73" i="24"/>
  <c r="H73" i="24" s="1"/>
  <c r="E74" i="24"/>
  <c r="E75" i="24"/>
  <c r="E76" i="24"/>
  <c r="H76" i="24" s="1"/>
  <c r="E77" i="24"/>
  <c r="E68" i="24"/>
  <c r="C11" i="7"/>
  <c r="C10" i="7"/>
  <c r="B11" i="7"/>
  <c r="B10" i="7"/>
  <c r="D10" i="7"/>
  <c r="O11" i="7"/>
  <c r="J11" i="7"/>
  <c r="H11" i="7"/>
  <c r="G11" i="7"/>
  <c r="J10" i="7"/>
  <c r="H10" i="7"/>
  <c r="G10" i="7"/>
  <c r="P11" i="7"/>
  <c r="D8" i="7"/>
  <c r="C9" i="7"/>
  <c r="C2" i="7"/>
  <c r="C4" i="7"/>
  <c r="C6" i="7"/>
  <c r="C8" i="7"/>
  <c r="B9" i="7"/>
  <c r="B8" i="7"/>
  <c r="P9" i="7"/>
  <c r="O9" i="7"/>
  <c r="J9" i="7"/>
  <c r="H9" i="7"/>
  <c r="G9" i="7"/>
  <c r="J8" i="7"/>
  <c r="H8" i="7"/>
  <c r="G8" i="7"/>
  <c r="D6" i="7"/>
  <c r="B7" i="7"/>
  <c r="B6" i="7"/>
  <c r="B2" i="7"/>
  <c r="B3" i="7"/>
  <c r="B4" i="7"/>
  <c r="B5" i="7"/>
  <c r="C51" i="24"/>
  <c r="C26" i="24"/>
  <c r="C48" i="24"/>
  <c r="D53" i="24"/>
  <c r="D52" i="24"/>
  <c r="D51" i="24"/>
  <c r="D50" i="24"/>
  <c r="D49" i="24"/>
  <c r="D48" i="24"/>
  <c r="D47" i="24"/>
  <c r="D46" i="24"/>
  <c r="O7" i="7"/>
  <c r="O3" i="7"/>
  <c r="O5" i="7"/>
  <c r="C5" i="7"/>
  <c r="D4" i="7"/>
  <c r="P5" i="7" s="1"/>
  <c r="J5" i="7"/>
  <c r="H5" i="7"/>
  <c r="G5" i="7"/>
  <c r="J4" i="7"/>
  <c r="H4" i="7"/>
  <c r="G4" i="7"/>
  <c r="D12" i="26"/>
  <c r="P13" i="26" s="1"/>
  <c r="D10" i="26"/>
  <c r="P11" i="26" s="1"/>
  <c r="I7" i="26"/>
  <c r="I8" i="26"/>
  <c r="I9" i="26"/>
  <c r="I6" i="26"/>
  <c r="I3" i="26"/>
  <c r="I4" i="26"/>
  <c r="I5" i="26"/>
  <c r="I2" i="26"/>
  <c r="O5" i="26"/>
  <c r="O7" i="26"/>
  <c r="O9" i="26"/>
  <c r="O11" i="26"/>
  <c r="O13" i="26"/>
  <c r="O3" i="26"/>
  <c r="Q1" i="26"/>
  <c r="P1" i="26"/>
  <c r="O1" i="26"/>
  <c r="N1" i="26"/>
  <c r="M1" i="26"/>
  <c r="L1" i="26"/>
  <c r="K1" i="26"/>
  <c r="J1" i="26"/>
  <c r="I1" i="26"/>
  <c r="H1" i="26"/>
  <c r="G1" i="26"/>
  <c r="J9" i="26"/>
  <c r="H9" i="26"/>
  <c r="G9" i="26"/>
  <c r="J8" i="26"/>
  <c r="H8" i="26"/>
  <c r="G8" i="26"/>
  <c r="J7" i="26"/>
  <c r="H7" i="26"/>
  <c r="G7" i="26"/>
  <c r="J6" i="26"/>
  <c r="H6" i="26"/>
  <c r="G6" i="26"/>
  <c r="J5" i="26"/>
  <c r="H5" i="26"/>
  <c r="G5" i="26"/>
  <c r="J4" i="26"/>
  <c r="H4" i="26"/>
  <c r="G4" i="26"/>
  <c r="J3" i="26"/>
  <c r="H3" i="26"/>
  <c r="G3" i="26"/>
  <c r="J2" i="26"/>
  <c r="H2" i="26"/>
  <c r="G2" i="26"/>
  <c r="C5" i="26"/>
  <c r="B5" i="26"/>
  <c r="C4" i="26"/>
  <c r="B4" i="26"/>
  <c r="C3" i="26"/>
  <c r="B3" i="26"/>
  <c r="C2" i="26"/>
  <c r="B2" i="26"/>
  <c r="C9" i="26"/>
  <c r="B9" i="26"/>
  <c r="C8" i="26"/>
  <c r="B8" i="26"/>
  <c r="C7" i="26"/>
  <c r="B7" i="26"/>
  <c r="C6" i="26"/>
  <c r="B6" i="26"/>
  <c r="J13" i="26"/>
  <c r="I13" i="26"/>
  <c r="H13" i="26"/>
  <c r="G13" i="26"/>
  <c r="C13" i="26"/>
  <c r="B13" i="26"/>
  <c r="J12" i="26"/>
  <c r="I12" i="26"/>
  <c r="H12" i="26"/>
  <c r="G12" i="26"/>
  <c r="C12" i="26"/>
  <c r="B12" i="26"/>
  <c r="J11" i="26"/>
  <c r="I11" i="26"/>
  <c r="H11" i="26"/>
  <c r="G11" i="26"/>
  <c r="C11" i="26"/>
  <c r="B11" i="26"/>
  <c r="J10" i="26"/>
  <c r="I10" i="26"/>
  <c r="H10" i="26"/>
  <c r="G10" i="26"/>
  <c r="C10" i="26"/>
  <c r="B10" i="26"/>
  <c r="G3" i="31"/>
  <c r="G4" i="31"/>
  <c r="G5" i="31"/>
  <c r="G6" i="31"/>
  <c r="G7" i="31"/>
  <c r="G8" i="31"/>
  <c r="G9" i="31"/>
  <c r="G10" i="31"/>
  <c r="G11" i="31"/>
  <c r="G12" i="31"/>
  <c r="G13" i="31"/>
  <c r="G14" i="31"/>
  <c r="G15" i="31"/>
  <c r="G16" i="31"/>
  <c r="G17" i="31"/>
  <c r="G18" i="31"/>
  <c r="G19" i="31"/>
  <c r="G2" i="31"/>
  <c r="M19" i="31"/>
  <c r="H19" i="31"/>
  <c r="F19" i="31"/>
  <c r="E19" i="31"/>
  <c r="N19" i="31"/>
  <c r="B19" i="31"/>
  <c r="A19" i="31"/>
  <c r="M18" i="31"/>
  <c r="H18" i="31"/>
  <c r="F18" i="31"/>
  <c r="E18" i="31"/>
  <c r="N18" i="31"/>
  <c r="B18" i="31"/>
  <c r="A18" i="31"/>
  <c r="M17" i="31"/>
  <c r="H17" i="31"/>
  <c r="F17" i="31"/>
  <c r="E17" i="31"/>
  <c r="N17" i="31"/>
  <c r="B17" i="31"/>
  <c r="A17" i="31"/>
  <c r="M16" i="31"/>
  <c r="H16" i="31"/>
  <c r="F16" i="31"/>
  <c r="E16" i="31"/>
  <c r="N16" i="31"/>
  <c r="B16" i="31"/>
  <c r="A16" i="31"/>
  <c r="M15" i="31"/>
  <c r="H15" i="31"/>
  <c r="F15" i="31"/>
  <c r="E15" i="31"/>
  <c r="N15" i="31"/>
  <c r="B15" i="31"/>
  <c r="A15" i="31"/>
  <c r="M14" i="31"/>
  <c r="H14" i="31"/>
  <c r="F14" i="31"/>
  <c r="E14" i="31"/>
  <c r="N14" i="31"/>
  <c r="B14" i="31"/>
  <c r="A14" i="31"/>
  <c r="M13" i="31"/>
  <c r="H13" i="31"/>
  <c r="F13" i="31"/>
  <c r="E13" i="31"/>
  <c r="N13" i="31"/>
  <c r="B13" i="31"/>
  <c r="A13" i="31"/>
  <c r="M12" i="31"/>
  <c r="H12" i="31"/>
  <c r="F12" i="31"/>
  <c r="E12" i="31"/>
  <c r="N12" i="31"/>
  <c r="B12" i="31"/>
  <c r="A12" i="31"/>
  <c r="M11" i="31"/>
  <c r="H11" i="31"/>
  <c r="F11" i="31"/>
  <c r="E11" i="31"/>
  <c r="N11" i="31"/>
  <c r="B11" i="31"/>
  <c r="A11" i="31"/>
  <c r="M10" i="31"/>
  <c r="H10" i="31"/>
  <c r="F10" i="31"/>
  <c r="E10" i="31"/>
  <c r="N10" i="31"/>
  <c r="B10" i="31"/>
  <c r="A10" i="31"/>
  <c r="M9" i="31"/>
  <c r="H9" i="31"/>
  <c r="F9" i="31"/>
  <c r="E9" i="31"/>
  <c r="N9" i="31"/>
  <c r="B9" i="31"/>
  <c r="A9" i="31"/>
  <c r="M8" i="31"/>
  <c r="H8" i="31"/>
  <c r="F8" i="31"/>
  <c r="E8" i="31"/>
  <c r="N8" i="31"/>
  <c r="B8" i="31"/>
  <c r="A8" i="31"/>
  <c r="M7" i="31"/>
  <c r="H7" i="31"/>
  <c r="F7" i="31"/>
  <c r="E7" i="31"/>
  <c r="N7" i="31"/>
  <c r="B7" i="31"/>
  <c r="A7" i="31"/>
  <c r="M6" i="31"/>
  <c r="H6" i="31"/>
  <c r="F6" i="31"/>
  <c r="E6" i="31"/>
  <c r="N6" i="31"/>
  <c r="B6" i="31"/>
  <c r="A6" i="31"/>
  <c r="M5" i="31"/>
  <c r="H5" i="31"/>
  <c r="F5" i="31"/>
  <c r="E5" i="31"/>
  <c r="N5" i="31"/>
  <c r="B5" i="31"/>
  <c r="A5" i="31"/>
  <c r="M4" i="31"/>
  <c r="H4" i="31"/>
  <c r="F4" i="31"/>
  <c r="E4" i="31"/>
  <c r="N4" i="31"/>
  <c r="B4" i="31"/>
  <c r="A4" i="31"/>
  <c r="M3" i="31"/>
  <c r="H3" i="31"/>
  <c r="F3" i="31"/>
  <c r="E3" i="31"/>
  <c r="N3" i="31"/>
  <c r="B3" i="31"/>
  <c r="A3" i="31"/>
  <c r="M2" i="31"/>
  <c r="H2" i="31"/>
  <c r="F2" i="31"/>
  <c r="E2" i="31"/>
  <c r="N2" i="31"/>
  <c r="B2" i="31"/>
  <c r="A2" i="31"/>
  <c r="G21" i="31"/>
  <c r="G22" i="31"/>
  <c r="G23" i="31"/>
  <c r="G24" i="31"/>
  <c r="G25" i="31"/>
  <c r="G26" i="31"/>
  <c r="G27" i="31"/>
  <c r="G28" i="31"/>
  <c r="G29" i="31"/>
  <c r="G30" i="31"/>
  <c r="G31" i="31"/>
  <c r="G32" i="31"/>
  <c r="G33" i="31"/>
  <c r="G34" i="31"/>
  <c r="G35" i="31"/>
  <c r="G36" i="31"/>
  <c r="G37" i="31"/>
  <c r="G20" i="31"/>
  <c r="M37" i="31"/>
  <c r="H37" i="31"/>
  <c r="F37" i="31"/>
  <c r="E37" i="31"/>
  <c r="B37" i="31"/>
  <c r="A37" i="31"/>
  <c r="M36" i="31"/>
  <c r="H36" i="31"/>
  <c r="F36" i="31"/>
  <c r="E36" i="31"/>
  <c r="B36" i="31"/>
  <c r="A36" i="31"/>
  <c r="M35" i="31"/>
  <c r="H35" i="31"/>
  <c r="F35" i="31"/>
  <c r="E35" i="31"/>
  <c r="B35" i="31"/>
  <c r="A35" i="31"/>
  <c r="M34" i="31"/>
  <c r="H34" i="31"/>
  <c r="F34" i="31"/>
  <c r="E34" i="31"/>
  <c r="B34" i="31"/>
  <c r="A34" i="31"/>
  <c r="M33" i="31"/>
  <c r="H33" i="31"/>
  <c r="F33" i="31"/>
  <c r="E33" i="31"/>
  <c r="B33" i="31"/>
  <c r="A33" i="31"/>
  <c r="M32" i="31"/>
  <c r="H32" i="31"/>
  <c r="F32" i="31"/>
  <c r="E32" i="31"/>
  <c r="B32" i="31"/>
  <c r="A32" i="31"/>
  <c r="M31" i="31"/>
  <c r="H31" i="31"/>
  <c r="F31" i="31"/>
  <c r="E31" i="31"/>
  <c r="B31" i="31"/>
  <c r="A31" i="31"/>
  <c r="M30" i="31"/>
  <c r="H30" i="31"/>
  <c r="F30" i="31"/>
  <c r="E30" i="31"/>
  <c r="B30" i="31"/>
  <c r="A30" i="31"/>
  <c r="M29" i="31"/>
  <c r="H29" i="31"/>
  <c r="F29" i="31"/>
  <c r="E29" i="31"/>
  <c r="B29" i="31"/>
  <c r="A29" i="31"/>
  <c r="M28" i="31"/>
  <c r="H28" i="31"/>
  <c r="F28" i="31"/>
  <c r="E28" i="31"/>
  <c r="B28" i="31"/>
  <c r="A28" i="31"/>
  <c r="M27" i="31"/>
  <c r="H27" i="31"/>
  <c r="F27" i="31"/>
  <c r="E27" i="31"/>
  <c r="B27" i="31"/>
  <c r="A27" i="31"/>
  <c r="M26" i="31"/>
  <c r="H26" i="31"/>
  <c r="F26" i="31"/>
  <c r="E26" i="31"/>
  <c r="B26" i="31"/>
  <c r="A26" i="31"/>
  <c r="M25" i="31"/>
  <c r="H25" i="31"/>
  <c r="F25" i="31"/>
  <c r="E25" i="31"/>
  <c r="B25" i="31"/>
  <c r="A25" i="31"/>
  <c r="M24" i="31"/>
  <c r="H24" i="31"/>
  <c r="F24" i="31"/>
  <c r="E24" i="31"/>
  <c r="B24" i="31"/>
  <c r="A24" i="31"/>
  <c r="M23" i="31"/>
  <c r="H23" i="31"/>
  <c r="F23" i="31"/>
  <c r="E23" i="31"/>
  <c r="B23" i="31"/>
  <c r="A23" i="31"/>
  <c r="M22" i="31"/>
  <c r="H22" i="31"/>
  <c r="F22" i="31"/>
  <c r="E22" i="31"/>
  <c r="N22" i="31" s="1"/>
  <c r="B22" i="31"/>
  <c r="A22" i="31"/>
  <c r="M21" i="31"/>
  <c r="H21" i="31"/>
  <c r="F21" i="31"/>
  <c r="E21" i="31"/>
  <c r="N21" i="31"/>
  <c r="B21" i="31"/>
  <c r="A21" i="31"/>
  <c r="M20" i="31"/>
  <c r="H20" i="31"/>
  <c r="F20" i="31"/>
  <c r="E20" i="31"/>
  <c r="N20" i="31"/>
  <c r="B20" i="31"/>
  <c r="A20" i="31"/>
  <c r="O5" i="22"/>
  <c r="O7" i="22"/>
  <c r="O9" i="22"/>
  <c r="O11" i="22"/>
  <c r="O13" i="22"/>
  <c r="O15" i="22"/>
  <c r="O3" i="22"/>
  <c r="D14" i="22"/>
  <c r="P15" i="22" s="1"/>
  <c r="D12" i="22"/>
  <c r="P13" i="22" s="1"/>
  <c r="D8" i="22"/>
  <c r="P9" i="22" s="1"/>
  <c r="D6" i="22"/>
  <c r="P7" i="22" s="1"/>
  <c r="D4" i="22"/>
  <c r="P5" i="22" s="1"/>
  <c r="D2" i="22"/>
  <c r="P3" i="22" s="1"/>
  <c r="J15" i="22"/>
  <c r="H15" i="22"/>
  <c r="G15" i="22"/>
  <c r="C15" i="22"/>
  <c r="B15" i="22"/>
  <c r="J14" i="22"/>
  <c r="H14" i="22"/>
  <c r="G14" i="22"/>
  <c r="C14" i="22"/>
  <c r="B14" i="22"/>
  <c r="J13" i="22"/>
  <c r="H13" i="22"/>
  <c r="G13" i="22"/>
  <c r="C13" i="22"/>
  <c r="B13" i="22"/>
  <c r="J12" i="22"/>
  <c r="H12" i="22"/>
  <c r="G12" i="22"/>
  <c r="C12" i="22"/>
  <c r="B12" i="22"/>
  <c r="J11" i="22"/>
  <c r="H11" i="22"/>
  <c r="G11" i="22"/>
  <c r="C11" i="22"/>
  <c r="B11" i="22"/>
  <c r="J10" i="22"/>
  <c r="H10" i="22"/>
  <c r="G10" i="22"/>
  <c r="C10" i="22"/>
  <c r="B10" i="22"/>
  <c r="J9" i="22"/>
  <c r="H9" i="22"/>
  <c r="G9" i="22"/>
  <c r="C9" i="22"/>
  <c r="B9" i="22"/>
  <c r="J8" i="22"/>
  <c r="H8" i="22"/>
  <c r="G8" i="22"/>
  <c r="C8" i="22"/>
  <c r="B8" i="22"/>
  <c r="J7" i="22"/>
  <c r="H7" i="22"/>
  <c r="G7" i="22"/>
  <c r="C7" i="22"/>
  <c r="B7" i="22"/>
  <c r="J6" i="22"/>
  <c r="H6" i="22"/>
  <c r="G6" i="22"/>
  <c r="C6" i="22"/>
  <c r="B6" i="22"/>
  <c r="J5" i="22"/>
  <c r="H5" i="22"/>
  <c r="G5" i="22"/>
  <c r="C5" i="22"/>
  <c r="B5" i="22"/>
  <c r="J4" i="22"/>
  <c r="H4" i="22"/>
  <c r="G4" i="22"/>
  <c r="C4" i="22"/>
  <c r="B4" i="22"/>
  <c r="J3" i="22"/>
  <c r="H3" i="22"/>
  <c r="G3" i="22"/>
  <c r="C3" i="22"/>
  <c r="B3" i="22"/>
  <c r="J2" i="22"/>
  <c r="H2" i="22"/>
  <c r="G2" i="22"/>
  <c r="C2" i="22"/>
  <c r="B2" i="22"/>
  <c r="M55" i="31"/>
  <c r="H55" i="31"/>
  <c r="G55" i="31"/>
  <c r="F55" i="31"/>
  <c r="E55" i="31"/>
  <c r="B55" i="31"/>
  <c r="A55" i="31"/>
  <c r="M54" i="31"/>
  <c r="H54" i="31"/>
  <c r="G54" i="31"/>
  <c r="F54" i="31"/>
  <c r="E54" i="31"/>
  <c r="B54" i="31"/>
  <c r="A54" i="31"/>
  <c r="M53" i="31"/>
  <c r="H53" i="31"/>
  <c r="G53" i="31"/>
  <c r="F53" i="31"/>
  <c r="E53" i="31"/>
  <c r="B53" i="31"/>
  <c r="A53" i="31"/>
  <c r="M52" i="31"/>
  <c r="H52" i="31"/>
  <c r="G52" i="31"/>
  <c r="F52" i="31"/>
  <c r="E52" i="31"/>
  <c r="B52" i="31"/>
  <c r="A52" i="31"/>
  <c r="M51" i="31"/>
  <c r="H51" i="31"/>
  <c r="G51" i="31"/>
  <c r="F51" i="31"/>
  <c r="E51" i="31"/>
  <c r="B51" i="31"/>
  <c r="A51" i="31"/>
  <c r="M50" i="31"/>
  <c r="H50" i="31"/>
  <c r="G50" i="31"/>
  <c r="F50" i="31"/>
  <c r="E50" i="31"/>
  <c r="B50" i="31"/>
  <c r="A50" i="31"/>
  <c r="M49" i="31"/>
  <c r="H49" i="31"/>
  <c r="G49" i="31"/>
  <c r="F49" i="31"/>
  <c r="E49" i="31"/>
  <c r="B49" i="31"/>
  <c r="A49" i="31"/>
  <c r="M48" i="31"/>
  <c r="H48" i="31"/>
  <c r="G48" i="31"/>
  <c r="F48" i="31"/>
  <c r="E48" i="31"/>
  <c r="B48" i="31"/>
  <c r="A48" i="31"/>
  <c r="M47" i="31"/>
  <c r="H47" i="31"/>
  <c r="G47" i="31"/>
  <c r="F47" i="31"/>
  <c r="E47" i="31"/>
  <c r="B47" i="31"/>
  <c r="A47" i="31"/>
  <c r="M46" i="31"/>
  <c r="H46" i="31"/>
  <c r="G46" i="31"/>
  <c r="F46" i="31"/>
  <c r="E46" i="31"/>
  <c r="B46" i="31"/>
  <c r="A46" i="31"/>
  <c r="M45" i="31"/>
  <c r="H45" i="31"/>
  <c r="G45" i="31"/>
  <c r="F45" i="31"/>
  <c r="E45" i="31"/>
  <c r="B45" i="31"/>
  <c r="A45" i="31"/>
  <c r="M44" i="31"/>
  <c r="H44" i="31"/>
  <c r="G44" i="31"/>
  <c r="F44" i="31"/>
  <c r="E44" i="31"/>
  <c r="B44" i="31"/>
  <c r="A44" i="31"/>
  <c r="M43" i="31"/>
  <c r="H43" i="31"/>
  <c r="G43" i="31"/>
  <c r="F43" i="31"/>
  <c r="E43" i="31"/>
  <c r="B43" i="31"/>
  <c r="A43" i="31"/>
  <c r="M42" i="31"/>
  <c r="H42" i="31"/>
  <c r="G42" i="31"/>
  <c r="F42" i="31"/>
  <c r="E42" i="31"/>
  <c r="B42" i="31"/>
  <c r="A42" i="31"/>
  <c r="M41" i="31"/>
  <c r="H41" i="31"/>
  <c r="G41" i="31"/>
  <c r="F41" i="31"/>
  <c r="E41" i="31"/>
  <c r="B41" i="31"/>
  <c r="A41" i="31"/>
  <c r="M40" i="31"/>
  <c r="H40" i="31"/>
  <c r="G40" i="31"/>
  <c r="F40" i="31"/>
  <c r="E40" i="31"/>
  <c r="B40" i="31"/>
  <c r="A40" i="31"/>
  <c r="M39" i="31"/>
  <c r="H39" i="31"/>
  <c r="G39" i="31"/>
  <c r="F39" i="31"/>
  <c r="E39" i="31"/>
  <c r="B39" i="31"/>
  <c r="A39" i="31"/>
  <c r="M38" i="31"/>
  <c r="H38" i="31"/>
  <c r="G38" i="31"/>
  <c r="F38" i="31"/>
  <c r="E38" i="31"/>
  <c r="B38" i="31"/>
  <c r="A38" i="31"/>
  <c r="O1" i="31"/>
  <c r="N1" i="31"/>
  <c r="M1" i="31"/>
  <c r="L1" i="31"/>
  <c r="K1" i="31"/>
  <c r="J1" i="31"/>
  <c r="I1" i="31"/>
  <c r="H1" i="31"/>
  <c r="G1" i="31"/>
  <c r="F1" i="31"/>
  <c r="E1" i="31"/>
  <c r="M7" i="30"/>
  <c r="H7" i="30"/>
  <c r="G7" i="30"/>
  <c r="F7" i="30"/>
  <c r="E7" i="30"/>
  <c r="B7" i="30"/>
  <c r="A7" i="30"/>
  <c r="M6" i="30"/>
  <c r="H6" i="30"/>
  <c r="G6" i="30"/>
  <c r="F6" i="30"/>
  <c r="E6" i="30"/>
  <c r="C6" i="30"/>
  <c r="X8" i="30" s="1"/>
  <c r="B6" i="30"/>
  <c r="A6" i="30"/>
  <c r="M5" i="30"/>
  <c r="H5" i="30"/>
  <c r="G5" i="30"/>
  <c r="F5" i="30"/>
  <c r="E5" i="30"/>
  <c r="C5" i="30"/>
  <c r="B5" i="30"/>
  <c r="A5" i="30"/>
  <c r="M4" i="30"/>
  <c r="H4" i="30"/>
  <c r="G4" i="30"/>
  <c r="F4" i="30"/>
  <c r="E4" i="30"/>
  <c r="B4" i="30"/>
  <c r="A4" i="30"/>
  <c r="M3" i="30"/>
  <c r="H3" i="30"/>
  <c r="G3" i="30"/>
  <c r="F3" i="30"/>
  <c r="E3" i="30"/>
  <c r="B3" i="30"/>
  <c r="A3" i="30"/>
  <c r="M2" i="30"/>
  <c r="H2" i="30"/>
  <c r="G2" i="30"/>
  <c r="F2" i="30"/>
  <c r="E2" i="30"/>
  <c r="B2" i="30"/>
  <c r="A2" i="30"/>
  <c r="M13" i="30"/>
  <c r="H13" i="30"/>
  <c r="G13" i="30"/>
  <c r="F13" i="30"/>
  <c r="E13" i="30"/>
  <c r="B13" i="30"/>
  <c r="A13" i="30"/>
  <c r="M12" i="30"/>
  <c r="H12" i="30"/>
  <c r="G12" i="30"/>
  <c r="F12" i="30"/>
  <c r="E12" i="30"/>
  <c r="C12" i="30"/>
  <c r="X9" i="30" s="1"/>
  <c r="B12" i="30"/>
  <c r="A12" i="30"/>
  <c r="M11" i="30"/>
  <c r="H11" i="30"/>
  <c r="G11" i="30"/>
  <c r="F11" i="30"/>
  <c r="E11" i="30"/>
  <c r="B11" i="30"/>
  <c r="A11" i="30"/>
  <c r="M10" i="30"/>
  <c r="H10" i="30"/>
  <c r="G10" i="30"/>
  <c r="F10" i="30"/>
  <c r="E10" i="30"/>
  <c r="B10" i="30"/>
  <c r="A10" i="30"/>
  <c r="M9" i="30"/>
  <c r="H9" i="30"/>
  <c r="G9" i="30"/>
  <c r="F9" i="30"/>
  <c r="E9" i="30"/>
  <c r="B9" i="30"/>
  <c r="A9" i="30"/>
  <c r="M8" i="30"/>
  <c r="H8" i="30"/>
  <c r="G8" i="30"/>
  <c r="F8" i="30"/>
  <c r="E8" i="30"/>
  <c r="C8" i="30"/>
  <c r="B8" i="30"/>
  <c r="A8" i="30"/>
  <c r="M19" i="30"/>
  <c r="H19" i="30"/>
  <c r="G19" i="30"/>
  <c r="F19" i="30"/>
  <c r="E19" i="30"/>
  <c r="B19" i="30"/>
  <c r="A19" i="30"/>
  <c r="M18" i="30"/>
  <c r="H18" i="30"/>
  <c r="G18" i="30"/>
  <c r="F18" i="30"/>
  <c r="E18" i="30"/>
  <c r="C18" i="30"/>
  <c r="X10" i="30" s="1"/>
  <c r="B18" i="30"/>
  <c r="A18" i="30"/>
  <c r="M17" i="30"/>
  <c r="H17" i="30"/>
  <c r="G17" i="30"/>
  <c r="F17" i="30"/>
  <c r="E17" i="30"/>
  <c r="B17" i="30"/>
  <c r="A17" i="30"/>
  <c r="M16" i="30"/>
  <c r="H16" i="30"/>
  <c r="G16" i="30"/>
  <c r="F16" i="30"/>
  <c r="E16" i="30"/>
  <c r="B16" i="30"/>
  <c r="A16" i="30"/>
  <c r="M15" i="30"/>
  <c r="H15" i="30"/>
  <c r="G15" i="30"/>
  <c r="F15" i="30"/>
  <c r="E15" i="30"/>
  <c r="B15" i="30"/>
  <c r="A15" i="30"/>
  <c r="M14" i="30"/>
  <c r="H14" i="30"/>
  <c r="G14" i="30"/>
  <c r="F14" i="30"/>
  <c r="E14" i="30"/>
  <c r="C14" i="30"/>
  <c r="B14" i="30"/>
  <c r="A14" i="30"/>
  <c r="O1" i="30"/>
  <c r="N1" i="30"/>
  <c r="M1" i="30"/>
  <c r="L1" i="30"/>
  <c r="K1" i="30"/>
  <c r="J1" i="30"/>
  <c r="I1" i="30"/>
  <c r="H1" i="30"/>
  <c r="G1" i="30"/>
  <c r="F1" i="30"/>
  <c r="E1" i="30"/>
  <c r="C3" i="21"/>
  <c r="C4" i="21"/>
  <c r="C2" i="21"/>
  <c r="M4" i="21"/>
  <c r="M3" i="21"/>
  <c r="M2" i="21"/>
  <c r="M3" i="5"/>
  <c r="M4" i="5"/>
  <c r="M2" i="5"/>
  <c r="C4" i="5"/>
  <c r="V10" i="30" s="1"/>
  <c r="Z10" i="30" s="1"/>
  <c r="C3" i="5"/>
  <c r="V9" i="30" s="1"/>
  <c r="C2" i="5"/>
  <c r="V8" i="30" s="1"/>
  <c r="Q1" i="22"/>
  <c r="P1" i="22"/>
  <c r="O1" i="22"/>
  <c r="N1" i="22"/>
  <c r="M1" i="22"/>
  <c r="L1" i="22"/>
  <c r="K1" i="22"/>
  <c r="J1" i="22"/>
  <c r="I1" i="22"/>
  <c r="H1" i="22"/>
  <c r="G1" i="22"/>
  <c r="H77" i="24"/>
  <c r="H74" i="24"/>
  <c r="H71" i="24"/>
  <c r="E5" i="20" s="1"/>
  <c r="H68" i="24"/>
  <c r="H65" i="24"/>
  <c r="H64" i="24"/>
  <c r="H62" i="24"/>
  <c r="H61" i="24"/>
  <c r="H60" i="24"/>
  <c r="H59" i="24"/>
  <c r="H58" i="24"/>
  <c r="H57" i="24"/>
  <c r="H56" i="24"/>
  <c r="H53" i="24"/>
  <c r="H52" i="24"/>
  <c r="H50" i="24"/>
  <c r="H49" i="24"/>
  <c r="H48" i="24"/>
  <c r="H47" i="24"/>
  <c r="H46" i="24"/>
  <c r="H45" i="24"/>
  <c r="H44" i="24"/>
  <c r="H40" i="24"/>
  <c r="H39" i="24"/>
  <c r="H38" i="24"/>
  <c r="H37" i="24"/>
  <c r="H36" i="24"/>
  <c r="H35" i="24"/>
  <c r="H34" i="24"/>
  <c r="H33" i="24"/>
  <c r="H32" i="24"/>
  <c r="H28" i="24"/>
  <c r="H27" i="24"/>
  <c r="H26" i="24"/>
  <c r="H25" i="24"/>
  <c r="H24" i="24"/>
  <c r="H23" i="24"/>
  <c r="H22" i="24"/>
  <c r="H21" i="24"/>
  <c r="H20" i="24"/>
  <c r="H19" i="24"/>
  <c r="H15" i="24"/>
  <c r="H14" i="24"/>
  <c r="H13" i="24"/>
  <c r="H12" i="24"/>
  <c r="H11" i="24"/>
  <c r="H10" i="24"/>
  <c r="H9" i="24"/>
  <c r="H8" i="24"/>
  <c r="H7" i="24"/>
  <c r="H6" i="24"/>
  <c r="G77" i="24"/>
  <c r="G74" i="24"/>
  <c r="G72" i="24"/>
  <c r="G71" i="24"/>
  <c r="D5" i="20" s="1"/>
  <c r="D6" i="20" s="1"/>
  <c r="G68" i="24"/>
  <c r="G65" i="24"/>
  <c r="G64" i="24"/>
  <c r="G62" i="24"/>
  <c r="G61" i="24"/>
  <c r="G60" i="24"/>
  <c r="G59" i="24"/>
  <c r="G58" i="24"/>
  <c r="G57" i="24"/>
  <c r="G56" i="24"/>
  <c r="G53" i="24"/>
  <c r="G52" i="24"/>
  <c r="G50" i="24"/>
  <c r="G49" i="24"/>
  <c r="G48" i="24"/>
  <c r="G47" i="24"/>
  <c r="G46" i="24"/>
  <c r="G45" i="24"/>
  <c r="G44" i="24"/>
  <c r="G40" i="24"/>
  <c r="G39" i="24"/>
  <c r="G38" i="24"/>
  <c r="G37" i="24"/>
  <c r="G36" i="24"/>
  <c r="G35" i="24"/>
  <c r="G34" i="24"/>
  <c r="G33" i="24"/>
  <c r="G32" i="24"/>
  <c r="G28" i="24"/>
  <c r="G27" i="24"/>
  <c r="G26" i="24"/>
  <c r="G25" i="24"/>
  <c r="G24" i="24"/>
  <c r="G23" i="24"/>
  <c r="G22" i="24"/>
  <c r="G21" i="24"/>
  <c r="G20" i="24"/>
  <c r="G19" i="24"/>
  <c r="G15" i="24"/>
  <c r="G14" i="24"/>
  <c r="G13" i="24"/>
  <c r="G12" i="24"/>
  <c r="G11" i="24"/>
  <c r="G10" i="24"/>
  <c r="G9" i="24"/>
  <c r="G8" i="24"/>
  <c r="G7" i="24"/>
  <c r="G6" i="24"/>
  <c r="F77" i="24"/>
  <c r="F74" i="24"/>
  <c r="F71" i="24"/>
  <c r="C5" i="20" s="1"/>
  <c r="F68" i="24"/>
  <c r="F65" i="24"/>
  <c r="F64" i="24"/>
  <c r="F62" i="24"/>
  <c r="F61" i="24"/>
  <c r="F60" i="24"/>
  <c r="F59" i="24"/>
  <c r="F58" i="24"/>
  <c r="F57" i="24"/>
  <c r="F56" i="24"/>
  <c r="F53" i="24"/>
  <c r="F52" i="24"/>
  <c r="F50" i="24"/>
  <c r="F49" i="24"/>
  <c r="F48" i="24"/>
  <c r="F47" i="24"/>
  <c r="F46" i="24"/>
  <c r="F45" i="24"/>
  <c r="F44" i="24"/>
  <c r="F40" i="24"/>
  <c r="F39" i="24"/>
  <c r="F38" i="24"/>
  <c r="F37" i="24"/>
  <c r="F36" i="24"/>
  <c r="F35" i="24"/>
  <c r="F34" i="24"/>
  <c r="F33" i="24"/>
  <c r="F32" i="24"/>
  <c r="F28" i="24"/>
  <c r="F27" i="24"/>
  <c r="F26" i="24"/>
  <c r="F25" i="24"/>
  <c r="F24" i="24"/>
  <c r="F23" i="24"/>
  <c r="F22" i="24"/>
  <c r="F21" i="24"/>
  <c r="F20" i="24"/>
  <c r="F19" i="24"/>
  <c r="F15" i="24"/>
  <c r="F14" i="24"/>
  <c r="F13" i="24"/>
  <c r="F12" i="24"/>
  <c r="F11" i="24"/>
  <c r="F10" i="24"/>
  <c r="F9" i="24"/>
  <c r="F8" i="24"/>
  <c r="F7" i="24"/>
  <c r="F6" i="24"/>
  <c r="C33" i="28"/>
  <c r="C32" i="28"/>
  <c r="H20" i="28"/>
  <c r="G20" i="28"/>
  <c r="H19" i="28"/>
  <c r="D19" i="28"/>
  <c r="Z15" i="28"/>
  <c r="T15" i="28"/>
  <c r="S15" i="28"/>
  <c r="R15" i="28"/>
  <c r="AC14" i="28"/>
  <c r="T14" i="28"/>
  <c r="S14" i="28"/>
  <c r="R14" i="28"/>
  <c r="N14" i="28"/>
  <c r="M14" i="28"/>
  <c r="L14" i="28"/>
  <c r="E14" i="28"/>
  <c r="D14" i="28"/>
  <c r="C14" i="28"/>
  <c r="Q3" i="28"/>
  <c r="P3" i="28"/>
  <c r="D8" i="26"/>
  <c r="P9" i="26" s="1"/>
  <c r="D6" i="26"/>
  <c r="P7" i="26" s="1"/>
  <c r="D4" i="26"/>
  <c r="P5" i="26" s="1"/>
  <c r="D2" i="26"/>
  <c r="P3" i="26" s="1"/>
  <c r="D68" i="24"/>
  <c r="C65" i="24"/>
  <c r="C64" i="24"/>
  <c r="C62" i="24"/>
  <c r="D59" i="24"/>
  <c r="C59" i="24"/>
  <c r="D58" i="24"/>
  <c r="C58" i="24"/>
  <c r="D57" i="24"/>
  <c r="C57" i="24"/>
  <c r="C56" i="24"/>
  <c r="E53" i="24"/>
  <c r="E52" i="24"/>
  <c r="D64" i="24"/>
  <c r="E50" i="24"/>
  <c r="E62" i="24" s="1"/>
  <c r="E49" i="24"/>
  <c r="C49" i="24"/>
  <c r="E47" i="24"/>
  <c r="C47" i="24"/>
  <c r="E46" i="24"/>
  <c r="E45" i="24"/>
  <c r="D45" i="24"/>
  <c r="E44" i="24"/>
  <c r="D44" i="24"/>
  <c r="D56" i="24" s="1"/>
  <c r="E40" i="24"/>
  <c r="D40" i="24"/>
  <c r="C39" i="24"/>
  <c r="E38" i="24"/>
  <c r="D38" i="24"/>
  <c r="C38" i="24"/>
  <c r="E37" i="24"/>
  <c r="D37" i="24"/>
  <c r="D36" i="24"/>
  <c r="C36" i="24"/>
  <c r="E36" i="24" s="1"/>
  <c r="E35" i="24"/>
  <c r="C35" i="24"/>
  <c r="D35" i="24" s="1"/>
  <c r="E34" i="24"/>
  <c r="D34" i="24"/>
  <c r="E33" i="24"/>
  <c r="D33" i="24"/>
  <c r="E32" i="24"/>
  <c r="D32" i="24"/>
  <c r="E28" i="24"/>
  <c r="D28" i="24"/>
  <c r="E27" i="24"/>
  <c r="D27" i="24"/>
  <c r="E25" i="24"/>
  <c r="D25" i="24"/>
  <c r="E24" i="24"/>
  <c r="D24" i="24"/>
  <c r="C22" i="24"/>
  <c r="E21" i="24"/>
  <c r="D21" i="24"/>
  <c r="E20" i="24"/>
  <c r="D20" i="24"/>
  <c r="E19" i="24"/>
  <c r="D19" i="24"/>
  <c r="E15" i="24"/>
  <c r="D15" i="24"/>
  <c r="E14" i="24"/>
  <c r="D14" i="24"/>
  <c r="E12" i="24"/>
  <c r="D12" i="24"/>
  <c r="E11" i="24"/>
  <c r="D11" i="24"/>
  <c r="C11" i="24"/>
  <c r="C10" i="24"/>
  <c r="E10" i="24" s="1"/>
  <c r="E9" i="24"/>
  <c r="C9" i="24"/>
  <c r="D9" i="24" s="1"/>
  <c r="E8" i="24"/>
  <c r="D8" i="24"/>
  <c r="E7" i="24"/>
  <c r="D7" i="24"/>
  <c r="E6" i="24"/>
  <c r="D6" i="24"/>
  <c r="A5" i="22"/>
  <c r="A7" i="22" s="1"/>
  <c r="A9" i="22" s="1"/>
  <c r="A11" i="22" s="1"/>
  <c r="A13" i="22" s="1"/>
  <c r="A15" i="22" s="1"/>
  <c r="A3" i="26" s="1"/>
  <c r="A4" i="22"/>
  <c r="A6" i="22" s="1"/>
  <c r="A8" i="22" s="1"/>
  <c r="A10" i="22" s="1"/>
  <c r="A12" i="22" s="1"/>
  <c r="A14" i="22" s="1"/>
  <c r="H2" i="21"/>
  <c r="G2" i="21"/>
  <c r="F2" i="21"/>
  <c r="E2" i="21"/>
  <c r="B2" i="21"/>
  <c r="A2" i="21"/>
  <c r="H3" i="21"/>
  <c r="G3" i="21"/>
  <c r="F3" i="21"/>
  <c r="E3" i="21"/>
  <c r="B3" i="21"/>
  <c r="A3" i="21"/>
  <c r="H4" i="21"/>
  <c r="G4" i="21"/>
  <c r="F4" i="21"/>
  <c r="E4" i="21"/>
  <c r="B4" i="21"/>
  <c r="A4" i="21"/>
  <c r="O1" i="21"/>
  <c r="N1" i="21"/>
  <c r="M1" i="21"/>
  <c r="L1" i="21"/>
  <c r="K1" i="21"/>
  <c r="J1" i="21"/>
  <c r="I1" i="21"/>
  <c r="H1" i="21"/>
  <c r="G1" i="21"/>
  <c r="F1" i="21"/>
  <c r="E1" i="21"/>
  <c r="J3" i="7"/>
  <c r="H3" i="7"/>
  <c r="G3" i="7"/>
  <c r="J2" i="7"/>
  <c r="H2" i="7"/>
  <c r="G2" i="7"/>
  <c r="J7" i="7"/>
  <c r="H7" i="7"/>
  <c r="G7" i="7"/>
  <c r="J6" i="7"/>
  <c r="H6" i="7"/>
  <c r="G6" i="7"/>
  <c r="Q1" i="7"/>
  <c r="P1" i="7"/>
  <c r="O1" i="7"/>
  <c r="N1" i="7"/>
  <c r="M1" i="7"/>
  <c r="L1" i="7"/>
  <c r="K1" i="7"/>
  <c r="J1" i="7"/>
  <c r="I1" i="7"/>
  <c r="H1" i="7"/>
  <c r="G1" i="7"/>
  <c r="O1" i="5"/>
  <c r="N1" i="5"/>
  <c r="M1" i="5"/>
  <c r="L1" i="5"/>
  <c r="K1" i="5"/>
  <c r="J1" i="5"/>
  <c r="I1" i="5"/>
  <c r="H1" i="5"/>
  <c r="G1" i="5"/>
  <c r="F1" i="5"/>
  <c r="E1" i="5"/>
  <c r="H3" i="5"/>
  <c r="H2" i="5"/>
  <c r="H4" i="5"/>
  <c r="F3" i="5"/>
  <c r="F2" i="5"/>
  <c r="F4" i="5"/>
  <c r="E3" i="5"/>
  <c r="N3" i="5" s="1"/>
  <c r="E2" i="5"/>
  <c r="N2" i="5" s="1"/>
  <c r="E4" i="5"/>
  <c r="G2" i="5"/>
  <c r="G3" i="5"/>
  <c r="G4" i="5"/>
  <c r="V2" i="4"/>
  <c r="U2" i="4"/>
  <c r="D20" i="1"/>
  <c r="D19" i="1"/>
  <c r="D18" i="1"/>
  <c r="D17" i="1"/>
  <c r="D16" i="1"/>
  <c r="D15" i="1"/>
  <c r="D14" i="1"/>
  <c r="D13" i="1"/>
  <c r="D11" i="1"/>
  <c r="D12" i="1"/>
  <c r="D10" i="1"/>
  <c r="D3" i="1" s="1"/>
  <c r="D4" i="1"/>
  <c r="D9" i="1"/>
  <c r="D7" i="1"/>
  <c r="D8" i="1"/>
  <c r="D5" i="1"/>
  <c r="D6" i="1"/>
  <c r="D2" i="1"/>
  <c r="B32" i="4"/>
  <c r="B16" i="4"/>
  <c r="B33" i="4" s="1"/>
  <c r="B15" i="4"/>
  <c r="D21" i="1"/>
  <c r="E23" i="1"/>
  <c r="E22" i="1"/>
  <c r="E21" i="1"/>
  <c r="D23" i="1"/>
  <c r="D22" i="1"/>
  <c r="E3" i="1"/>
  <c r="E14" i="1"/>
  <c r="E15" i="1"/>
  <c r="E16" i="1"/>
  <c r="E17" i="1"/>
  <c r="E18" i="1"/>
  <c r="E19" i="1"/>
  <c r="E20" i="1"/>
  <c r="E13" i="1"/>
  <c r="E10" i="1"/>
  <c r="E11" i="1"/>
  <c r="E12" i="1"/>
  <c r="E9" i="1"/>
  <c r="E8" i="1"/>
  <c r="E7" i="1"/>
  <c r="E5" i="1"/>
  <c r="E6" i="1"/>
  <c r="E4" i="1"/>
  <c r="E2" i="1"/>
  <c r="D1" i="1"/>
  <c r="G2" i="34"/>
  <c r="C3" i="8"/>
  <c r="E1" i="1"/>
  <c r="P7" i="7"/>
  <c r="C7" i="7"/>
  <c r="D2" i="7"/>
  <c r="P3" i="7" s="1"/>
  <c r="C3" i="7"/>
  <c r="B2" i="5"/>
  <c r="A2" i="5"/>
  <c r="B3" i="5"/>
  <c r="A3" i="5"/>
  <c r="E1" i="27" l="1" a="1"/>
  <c r="E1" i="27" s="1"/>
  <c r="A2" i="26"/>
  <c r="A4" i="26" s="1"/>
  <c r="A6" i="26" s="1"/>
  <c r="A8" i="26" s="1"/>
  <c r="A10" i="26" s="1"/>
  <c r="A12" i="26" s="1"/>
  <c r="A2" i="7" s="1"/>
  <c r="A4" i="7" s="1"/>
  <c r="A6" i="7" s="1"/>
  <c r="A8" i="7" s="1"/>
  <c r="A10" i="7" s="1"/>
  <c r="A5" i="26"/>
  <c r="A7" i="26" s="1"/>
  <c r="A9" i="26" s="1"/>
  <c r="A11" i="26" s="1"/>
  <c r="A13" i="26" s="1"/>
  <c r="A3" i="7" s="1"/>
  <c r="A5" i="7" s="1"/>
  <c r="A7" i="7" s="1"/>
  <c r="A9" i="7" s="1"/>
  <c r="A11" i="7" s="1"/>
  <c r="Z9" i="30"/>
  <c r="C11" i="30"/>
  <c r="N11" i="30" s="1"/>
  <c r="C9" i="30"/>
  <c r="N9" i="30" s="1"/>
  <c r="C17" i="30"/>
  <c r="N17" i="30" s="1"/>
  <c r="C15" i="30"/>
  <c r="N15" i="30" s="1"/>
  <c r="N4" i="5"/>
  <c r="N3" i="21"/>
  <c r="I9" i="22"/>
  <c r="I3" i="7"/>
  <c r="I4" i="22"/>
  <c r="I8" i="22"/>
  <c r="I12" i="22"/>
  <c r="I5" i="7"/>
  <c r="I11" i="7"/>
  <c r="I7" i="7"/>
  <c r="E1" i="32" s="1" a="1"/>
  <c r="E1" i="32" s="1"/>
  <c r="I3" i="22"/>
  <c r="I7" i="22"/>
  <c r="I11" i="22"/>
  <c r="I15" i="22"/>
  <c r="I9" i="7"/>
  <c r="I10" i="7"/>
  <c r="I5" i="22"/>
  <c r="E1" i="23" s="1" a="1"/>
  <c r="E1" i="23" s="1"/>
  <c r="I6" i="7"/>
  <c r="I2" i="7"/>
  <c r="I2" i="22"/>
  <c r="I6" i="22"/>
  <c r="I10" i="22"/>
  <c r="I14" i="22"/>
  <c r="I4" i="7"/>
  <c r="I8" i="7"/>
  <c r="I13" i="22"/>
  <c r="F72" i="24"/>
  <c r="F73" i="24"/>
  <c r="G73" i="24"/>
  <c r="G76" i="24"/>
  <c r="F76" i="24"/>
  <c r="C10" i="30"/>
  <c r="N10" i="30" s="1"/>
  <c r="C16" i="30"/>
  <c r="N16" i="30" s="1"/>
  <c r="C13" i="30"/>
  <c r="N13" i="30" s="1"/>
  <c r="C7" i="30"/>
  <c r="C4" i="30"/>
  <c r="N4" i="30" s="1"/>
  <c r="C6" i="20"/>
  <c r="C19" i="30"/>
  <c r="N19" i="30" s="1"/>
  <c r="F70" i="24"/>
  <c r="G70" i="24"/>
  <c r="A2" i="32" a="1"/>
  <c r="A2" i="32" s="1"/>
  <c r="N8" i="30"/>
  <c r="N12" i="30"/>
  <c r="N5" i="30"/>
  <c r="N6" i="30"/>
  <c r="N7" i="30"/>
  <c r="N14" i="30"/>
  <c r="N18" i="30"/>
  <c r="N2" i="21"/>
  <c r="N4" i="21"/>
  <c r="E56" i="24"/>
  <c r="E58" i="24"/>
  <c r="C61" i="24"/>
  <c r="A2" i="27" a="1"/>
  <c r="A2" i="27" s="1"/>
  <c r="E39" i="24"/>
  <c r="D39" i="24"/>
  <c r="E64" i="24"/>
  <c r="D62" i="24"/>
  <c r="D65" i="24"/>
  <c r="AC5" i="28"/>
  <c r="AB5" i="28"/>
  <c r="E61" i="24"/>
  <c r="AA5" i="28"/>
  <c r="D22" i="24"/>
  <c r="C23" i="24"/>
  <c r="AA4" i="28"/>
  <c r="AC4" i="28"/>
  <c r="E59" i="24"/>
  <c r="E22" i="24"/>
  <c r="AB4" i="28"/>
  <c r="E48" i="24"/>
  <c r="C60" i="24"/>
  <c r="C13" i="24"/>
  <c r="D10" i="24"/>
  <c r="E57" i="24"/>
  <c r="E65" i="24"/>
  <c r="L2" i="4"/>
  <c r="K2" i="4"/>
  <c r="A4" i="5"/>
  <c r="D2" i="4"/>
  <c r="B3" i="4"/>
  <c r="E60" i="24" l="1"/>
  <c r="AB3" i="28"/>
  <c r="E13" i="24"/>
  <c r="D13" i="24"/>
  <c r="AC10" i="28"/>
  <c r="AA10" i="28"/>
  <c r="D60" i="24"/>
  <c r="D61" i="24"/>
  <c r="F9" i="28"/>
  <c r="AA3" i="28"/>
  <c r="AB6" i="28"/>
  <c r="AA6" i="28"/>
  <c r="AC6" i="28"/>
  <c r="D23" i="24"/>
  <c r="E23" i="24"/>
  <c r="C63" i="24"/>
  <c r="E51" i="24"/>
  <c r="H9" i="28"/>
  <c r="AC3" i="28"/>
  <c r="B4" i="5"/>
  <c r="B13" i="4"/>
  <c r="B30" i="4" s="1"/>
  <c r="B14" i="4"/>
  <c r="B31" i="4" s="1"/>
  <c r="B20" i="4"/>
  <c r="B4" i="4"/>
  <c r="B21" i="4" s="1"/>
  <c r="B5" i="4"/>
  <c r="B22" i="4" s="1"/>
  <c r="B6" i="4"/>
  <c r="B23" i="4" s="1"/>
  <c r="B7" i="4"/>
  <c r="B24" i="4" s="1"/>
  <c r="B8" i="4"/>
  <c r="B25" i="4" s="1"/>
  <c r="B9" i="4"/>
  <c r="B26" i="4" s="1"/>
  <c r="B10" i="4"/>
  <c r="B27" i="4" s="1"/>
  <c r="B11" i="4"/>
  <c r="B28" i="4" s="1"/>
  <c r="B12" i="4"/>
  <c r="B29" i="4" s="1"/>
  <c r="T2" i="4"/>
  <c r="S2" i="4"/>
  <c r="P2" i="4"/>
  <c r="Q2" i="4"/>
  <c r="R2" i="4"/>
  <c r="M2" i="4"/>
  <c r="N2" i="4"/>
  <c r="O2" i="4"/>
  <c r="E2" i="4"/>
  <c r="F2" i="4"/>
  <c r="G2" i="4"/>
  <c r="H2" i="4"/>
  <c r="I2" i="4"/>
  <c r="J2" i="4"/>
  <c r="C2" i="4"/>
  <c r="C40" i="31" l="1"/>
  <c r="N40" i="31" s="1"/>
  <c r="C39" i="31"/>
  <c r="N39" i="31" s="1"/>
  <c r="C38" i="31"/>
  <c r="N38" i="31" s="1"/>
  <c r="F51" i="24"/>
  <c r="X5" i="28" s="1"/>
  <c r="H51" i="24"/>
  <c r="G51" i="24"/>
  <c r="D63" i="24"/>
  <c r="D10" i="22"/>
  <c r="P11" i="22" s="1"/>
  <c r="AB10" i="28"/>
  <c r="G4" i="28"/>
  <c r="D26" i="24"/>
  <c r="E26" i="24"/>
  <c r="G9" i="28"/>
  <c r="F4" i="28"/>
  <c r="X4" i="28"/>
  <c r="H4" i="28"/>
  <c r="E63" i="24"/>
  <c r="C21" i="31" l="1"/>
  <c r="C22" i="31"/>
  <c r="F63" i="24"/>
  <c r="X6" i="28" s="1"/>
  <c r="H63" i="24"/>
  <c r="G63" i="24"/>
  <c r="G75" i="24"/>
  <c r="H75" i="24"/>
  <c r="F75" i="24"/>
  <c r="X10" i="28" s="1"/>
  <c r="A2" i="23" a="1"/>
  <c r="A2" i="23" s="1"/>
  <c r="X3" i="28"/>
  <c r="E4" i="28"/>
  <c r="Q4" i="28" s="1"/>
  <c r="D4" i="28"/>
  <c r="P4" i="28" s="1"/>
  <c r="C6" i="31" l="1"/>
  <c r="N24" i="31" s="1"/>
  <c r="C14" i="31"/>
  <c r="N32" i="31" s="1"/>
  <c r="C5" i="31"/>
  <c r="N23" i="31" s="1"/>
  <c r="C7" i="31"/>
  <c r="N25" i="31" s="1"/>
  <c r="C15" i="31"/>
  <c r="N33" i="31" s="1"/>
  <c r="C8" i="31"/>
  <c r="N26" i="31" s="1"/>
  <c r="C16" i="31"/>
  <c r="N34" i="31" s="1"/>
  <c r="C13" i="31"/>
  <c r="N31" i="31" s="1"/>
  <c r="C9" i="31"/>
  <c r="N27" i="31" s="1"/>
  <c r="C17" i="31"/>
  <c r="N35" i="31" s="1"/>
  <c r="C10" i="31"/>
  <c r="N28" i="31" s="1"/>
  <c r="C18" i="31"/>
  <c r="N36" i="31" s="1"/>
  <c r="C11" i="31"/>
  <c r="N29" i="31" s="1"/>
  <c r="C19" i="31"/>
  <c r="N37" i="31" s="1"/>
  <c r="C12" i="31"/>
  <c r="N30" i="31" s="1"/>
  <c r="C4" i="28"/>
  <c r="O4" i="28" s="1"/>
  <c r="Y7" i="28"/>
  <c r="Y8" i="28"/>
  <c r="Y4" i="28"/>
  <c r="Y3" i="28"/>
  <c r="Y5" i="28"/>
  <c r="Z8" i="28"/>
  <c r="Z7" i="28"/>
  <c r="Z4" i="28"/>
  <c r="Z5" i="28"/>
  <c r="Z10" i="28"/>
  <c r="Y10" i="28"/>
  <c r="Z3" i="28"/>
  <c r="Z6" i="28"/>
  <c r="Y6" i="28"/>
  <c r="C55" i="31" l="1"/>
  <c r="N55" i="31" s="1"/>
  <c r="C46" i="31"/>
  <c r="N46" i="31" s="1"/>
  <c r="C47" i="31"/>
  <c r="N47" i="31" s="1"/>
  <c r="C54" i="31"/>
  <c r="N54" i="31" s="1"/>
  <c r="C45" i="31"/>
  <c r="N45" i="31" s="1"/>
  <c r="C53" i="31"/>
  <c r="N53" i="31" s="1"/>
  <c r="C44" i="31"/>
  <c r="N44" i="31" s="1"/>
  <c r="C52" i="31"/>
  <c r="N52" i="31" s="1"/>
  <c r="C43" i="31"/>
  <c r="N43" i="31" s="1"/>
  <c r="C51" i="31"/>
  <c r="N51" i="31" s="1"/>
  <c r="C42" i="31"/>
  <c r="N42" i="31" s="1"/>
  <c r="C50" i="31"/>
  <c r="N50" i="31" s="1"/>
  <c r="C41" i="31"/>
  <c r="N41" i="31" s="1"/>
  <c r="C49" i="31"/>
  <c r="N49" i="31" s="1"/>
  <c r="C48" i="31"/>
  <c r="N48" i="31" s="1"/>
  <c r="C30" i="31"/>
  <c r="C23" i="31"/>
  <c r="C31" i="31"/>
  <c r="C24" i="31"/>
  <c r="C32" i="31"/>
  <c r="C25" i="31"/>
  <c r="C33" i="31"/>
  <c r="C29" i="31"/>
  <c r="C26" i="31"/>
  <c r="C34" i="31"/>
  <c r="C27" i="31"/>
  <c r="C35" i="31"/>
  <c r="C28" i="31"/>
  <c r="C36" i="31"/>
  <c r="C37" i="31"/>
  <c r="E6" i="20"/>
  <c r="Z8" i="30" l="1"/>
  <c r="C2" i="30" l="1"/>
  <c r="N2" i="30" s="1"/>
  <c r="C3" i="30"/>
  <c r="N3" i="3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Alexandre Pannier</author>
  </authors>
  <commentList>
    <comment ref="C6" authorId="0" shapeId="0" xr:uid="{3AB9F713-7A9F-4A47-A1C2-3BCE50CD8AD4}">
      <text>
        <r>
          <rPr>
            <b/>
            <sz val="9"/>
            <color indexed="81"/>
            <rFont val="Tahoma"/>
            <family val="2"/>
          </rPr>
          <t>Alexandre Pannier:</t>
        </r>
        <r>
          <rPr>
            <sz val="9"/>
            <color indexed="81"/>
            <rFont val="Tahoma"/>
            <family val="2"/>
          </rPr>
          <t xml:space="preserve">
Après pertes liées au transport</t>
        </r>
      </text>
    </comment>
    <comment ref="C12" authorId="0" shapeId="0" xr:uid="{2B8B6698-0EB2-439E-927F-FAA7F9D28C18}">
      <text>
        <r>
          <rPr>
            <b/>
            <sz val="9"/>
            <color indexed="81"/>
            <rFont val="Tahoma"/>
            <family val="2"/>
          </rPr>
          <t>Alexandre Pannier:</t>
        </r>
        <r>
          <rPr>
            <sz val="9"/>
            <color indexed="81"/>
            <rFont val="Tahoma"/>
            <family val="2"/>
          </rPr>
          <t xml:space="preserve">
Les matières stercoaires sont la variable d'ajustement afin de retomber sur le volume de C3 déclaré par SIFCO pour les ruminants en 2023</t>
        </r>
      </text>
    </comment>
    <comment ref="C38" authorId="0" shapeId="0" xr:uid="{A7F593F6-985E-466D-9AE0-0ACDC4A22FD0}">
      <text>
        <r>
          <rPr>
            <b/>
            <sz val="9"/>
            <color indexed="81"/>
            <rFont val="Tahoma"/>
            <family val="2"/>
          </rPr>
          <t>Alexandre Pannier:</t>
        </r>
        <r>
          <rPr>
            <sz val="9"/>
            <color indexed="81"/>
            <rFont val="Tahoma"/>
            <family val="2"/>
          </rPr>
          <t xml:space="preserve">
Le sang est la variable d'ajustement afin de retomber sur le volume de C3 déclaré par SIFCO en 2023</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Alexandre Pannier</author>
  </authors>
  <commentList>
    <comment ref="X3" authorId="0" shapeId="0" xr:uid="{96FBCE0F-48EA-4C86-ABDA-41FC81829A9B}">
      <text>
        <r>
          <rPr>
            <b/>
            <sz val="9"/>
            <color indexed="81"/>
            <rFont val="Tahoma"/>
            <family val="2"/>
          </rPr>
          <t>Alexandre Pannier:</t>
        </r>
        <r>
          <rPr>
            <sz val="9"/>
            <color indexed="81"/>
            <rFont val="Tahoma"/>
            <family val="2"/>
          </rPr>
          <t xml:space="preserve">
Utilisation du total SIFCO faute de mieux pour 2015</t>
        </r>
      </text>
    </comment>
    <comment ref="X4" authorId="0" shapeId="0" xr:uid="{5EEC8A94-6D64-43F6-9236-3680B24727DE}">
      <text>
        <r>
          <rPr>
            <b/>
            <sz val="9"/>
            <color indexed="81"/>
            <rFont val="Tahoma"/>
            <family val="2"/>
          </rPr>
          <t>Alexandre Pannier:</t>
        </r>
        <r>
          <rPr>
            <sz val="9"/>
            <color indexed="81"/>
            <rFont val="Tahoma"/>
            <family val="2"/>
          </rPr>
          <t xml:space="preserve">
Utilisation du total SIFCO faute de mieux pour 2015</t>
        </r>
      </text>
    </comment>
    <comment ref="X5" authorId="0" shapeId="0" xr:uid="{4CA8A0A4-C285-48D7-8943-72E8FB6C36DB}">
      <text>
        <r>
          <rPr>
            <b/>
            <sz val="9"/>
            <color indexed="81"/>
            <rFont val="Tahoma"/>
            <family val="2"/>
          </rPr>
          <t>Alexandre Pannier:</t>
        </r>
        <r>
          <rPr>
            <sz val="9"/>
            <color indexed="81"/>
            <rFont val="Tahoma"/>
            <family val="2"/>
          </rPr>
          <t xml:space="preserve">
Utilisation du total SIFCO faute de mieux pour 2015</t>
        </r>
      </text>
    </comment>
    <comment ref="X6" authorId="0" shapeId="0" xr:uid="{D169602F-5E7A-4F70-8A48-4822B2A352D4}">
      <text>
        <r>
          <rPr>
            <b/>
            <sz val="9"/>
            <color indexed="81"/>
            <rFont val="Tahoma"/>
            <family val="2"/>
          </rPr>
          <t>Alexandre Pannier:</t>
        </r>
        <r>
          <rPr>
            <sz val="9"/>
            <color indexed="81"/>
            <rFont val="Tahoma"/>
            <family val="2"/>
          </rPr>
          <t xml:space="preserve">
Utilisation du total SIFCO faute de mieux pour 2015</t>
        </r>
      </text>
    </comment>
    <comment ref="X10" authorId="0" shapeId="0" xr:uid="{11755536-1951-4D63-997D-76030E118D77}">
      <text>
        <r>
          <rPr>
            <b/>
            <sz val="9"/>
            <color indexed="81"/>
            <rFont val="Tahoma"/>
            <family val="2"/>
          </rPr>
          <t>Alexandre Pannier:</t>
        </r>
        <r>
          <rPr>
            <sz val="9"/>
            <color indexed="81"/>
            <rFont val="Tahoma"/>
            <family val="2"/>
          </rPr>
          <t xml:space="preserve">
Utilisation du total SIFCO faute de mieux pour 2015</t>
        </r>
      </text>
    </comment>
    <comment ref="I14" authorId="0" shapeId="0" xr:uid="{3FA62CFA-9AD1-4483-B33F-ECFE06BCD087}">
      <text>
        <r>
          <rPr>
            <b/>
            <sz val="9"/>
            <color indexed="81"/>
            <rFont val="Tahoma"/>
            <family val="2"/>
          </rPr>
          <t>Alexandre Pannier:</t>
        </r>
        <r>
          <rPr>
            <sz val="9"/>
            <color indexed="81"/>
            <rFont val="Tahoma"/>
            <family val="2"/>
          </rPr>
          <t xml:space="preserve">
Comprend également l'aquaculture</t>
        </r>
      </text>
    </comment>
    <comment ref="I15" authorId="0" shapeId="0" xr:uid="{7D545E29-18F2-47C7-8A06-BBB1F02C5C5F}">
      <text>
        <r>
          <rPr>
            <b/>
            <sz val="9"/>
            <color indexed="81"/>
            <rFont val="Tahoma"/>
            <family val="2"/>
          </rPr>
          <t>Alexandre Pannier:</t>
        </r>
        <r>
          <rPr>
            <sz val="9"/>
            <color indexed="81"/>
            <rFont val="Tahoma"/>
            <family val="2"/>
          </rPr>
          <t xml:space="preserve">
Comprend également l'aquaculture</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<sst xmlns="http://schemas.openxmlformats.org/spreadsheetml/2006/main" count="1471" uniqueCount="672">
  <si>
    <t>Niveau d'aggrégation</t>
  </si>
  <si>
    <t>Liste des produits</t>
  </si>
  <si>
    <t>Contraintes de conservation de la masse</t>
  </si>
  <si>
    <t>Remarque</t>
  </si>
  <si>
    <t>Hypothèse</t>
  </si>
  <si>
    <t>Zone filière</t>
  </si>
  <si>
    <t>Gros bovins</t>
  </si>
  <si>
    <t>Matières de 1ère et 2nde transformation</t>
  </si>
  <si>
    <t>Liste des secteurs</t>
  </si>
  <si>
    <t>1ère et 2nde transformation</t>
  </si>
  <si>
    <t>Débouchés</t>
  </si>
  <si>
    <t>Alimentation humaine</t>
  </si>
  <si>
    <t>Vente directe et autoconsommation</t>
  </si>
  <si>
    <t>GMS</t>
  </si>
  <si>
    <t>RHD</t>
  </si>
  <si>
    <t>Fabrication de plats préparés</t>
  </si>
  <si>
    <t>TABLE RESSOURCES</t>
  </si>
  <si>
    <t>TABLE EMPLOIS</t>
  </si>
  <si>
    <t>Origine</t>
  </si>
  <si>
    <t>Destination</t>
  </si>
  <si>
    <t>Valeur</t>
  </si>
  <si>
    <t>Unité</t>
  </si>
  <si>
    <t>Incertitude</t>
  </si>
  <si>
    <t>Source</t>
  </si>
  <si>
    <t>kt</t>
  </si>
  <si>
    <t>Identifiant</t>
  </si>
  <si>
    <t>Equation d'égalité (eq = 0)</t>
  </si>
  <si>
    <t>Equation d'inégalité borne haute (eq &lt;= 0)</t>
  </si>
  <si>
    <t>Equation d'inégalité borne basse (eq &gt;= 0)</t>
  </si>
  <si>
    <t>Traduction</t>
  </si>
  <si>
    <t>Nom du groupe d'étiquette</t>
  </si>
  <si>
    <t>Type d'étiquette</t>
  </si>
  <si>
    <t>Etiquette</t>
  </si>
  <si>
    <t>Palette visible</t>
  </si>
  <si>
    <t>Palette de couleur</t>
  </si>
  <si>
    <t>Couleur</t>
  </si>
  <si>
    <t>Utilité</t>
  </si>
  <si>
    <t>nodeTags</t>
  </si>
  <si>
    <t>Type de matière</t>
  </si>
  <si>
    <t>Permet de filtrer par type de matière.</t>
  </si>
  <si>
    <t>dataTags</t>
  </si>
  <si>
    <t>Permet d'afficher le diagramme pour la période sélectionnée.</t>
  </si>
  <si>
    <t>fluxTags</t>
  </si>
  <si>
    <t>Année</t>
  </si>
  <si>
    <t>Veaux</t>
  </si>
  <si>
    <t>Bovins</t>
  </si>
  <si>
    <t>Viande</t>
  </si>
  <si>
    <t>Abats</t>
  </si>
  <si>
    <t>Coproduits</t>
  </si>
  <si>
    <t>C1</t>
  </si>
  <si>
    <t>C2</t>
  </si>
  <si>
    <t>C3 et alimentaire</t>
  </si>
  <si>
    <t>Cuirs</t>
  </si>
  <si>
    <t>Eau (ressuage)</t>
  </si>
  <si>
    <t>Transformation des coproduits</t>
  </si>
  <si>
    <t>Traitement thermique C1/C2</t>
  </si>
  <si>
    <t>Matières issues de coproduits</t>
  </si>
  <si>
    <t>Produits transformés</t>
  </si>
  <si>
    <t>Farines et graisses animales</t>
  </si>
  <si>
    <t>PAT et CGA</t>
  </si>
  <si>
    <t>Farines animales</t>
  </si>
  <si>
    <t>Graisses animales</t>
  </si>
  <si>
    <t>Protéines animales transformées</t>
  </si>
  <si>
    <t>Corps gras animaux</t>
  </si>
  <si>
    <t>Usages alimentaires</t>
  </si>
  <si>
    <t>Alimentation animale</t>
  </si>
  <si>
    <t>Ménages</t>
  </si>
  <si>
    <t>Circuits généralistes</t>
  </si>
  <si>
    <t>Circuits spécialisés</t>
  </si>
  <si>
    <t>Autres IAA</t>
  </si>
  <si>
    <t>Alimentation animale rente</t>
  </si>
  <si>
    <t>Petfood</t>
  </si>
  <si>
    <t>Aquaculture</t>
  </si>
  <si>
    <t>Usages non-alimentaires</t>
  </si>
  <si>
    <t>Autres usages (ou usages inconnus)</t>
  </si>
  <si>
    <t>Biomatériaux</t>
  </si>
  <si>
    <t>Energie</t>
  </si>
  <si>
    <t>Fertilisation</t>
  </si>
  <si>
    <t>Autres industries</t>
  </si>
  <si>
    <t>Traitement thermique C3 et alimentaire</t>
  </si>
  <si>
    <t>Conjoncture animale 1</t>
  </si>
  <si>
    <t>Conjoncture animale 2</t>
  </si>
  <si>
    <t>Conjoncture animale 3</t>
  </si>
  <si>
    <t>Conjoncture animale 4</t>
  </si>
  <si>
    <t>Conjoncture animale 5</t>
  </si>
  <si>
    <t>Conjoncture animale 6</t>
  </si>
  <si>
    <t>2015</t>
  </si>
  <si>
    <t>2019</t>
  </si>
  <si>
    <t>2023</t>
  </si>
  <si>
    <t>Mammifères de type bovin</t>
  </si>
  <si>
    <t>Veaux et broutards [bovins de moins de 8 mois]</t>
  </si>
  <si>
    <t>Veaux de boucherie</t>
  </si>
  <si>
    <t>Broutards légers</t>
  </si>
  <si>
    <t>Gros bovins [bovins de plus de 8 mois]</t>
  </si>
  <si>
    <t>Génisses</t>
  </si>
  <si>
    <t>Jeunes bovins femelles de 8 à 12 mois</t>
  </si>
  <si>
    <t>Génisses de plus d'un an</t>
  </si>
  <si>
    <t>Vaches</t>
  </si>
  <si>
    <t>Vaches laitières</t>
  </si>
  <si>
    <t>Vaches allaitantes</t>
  </si>
  <si>
    <t>Gros bovins mâles</t>
  </si>
  <si>
    <t>Taurillons [mâles de 8 à 24 mois]</t>
  </si>
  <si>
    <t>Jeunes bovins mâles de 8 à 12 mois</t>
  </si>
  <si>
    <t>Bovins mâles de 12 à 24 mois</t>
  </si>
  <si>
    <t>Bovins mâles de plus de  24 mois</t>
  </si>
  <si>
    <t>Bœufs</t>
  </si>
  <si>
    <t>Taureaux</t>
  </si>
  <si>
    <t>Autres bovins de catégories indéterminées</t>
  </si>
  <si>
    <t>Autres mammifères de type bovin, n.c.a. niv. 1</t>
  </si>
  <si>
    <t>Bisons, buffles</t>
  </si>
  <si>
    <t>Mammifères de type porcin</t>
  </si>
  <si>
    <t>Porcins</t>
  </si>
  <si>
    <t>Porcelets</t>
  </si>
  <si>
    <t>Porcs charcutiers</t>
  </si>
  <si>
    <t>Coches et verrats</t>
  </si>
  <si>
    <t>Autres mammifères de type porcin, n.c.a. niv. 1</t>
  </si>
  <si>
    <t>Sangliers</t>
  </si>
  <si>
    <t>Ovins</t>
  </si>
  <si>
    <t>Agneaux</t>
  </si>
  <si>
    <t>Ovins de réforme</t>
  </si>
  <si>
    <t>Caprins</t>
  </si>
  <si>
    <t>Chevreaux</t>
  </si>
  <si>
    <t>Caprins de réforme</t>
  </si>
  <si>
    <t>Equidés</t>
  </si>
  <si>
    <t>Cervidés</t>
  </si>
  <si>
    <t>Dimension</t>
  </si>
  <si>
    <t>Niveau</t>
  </si>
  <si>
    <t>Filtre</t>
  </si>
  <si>
    <t>Géographie</t>
  </si>
  <si>
    <t>France entière</t>
  </si>
  <si>
    <t>FR - France entière</t>
  </si>
  <si>
    <t>Groupe d'indicateurs</t>
  </si>
  <si>
    <t>Abattages CVJA (volume)</t>
  </si>
  <si>
    <t>Agreste - Base de données nationale de l'identification française (BDNI)</t>
  </si>
  <si>
    <t>Notes</t>
  </si>
  <si>
    <t>- Unités utilisées : « Nombre d'animaux abattus en têtes »,  « Indicateurs de Volume en téc » et  « Poids moyen en kg carcasse/tête »</t>
  </si>
  <si>
    <t>Exportations d'animaux finis en poids net (téc)</t>
  </si>
  <si>
    <t>Importations d'animaux finis en poids net (téc)</t>
  </si>
  <si>
    <t xml:space="preserve">Dataset: </t>
  </si>
  <si>
    <t>Annual</t>
  </si>
  <si>
    <t>DECL</t>
  </si>
  <si>
    <t>France</t>
  </si>
  <si>
    <t>INDICATORS</t>
  </si>
  <si>
    <t>PRODQNT</t>
  </si>
  <si>
    <t>TIME</t>
  </si>
  <si>
    <t>PRCCODE (Codes)</t>
  </si>
  <si>
    <t/>
  </si>
  <si>
    <t>10112000</t>
  </si>
  <si>
    <t>10113910</t>
  </si>
  <si>
    <t>10114200</t>
  </si>
  <si>
    <t>10114300</t>
  </si>
  <si>
    <t>:</t>
  </si>
  <si>
    <t>10116030</t>
  </si>
  <si>
    <t>10116090</t>
  </si>
  <si>
    <t>10131430</t>
  </si>
  <si>
    <t>10131460</t>
  </si>
  <si>
    <t>10131515</t>
  </si>
  <si>
    <t>10131600</t>
  </si>
  <si>
    <t>10411100</t>
  </si>
  <si>
    <t>10411900</t>
  </si>
  <si>
    <t>10416030</t>
  </si>
  <si>
    <t>10417200</t>
  </si>
  <si>
    <t>10851100</t>
  </si>
  <si>
    <t>10861010</t>
  </si>
  <si>
    <t>Composition anatomique et rendement d'abattage/découpe</t>
  </si>
  <si>
    <t>Abats = Abats et tripes destinés à l'alimentation humaine</t>
  </si>
  <si>
    <t>Hors pertes liées à la maturation</t>
  </si>
  <si>
    <t>Coproduits = Abats, tripes et coproduits destinés aux C1, C2 et C3</t>
  </si>
  <si>
    <t>Poids moyen (kg)</t>
  </si>
  <si>
    <t>Ratio sur poids vif</t>
  </si>
  <si>
    <t>Ratio sur poids carcasse</t>
  </si>
  <si>
    <t>Volume 2023</t>
  </si>
  <si>
    <t>Vif</t>
  </si>
  <si>
    <t>Caracasse</t>
  </si>
  <si>
    <t>dont C1</t>
  </si>
  <si>
    <t>dont C2</t>
  </si>
  <si>
    <t>dont C3</t>
  </si>
  <si>
    <t>Porcs</t>
  </si>
  <si>
    <t>Peaux</t>
  </si>
  <si>
    <t>Caprins (= ovins)</t>
  </si>
  <si>
    <t>Matières premières traitées</t>
  </si>
  <si>
    <t>Ruminants</t>
  </si>
  <si>
    <t>Volailles</t>
  </si>
  <si>
    <t>Poissons/Insectes</t>
  </si>
  <si>
    <t>Total</t>
  </si>
  <si>
    <t>Part dans C3 et alimentaire</t>
  </si>
  <si>
    <t>Part dans C1+C2</t>
  </si>
  <si>
    <t>SIFCO</t>
  </si>
  <si>
    <t>estimation</t>
  </si>
  <si>
    <t>C1+C2</t>
  </si>
  <si>
    <t>Toutes epèces (+volailles et poissons/insectes)</t>
  </si>
  <si>
    <t>Ruminants + porcins</t>
  </si>
  <si>
    <t>Equins</t>
  </si>
  <si>
    <t>Produits transformés et débouchés (dont exportations)</t>
  </si>
  <si>
    <t>Production totale</t>
  </si>
  <si>
    <t>Alimentation humaine (10.13A sans doute)</t>
  </si>
  <si>
    <t>Autres usages</t>
  </si>
  <si>
    <t>PAT</t>
  </si>
  <si>
    <t>CGA</t>
  </si>
  <si>
    <t>Exportations</t>
  </si>
  <si>
    <t>Part de la production exportée</t>
  </si>
  <si>
    <t>Abattages</t>
  </si>
  <si>
    <t>Echanges de produits transformés issus de coproduits</t>
  </si>
  <si>
    <t>Débouchés Coproduits</t>
  </si>
  <si>
    <t>Charcuterie industrielle</t>
  </si>
  <si>
    <t>Hors SIFCO</t>
  </si>
  <si>
    <t>Dernière mise à jour:</t>
  </si>
  <si>
    <t>06/02/2025 11:00</t>
  </si>
  <si>
    <t>Fréquence</t>
  </si>
  <si>
    <t>PRCCODE (Libellés)</t>
  </si>
  <si>
    <t>Abats comestibles d’animaux de boucherie, frais ou réfrigérés</t>
  </si>
  <si>
    <t>Abats comestibles des animaux des espèces bovine, porcine, ovine, caprine, chevaline, asine ou mulassière, congelés</t>
  </si>
  <si>
    <t>Cuirs et peaux bruts de bovins ou d’équidés, entiers (à l’exclusion de ceux liés au SH 4101 90)</t>
  </si>
  <si>
    <t>Autres cuirs et peaux bruts de bovins ou d’équidés</t>
  </si>
  <si>
    <t>Boyaux, vessies et estomacs d’animaux (à l’exclusion des poissons), entiers ou en morceaux</t>
  </si>
  <si>
    <t>Autres déchets ne convenant pas à la consommation humaine (à l’exclusion des poissons, boyaux, vessies et estomacs)</t>
  </si>
  <si>
    <t>Saucisses, saucissons et produits similaires, de foie, et préparations alimentaires à base de ces produits (à l’exclusion des plats préparés)</t>
  </si>
  <si>
    <t>Saucisses, saucissons et produits similaires, de viande, d’abats ou de sang, et préparations alimentaires à base de ces produits (à l’exclusion des saucisses et saucissons de foie ainsi que des plats préparés)</t>
  </si>
  <si>
    <t>Préparations et conserves de foies d’autres animaux (à l’exclusion des saucisses et saucissons ainsi que des plats préparés)</t>
  </si>
  <si>
    <t>Farines, poudres et pellets de viandes ou d’abats, impropres à l’alimentation humaine; cretons</t>
  </si>
  <si>
    <t>Stéarine solaire, huile de saindoux, oléostéarine, oléomargarine et huile de suif, non émulsionnées, ni mélangées ou autrement préparées</t>
  </si>
  <si>
    <t>Autres graisses et huiles animales et leurs fractions, raffinées ou non, mais non chimiquement modifiées</t>
  </si>
  <si>
    <t>Graisses et huiles animales et leurs fractions, partiellement ou totalement hydrogénées, interestérifiées, réestérifiées ou élaïdinisées, même raffinées</t>
  </si>
  <si>
    <t>Dégras; résidus provenant du traitement des corps gras ou des cires animales ou végétales</t>
  </si>
  <si>
    <t>Plats préparés à base de viandes, d’abats ou de sang</t>
  </si>
  <si>
    <t>Préparations homogénéisées de viandes, d’abats ou de sang (à l’exclusion des préparations alimentaires à base de ces produits et des saucisses et produits similaires à base de viande)</t>
  </si>
  <si>
    <t>Valeur spéciale</t>
  </si>
  <si>
    <t>Non disponible</t>
  </si>
  <si>
    <t>16/01/2025 11:00</t>
  </si>
  <si>
    <t>REPORTER</t>
  </si>
  <si>
    <t>France (incl. Saint-Barthélemy 'BL' -&gt; 2012; incl. Guyane française 'GF', Guadeloupe 'GP', Martinique 'MQ', Réunion 'RE' depuis 1997; incl. Mayotte 'YT' depuis 2014)</t>
  </si>
  <si>
    <t>PARTNER</t>
  </si>
  <si>
    <t>Tous les pays du monde</t>
  </si>
  <si>
    <t>QUANTITY_IN_100KG</t>
  </si>
  <si>
    <t>FLOW (Libellés)</t>
  </si>
  <si>
    <t>IMPORTATION</t>
  </si>
  <si>
    <t>EXPORTATION</t>
  </si>
  <si>
    <t>PRODUCT (Codes)</t>
  </si>
  <si>
    <t>PRODUCT (Libellés)</t>
  </si>
  <si>
    <t>02109910</t>
  </si>
  <si>
    <t>Viandes de cheval, salées ou en saumure ou bien séchées</t>
  </si>
  <si>
    <t>02109980</t>
  </si>
  <si>
    <t>Abats comestibles, salés ou en saumure, séchés ou fumés (à l'excl. des abats d'animaux domestiques des espèces bovine, porcine, ovine et caprine, primates, de baleines, de dauphins et marsouins {mammifères de l'ordre des cétacés}, de lamantins et dugongs {mammifères de l'ordre des siréniens}, de reptiles ainsi que des foies de volaille)</t>
  </si>
  <si>
    <t>02109985</t>
  </si>
  <si>
    <t>Abats comestibles, salés ou en saumure, séchés ou fumés (à l’excl. des abats d’animaux domestiques des espèces bovine, porcine, de primates, de baleines, dauphins et marsouins {mammifères de l’ordre des cétacés}, de lamantins et dugongs {mammifères de l’ordre des siréniens}, d'otaries et phoques, lions de mer, morses, de reptiles ainsi que des foies de volaille)</t>
  </si>
  <si>
    <t>02109990</t>
  </si>
  <si>
    <t>Farines et poudres, comestibles, de viandes ou d'abats (à l'excl. des farines et poudres de viandes ou d'abats de primates, de baleines, dauphins et marsouins {mammifères de l'ordre des cétacés}, de lamantins et dugongs {mammifères de l'ordre des siréniens}, d'otaries et phoques, lions de mer et morses et de reptiles)(2022-2500);Farines et poudres, comestibles, de viandes ou d'abats (à l'excl. des farines et poudres de viandes ou d'abats de primates, de baleines, dauphins et marsouins {mammifères de l'ordre des cétacés}, de lamantins et dugongs {mammifères de l'ordre des siréniens}, d'otaries et phoques, lions de mer et morses et de reptiles)(2012-2021);Farines et poudres comestibles, de viandes et d'abats(2002-2011)</t>
  </si>
  <si>
    <t>15030011</t>
  </si>
  <si>
    <t>Stéarine solaire et oléostéarine, non émulsionnées, ni mélangées ni autrement préparées, destinées à des usages industriels</t>
  </si>
  <si>
    <t>15030019</t>
  </si>
  <si>
    <t>Stéarine solaire et oléostéarine, non émulsionnées, ni mélangées ni autrement préparées (à l'excl. des produits destinés à des usages industriels)</t>
  </si>
  <si>
    <t>15030030</t>
  </si>
  <si>
    <t>Huile de suif, non émulsionnée, ni mélangée ni autrement préparée, destinée à des usages industriels (autres que la fabrication de produits pour l'alimentation humaine)</t>
  </si>
  <si>
    <t>15030090</t>
  </si>
  <si>
    <t>Huile de saindoux, oléomargarine et huile de suif, non émulsionnées, ni mélangées ni autrement préparées (à l'excl. de l'huile de suif destinée à des usages industriels)</t>
  </si>
  <si>
    <t>15060000</t>
  </si>
  <si>
    <t>Graisses et huiles animales et leurs fractions, même raffinées, mais non chimiquement modifiées (à l'excl. des graisses et huiles de porcins, de volailles, de bovins, d'ovins, de caprins, de poissons et de mammifères marins ainsi que de la stéarine solaire, de l'huile de saindoux, de l'oléostéarine, de l'oléomargarine, de l'huile de suif, de la graisse de suint et des substances grasses dérivées)</t>
  </si>
  <si>
    <t>15161010</t>
  </si>
  <si>
    <t>Graisses et huiles animales et leurs fractions, partiellement ou totalement hydrogénées, interestérifiées, réestérifiées ou élaïdinisées, même raffinées, mais non autrement préparées, présentées en emballages immédiats d'un contenu net &lt;= 1 kg</t>
  </si>
  <si>
    <t>15161090</t>
  </si>
  <si>
    <t>Graisses et huiles animales et leurs fractions, partiellement ou totalement hydrogénées, interestérifiées, réestérifiées ou élaïdinisées, même raffinées, mais non autrement préparées, présentées en emballages immédiats d'un contenu net &gt; 1 kg</t>
  </si>
  <si>
    <t>15180010</t>
  </si>
  <si>
    <t>Linoxyne</t>
  </si>
  <si>
    <t>15180031</t>
  </si>
  <si>
    <t>Mélanges non alimentaires d'huiles végétales fixes, fluides, brutes, n.d.a., destinés à des usages techniques ou industriels autres que la fabrication de produits pour l'alimentation humaine</t>
  </si>
  <si>
    <t>15180039</t>
  </si>
  <si>
    <t>Mélanges non alimentaires d'huiles végétales fixes, fluides, n.d.a., destinés à des usages techniques ou industriels (à l'excl. des mélanges d'huiles brutes et des mélanges destinés à la fabrication de produits pour l'alimentation humaine)</t>
  </si>
  <si>
    <t>15180090</t>
  </si>
  <si>
    <t>Graisses et huiles animales ou végétales et leurs fractions, cuites, oxydées, déshydratées, sulfurées, soufflées, standolisées ou autrement modifiées chimiquement; mélanges ou préparations non alimentaires de graisses ou d'huiles animales ou végétales ou de fractions non comestibles de différentes graisses ou huiles, n.d.a.</t>
  </si>
  <si>
    <t>15180091</t>
  </si>
  <si>
    <t>Graisses et huiles animales ou végétales et leurs fractions, cuites, oxydées, déshydratées, sulfurées, soufflées, standolisées ou autrement modifiées chimiquement (à l'excl. des graisses du n° 1516 ainsi que de la linoxyne {huile de lin oxydée})</t>
  </si>
  <si>
    <t>15180095</t>
  </si>
  <si>
    <t>Mélanges et préparations non alimentaires de graisses et d'huiles animales, ou animales et végétales ou d'origine microbienne et leurs fractions</t>
  </si>
  <si>
    <t>15180099</t>
  </si>
  <si>
    <t>Mélanges ou préparations non alimentaires de graisses ou d'huiles animales ou végétales ou de fractions de différentes graisses ou huiles du présent chapitre, n.d.a.</t>
  </si>
  <si>
    <t>16010010</t>
  </si>
  <si>
    <t>Saucisses, saucissons et produits simil., de foie; préparations alimentaires à base de ces produits</t>
  </si>
  <si>
    <t>16010091</t>
  </si>
  <si>
    <t>Saucisses et saucissons, de viande, d'abats ou de sang, secs ou à tartiner, non cuits (à l'excl. des saucisses et saucissons de foie)(2022-2500);Saucisses et saucissons, de viande, d'abats ou de sang, secs ou à tartiner, non cuits (à l'excl. des saucisses et saucissons de foie)(1988-2021)</t>
  </si>
  <si>
    <t>16010099</t>
  </si>
  <si>
    <t>Saucisses, saucissons et produits simil., de viande, d'abats ou de sang, et préparations alimentaires à base de ces produits (à l'excl. des saucisses et saucissons de foie ainsi que des saucisses et saucissons, secs ou à tartiner, non cuits)(2022-2500);Saucisses, saucissons et produits simil., de viande, d'abats ou de sang, et préparations alimentaires à base de ces produits (à l'excl. des saucisses et saucissons de foie ainsi que des saucisses et saucissons, secs ou à tartiner, non cuits)(1988-2021)</t>
  </si>
  <si>
    <t>16021000</t>
  </si>
  <si>
    <t>Préparations finement homogénéisées, de viande, d'abats ou de sang, conditionnées pour la vente au détail comme aliments pour enfants ou pour usages diététiques, en récipients d'un contenu &lt;= 250 g(2022-2500);Préparations finement homogénéisées, de viande, d'abats ou de sang, conditionnées pour la vente au détail comme aliments pour enfants ou pour usages diététiques, en récipients d'un contenu &lt;= 250 g(1988-2021)</t>
  </si>
  <si>
    <t>16029010</t>
  </si>
  <si>
    <t>Préparations de sang de tous animaux (à l'excl. des saucisses, saucissons et produits simil.)</t>
  </si>
  <si>
    <t>16029098</t>
  </si>
  <si>
    <t>Préparations et conserves de viande ou d'abats (à l'excl. des préparations et conserves de viande ou d'abats de volailles {des espèces domestiques}, de porcins, de bovins, de renne, de gibier ou de lapin, d'ovins ou de caprins, des saucisses, saucissons et produits simil., des préparations finement homogénéisées, conditionnées pour la vente au détail comme aliments pour enfants ou pour usages diététiques, en récipients d'un contenu &lt;= 250 g, des préparations à base de foie ainsi que des extraits et jus de viande)</t>
  </si>
  <si>
    <t>16029099</t>
  </si>
  <si>
    <t>Préparations ou conserves de viande ou d'abats (à l’excl. des préparations et conserves de viande ou d’abats de volailles, de porcins, de bovins, de gibier ou de lapin, d’ovins ou de caprins, des saucisses, et produits simil., des préparations finement homogénéisées, conditionnées pour la vente au détail comme aliments pour enfants ou pour usages diététiques, en récipients d’un contenu &lt;= 250 g, des préparations à base de foie ainsi que des extraits et jus de viande et contenant de la viande ou des abats de viande bovine ou porcine)(2022-2500);Préparations ou conserves de viande ou d'abats (à l’excl. des préparations et conserves de viande ou d’abats de volailles, de porcins, de bovins, de gibier ou de lapin, d’ovins ou de caprins, des saucisses, et produits simil., des préparations finement homogénéisées, conditionnées pour la vente au détail comme aliments pour enfants ou pour usages diététiques, en récipients d’un contenu &lt;= 250 g, des préparations à base de foie ainsi que des extraits et jus de viande et contenant de la viande ou des abats de viande bovine ou porcine)(2008-2021);Préparations et conserves de viande ou d'abats (à l'excl. des préparations et conserves de viande ou d'abats de volailles {des espèces domestiques}, de porcins, de bovins, de gibier ou de lapin, d'ovins ou de caprins, des saucisses, saucissons et produits simil., des préparations finement homogénéisées, conditionnées pour la vente au détail comme aliments pour enfants ou pour usages diététiques, en récipients d'un contenu &lt;= 250 g, des préparations à base de foie ainsi que des extraits et jus de viande)(1988-1995)</t>
  </si>
  <si>
    <t>16030010</t>
  </si>
  <si>
    <t>Extraits et jus de viande, de poissons ou de crustacés, de mollusques ou d'autres invertébrés aquatiques, en emballages immédiats d'un contenu net &lt;= 1 kg</t>
  </si>
  <si>
    <t>16030030</t>
  </si>
  <si>
    <t>Extraits et jus de viande, de poissons ou de crustacés, de mollusques ou d'autres invertébrés aquatiques, en emballages immédiats d'un contenu net &gt; 1 kg, mais &lt; 20 kg</t>
  </si>
  <si>
    <t>16030080</t>
  </si>
  <si>
    <t>Extraits et jus de viande, de poissons ou de crustacés, de mollusques ou d'autres invertébrés aquatiques, en emballages immédiats d'un contenu net &gt; 1 kg</t>
  </si>
  <si>
    <t>16030090</t>
  </si>
  <si>
    <t>Extraits et jus de viande, de poissons ou de crustacés, de mollusques ou d'autres invertébrés aquatiques, en emballages immédiats d'un contenu net &gt;= 20 kg</t>
  </si>
  <si>
    <t>23011000</t>
  </si>
  <si>
    <t>Farines, poudres et agglomérés sous forme de pellets, de viandes ou d'abats, impropres à l'alimentation humaine; cretons</t>
  </si>
  <si>
    <t>Echanges 10.11</t>
  </si>
  <si>
    <t>Ovins et caprins</t>
  </si>
  <si>
    <t>en p/st</t>
  </si>
  <si>
    <t>Blézat</t>
  </si>
  <si>
    <t>Utilisation du rendement carcasse</t>
  </si>
  <si>
    <t>Viandes</t>
  </si>
  <si>
    <t>Autres produits</t>
  </si>
  <si>
    <t>Coproduits transformés</t>
  </si>
  <si>
    <t>Données extraites le13/02/2025 10:14:55 depuis [ESTAT]</t>
  </si>
  <si>
    <t>Production vendue, exportations et importations [ds-056120__custom_15351204]</t>
  </si>
  <si>
    <t>10111500</t>
  </si>
  <si>
    <t>Viande de cheval et autres équidés, fraîche, ou réfrigérée</t>
  </si>
  <si>
    <t>10113500</t>
  </si>
  <si>
    <t>Viande de cheval, congelée ou surgelée</t>
  </si>
  <si>
    <t>10131300</t>
  </si>
  <si>
    <t>Autres viandes et abats comestibles, salés, en saumure, séchés ou fumés; farines et poudres, comestibles, de viandes ou d’abats (à l’exclusion de la viande de porc et de bœuf salée, en saumure, séchée ou fumée)</t>
  </si>
  <si>
    <t>10131310</t>
  </si>
  <si>
    <t>Autres viandes et abats comestibles, salés, en saumure, séchés ou fumés; farines et poudres, comestibles, de viandes ou d’abats (y compris d’insectes; à l’exclusion de la viande de porc et de bœuf salée, en saumure, séchée ou fumée)</t>
  </si>
  <si>
    <t>10131595</t>
  </si>
  <si>
    <t>Autres préparations et conserves d’autres animaux, préparations de sang et d’abats (à l’exclusion des saucisses, saucissons et produits similaires, des préparations finement homogénéisées, des préparations à base de foie ainsi que des plats préparés)</t>
  </si>
  <si>
    <t>10131596</t>
  </si>
  <si>
    <t>Autres préparations et conserves de viandes ou d’abats, y compris de sang ou d’insectes (à l’exclusion des saucisses, saucissons et produits similaires, des préparations finement homogénéisées, des préparations à base de foie ainsi que des plats préparés)</t>
  </si>
  <si>
    <t>Données extraites le13/02/2025 10:46:53 depuis [ESTAT]</t>
  </si>
  <si>
    <t>Commerce UE depuis 1988 par SH2,4,6 et NC8 [ds-045409__custom_15351985]</t>
  </si>
  <si>
    <t>01011010</t>
  </si>
  <si>
    <t>Chevaux reproducteurs de race pure</t>
  </si>
  <si>
    <t>01011090</t>
  </si>
  <si>
    <t>Anes reproducteurs de race pure</t>
  </si>
  <si>
    <t>01011100</t>
  </si>
  <si>
    <t>01011910</t>
  </si>
  <si>
    <t>Chevaux destinés à la boucherie</t>
  </si>
  <si>
    <t>01011990</t>
  </si>
  <si>
    <t>Chevaux vivants (à l'excl. des animaux reproducteurs de race pure et des animaux destinés à la boucherie)</t>
  </si>
  <si>
    <t>01012010</t>
  </si>
  <si>
    <t>Anes, vivants</t>
  </si>
  <si>
    <t>01012090</t>
  </si>
  <si>
    <t>Mulets et bardots, vivants</t>
  </si>
  <si>
    <t>01012100</t>
  </si>
  <si>
    <t>01012910</t>
  </si>
  <si>
    <t>01012990</t>
  </si>
  <si>
    <t>Chevaux vivants (à l’excl. des animaux reproducteurs de race pure ainsi que des animaux destinés à la boucherie)</t>
  </si>
  <si>
    <t>01013000</t>
  </si>
  <si>
    <t>01019000</t>
  </si>
  <si>
    <t>01019011</t>
  </si>
  <si>
    <t>01019019</t>
  </si>
  <si>
    <t>Chevaux vivants (à l'excl. des animaux reproducteurs de race pure ainsi que des animaux destinés à la boucherie)</t>
  </si>
  <si>
    <t>01019030</t>
  </si>
  <si>
    <t>Anes, vivants (à l'excl. des animaux reproducteurs de race pure)</t>
  </si>
  <si>
    <t>01019090</t>
  </si>
  <si>
    <t>02050000</t>
  </si>
  <si>
    <t>Viandes des animaux des espèces chevaline, asine ou mulassière, fraîches, réfrigérées ou congelées</t>
  </si>
  <si>
    <t>02050011</t>
  </si>
  <si>
    <t>Viandes des animaux de l'espèce chevaline, fraîches ou réfrigérées</t>
  </si>
  <si>
    <t>02050019</t>
  </si>
  <si>
    <t>Viandes des animaux de l'espèce chevaline, congelées</t>
  </si>
  <si>
    <t>02050020</t>
  </si>
  <si>
    <t>Viandes des animaux des espèces chevaline, asine ou mulassière, fraîches ou réfrigérées</t>
  </si>
  <si>
    <t>02050080</t>
  </si>
  <si>
    <t>Viandes des animaux des espèces chevaline, asine ou mulassière, congelées</t>
  </si>
  <si>
    <t>02050090</t>
  </si>
  <si>
    <t>Viandes des animaux des espèces asine ou mulassière, fraîches, réfrigérées ou congelées</t>
  </si>
  <si>
    <t>02068010</t>
  </si>
  <si>
    <t>Abats comestibles des animaux des espèces ovine, caprine, chevaline, asine ou mulassière, frais ou réfrigérés, destinés à la fabrication de produits pharmaceutiques</t>
  </si>
  <si>
    <t>02068091</t>
  </si>
  <si>
    <t>Abats comestibles des animaux des espèces chevaline, asine ou mulassière, frais ou réfrigérés (à l'excl. de ceux destinés à la fabrication de produits pharmaceutiques)</t>
  </si>
  <si>
    <t>02069010</t>
  </si>
  <si>
    <t>Abats comestibles des animaux des espèces ovine, caprine, chevaline, asine ou mulassière, congelés, destinés à la fabrication de produits pharmaceutiques</t>
  </si>
  <si>
    <t>02069091</t>
  </si>
  <si>
    <t>Abats comestibles des animaux des espèces chevaline, asine ou mulassière, congelés (à l'excl. de ceux destinés à la fabrication de produits pharmaceutiques)</t>
  </si>
  <si>
    <t>Equins finis</t>
  </si>
  <si>
    <t>Viande, fraîche</t>
  </si>
  <si>
    <t>Viande, congelée</t>
  </si>
  <si>
    <t>Cheptel</t>
  </si>
  <si>
    <t>Part dans la production d'abats</t>
  </si>
  <si>
    <t>Hypothèse : même répartition entre équins et ovins et caprins que la production d'abats</t>
  </si>
  <si>
    <t>Echanges d'abats</t>
  </si>
  <si>
    <t>Rendements d'abattage-découpe</t>
  </si>
  <si>
    <t>Débouchés de la viande</t>
  </si>
  <si>
    <t>Matière première</t>
  </si>
  <si>
    <t>Produit</t>
  </si>
  <si>
    <t>Coproduit</t>
  </si>
  <si>
    <t>Type de matière - viande</t>
  </si>
  <si>
    <t>Coproduits bruts</t>
  </si>
  <si>
    <t>Eau</t>
  </si>
  <si>
    <t>Filière</t>
  </si>
  <si>
    <t>Territoire</t>
  </si>
  <si>
    <t>Information collectée</t>
  </si>
  <si>
    <t>Type de donnée collectée</t>
  </si>
  <si>
    <t>Volume</t>
  </si>
  <si>
    <t>Rendement</t>
  </si>
  <si>
    <t>Répartition</t>
  </si>
  <si>
    <t>Onglet source fichier Excel</t>
  </si>
  <si>
    <t>Incohérence données collectées</t>
  </si>
  <si>
    <t>Ecart statistique</t>
  </si>
  <si>
    <t>#FF0000</t>
  </si>
  <si>
    <t>Fiabilité des données</t>
  </si>
  <si>
    <t>Eau - ressuage</t>
  </si>
  <si>
    <t>Eau - traitement thermique</t>
  </si>
  <si>
    <t>Abattage / découpe</t>
  </si>
  <si>
    <t>Boucherie</t>
  </si>
  <si>
    <t>Agreste - Statistique Agricole Annuelle - SSP</t>
  </si>
  <si>
    <t>Douanes - Eurostat</t>
  </si>
  <si>
    <t>Importations d'équins</t>
  </si>
  <si>
    <t>Volume 2015</t>
  </si>
  <si>
    <t>Volume 2019</t>
  </si>
  <si>
    <t>Valorisation des farines animales en énergie</t>
  </si>
  <si>
    <t>Statistique comprenant également les autres espèces ainsi que les exportations = extrapolation à partir de la production de C3 de chaque espèce et des exportations tous débouchés confondus</t>
  </si>
  <si>
    <t>Valorisation des farines animales en fertilisation</t>
  </si>
  <si>
    <t>Valorisation des graisses animales en énergie</t>
  </si>
  <si>
    <t>Valorisation des PAT par les autres IAA</t>
  </si>
  <si>
    <t>Valorisation des PAT en alimentation animale rente</t>
  </si>
  <si>
    <t>Valorisation des PAT en petfood</t>
  </si>
  <si>
    <t>Valorisation des PAT en aquaculture</t>
  </si>
  <si>
    <t>Valorisation des PAT en énergie</t>
  </si>
  <si>
    <t>Valorisation des PAT en fertilisation</t>
  </si>
  <si>
    <t>Valorisation des PAT par les autres industries</t>
  </si>
  <si>
    <t>Valorisation des PAT pour d'autres usages</t>
  </si>
  <si>
    <t>Valorisation des CGA par les autres IAA</t>
  </si>
  <si>
    <t>Valorisation des CGA en alimentation animale rente</t>
  </si>
  <si>
    <t>Valorisation des CGA en petfood</t>
  </si>
  <si>
    <t>Valorisation des CGA en aquaculture</t>
  </si>
  <si>
    <t>Valorisation des CGA en énergie</t>
  </si>
  <si>
    <t>Valorisation des CGA par les autres industries</t>
  </si>
  <si>
    <t>Valorisation des CGA pour d'autres usages</t>
  </si>
  <si>
    <t>Part de PAT exportées</t>
  </si>
  <si>
    <t>Extrapolation à partir des exportations tous débouchés confondus</t>
  </si>
  <si>
    <t>Part de CGA exportées</t>
  </si>
  <si>
    <t>Importations de viande fraîche</t>
  </si>
  <si>
    <t>Importations de viande congelée</t>
  </si>
  <si>
    <t>Importations d'abats</t>
  </si>
  <si>
    <t>Exportations de viande fraîche</t>
  </si>
  <si>
    <t>Exportations de viande congelée</t>
  </si>
  <si>
    <t>Exportations d'abats</t>
  </si>
  <si>
    <t>Statistique comprenant également les ovins et caprins = extrapolation à partir de la production d'abats de chaque espèce</t>
  </si>
  <si>
    <t>Rendement en viande de l'abattage-découpe</t>
  </si>
  <si>
    <t>Rendement en abats de l'abattage-découpe</t>
  </si>
  <si>
    <t>Rendement en C1 de l'abattage-découpe</t>
  </si>
  <si>
    <t>Rendement en C2 de l'abattage-découpe</t>
  </si>
  <si>
    <t>Rendement en C3 et alimentaire de l'abattage-découpe</t>
  </si>
  <si>
    <t>Rendement en peaux de l'abattage-découpe</t>
  </si>
  <si>
    <t>Pertes en eau de l'abattage-découpe</t>
  </si>
  <si>
    <t>Kantar</t>
  </si>
  <si>
    <t>A dire d'expert</t>
  </si>
  <si>
    <t>La viande congelée ne représente que peu de chose uniquement lors de surproduction environ 10%. elle ne sera ensuite utilisée que pour des saucisson, charcuteries, viande pour animaux --&gt; donc plutôt vers autres IAA. A priori la viande congelée d'importation aurait la même destination.</t>
  </si>
  <si>
    <t>Part de viande congelée</t>
  </si>
  <si>
    <t>Beaucoup d'abats partent en petfood</t>
  </si>
  <si>
    <t>Part d'abats en petfood</t>
  </si>
  <si>
    <t>Débouchés de la viande chevaline fraîche</t>
  </si>
  <si>
    <t>Part de viande congelée consommée par les autres IAA</t>
  </si>
  <si>
    <t>Part de viande fraîche consommée en boucherie</t>
  </si>
  <si>
    <t>Part de viande fraîche consommée en GMS</t>
  </si>
  <si>
    <t>Part des abats consommée en petfood</t>
  </si>
  <si>
    <t>Débouchés des abats</t>
  </si>
  <si>
    <t>Part de la production de viande congelée</t>
  </si>
  <si>
    <t>Equins (à dire d'expert pour les rendements carcasse et de découpe puis répartition des veaux pour le reste hors viande)</t>
  </si>
  <si>
    <t>Même répartition que le veau (rendements d'abattage et de découpe proches) pour les autres produits et coproduits que la viande</t>
  </si>
  <si>
    <t>Viande chevaline</t>
  </si>
  <si>
    <t>Part de marché (à la consommation)</t>
  </si>
  <si>
    <t>Ifce d'après TRACES, douanes</t>
  </si>
  <si>
    <t>Exportations de chevaux vifs à destinations bouchère (kt)</t>
  </si>
  <si>
    <t>Exportations d'équins à destination bouchère</t>
  </si>
  <si>
    <t>Ifce d'après TRACES, dounaes</t>
  </si>
  <si>
    <t>Extrapolation de Xavier pour 2015 + convertion du nb de têtes en masse vive par Xavier</t>
  </si>
  <si>
    <t>Remarque :</t>
  </si>
  <si>
    <t>Convertion du nb de têtes en masse vive par Xavier</t>
  </si>
  <si>
    <t>Exports chevaux vifs</t>
  </si>
  <si>
    <t>Imports chevaux vifs</t>
  </si>
  <si>
    <t>Consommation de viande congelée par les autres IAA</t>
  </si>
  <si>
    <t>Consommation des autres IAA inconnue (négligée en volume dans le modèle)</t>
  </si>
  <si>
    <t>viande congelée</t>
  </si>
  <si>
    <t>I congelé</t>
  </si>
  <si>
    <t>X congelé</t>
  </si>
  <si>
    <t>delta</t>
  </si>
  <si>
    <t>conso</t>
  </si>
  <si>
    <t>Les importations de viande congelées manquantes afin de garantir des approvisionnements égaux aux usages pour la viande congelée ont été retranchées</t>
  </si>
  <si>
    <t>Les importations de viande congelées manquantes afin de garantir des approvisionnements égaux aux usages pour la viande congelée ont été ajoutées</t>
  </si>
  <si>
    <t>Cette répartition correspond plus excatement à la répartition des achats, l'hypothèse est que celle à la distribution est similaire.</t>
  </si>
  <si>
    <t>Rapport d'activité SIFCO 2018</t>
  </si>
  <si>
    <t>Utilisation du volume 2018</t>
  </si>
  <si>
    <t>Ce débouché est inconnu et sans doute faible donc on lui donne 0 comme valeur (important pour le bilan matière sur le produit) et on l'affiche en pointillés sur le diagramme</t>
  </si>
  <si>
    <t>Matière première:Produit:Coproduit:Intrant externe:Rejet</t>
  </si>
  <si>
    <t>#b5e6a2:#94dcf8:#ffdc6d:#f2ceef:#f7c7ac</t>
  </si>
  <si>
    <t>Matière issue directement de la production agricole, sans transformation préalable, constituant le point d’entrée principal de la filière.:Matière issue d’une transformation et destinée à être valorisée comme résultat principal du procédé.:Matière secondaire issue d’une transformation, présentant une valeur économique ou d’usage et pouvant être valorisée dans une autre chaîne ou un autre usage.:Matière introduite dans le procédé mais non issue de la filière considérée ; elle contribue à la transformation sans provenir de la matière première principale.:Matière issue d’une transformation ne faisant l’objet d’aucune valorisation et évacuée du système (pertes, effluents, émissions).</t>
  </si>
  <si>
    <t>Intrant externe</t>
  </si>
  <si>
    <t>Rejet</t>
  </si>
  <si>
    <t>La France entière comprend la France métropolitaine et les cinq départements et régions d'outre-mer (DROM : Guyane, Martinique, Guadeloupe, Mayotte et La Réunion).</t>
  </si>
  <si>
    <t>=JOINDRE.TEXTE(":";VRAI;H9:CS9)</t>
  </si>
  <si>
    <t>=TEXTE.APRES(LIRE.CLASSEUR(1);"]")</t>
  </si>
  <si>
    <t>#b5e6a2:#e49edd:#f7c7ac:#d9b28b:#cb9763:#d0d0d0</t>
  </si>
  <si>
    <t>#b5e6a2:#94dcf8:#f7c7ac</t>
  </si>
  <si>
    <t>Fiable:Robuste:Probable:Approximative:Indicative</t>
  </si>
  <si>
    <t>#808080:#a6a6a6:#bfbfbf:#d9d9d9:#f2f2f2</t>
  </si>
  <si>
    <t>Donnée présentant un très faible niveau d’incertitude, issue de sources validées et cohérentes.:Donnée solide, confirmée par plusieurs éléments ou méthodes, utilisable avec confiance.:Donnée vraisemblable, fondée sur des éléments sérieux mais comportant une incertitude notable.:Donnée donnant le bon ordre de grandeur, mais sans garantie de précision.:Donnée fournie à titre informatif uniquement, avec un niveau d’incertitude élevé.</t>
  </si>
  <si>
    <t>Fiable</t>
  </si>
  <si>
    <t>Robuste</t>
  </si>
  <si>
    <t>Probable</t>
  </si>
  <si>
    <t>Approximative</t>
  </si>
  <si>
    <t>Indicative</t>
  </si>
  <si>
    <t>Méthode</t>
  </si>
  <si>
    <t>Données collectées:Complétion des flux:Données réconciliées:Données déterminées:Données indéterminées</t>
  </si>
  <si>
    <t>#ffdc6d:#cb97ff:#ffb7b7:#a7ffa7:#b3e2ff</t>
  </si>
  <si>
    <t>Données collectées</t>
  </si>
  <si>
    <t>Complétion des flux</t>
  </si>
  <si>
    <t>Données réconciliées</t>
  </si>
  <si>
    <t>Données déterminées</t>
  </si>
  <si>
    <t>Données indéterminées</t>
  </si>
  <si>
    <t>Analyse des résultats</t>
  </si>
  <si>
    <t>Donnée collectée (valeur du flux ou coefficient):Ecart statistique (ne permet pas de respecter un bilan matière):Donnée déterminée (par bilan matière):Donnée indéterminée (seules une borne minimale et une borne maximale sont déterminées)</t>
  </si>
  <si>
    <t>#ffdc6d:#ffb7b7:#a7ffa7:#b3e2ff</t>
  </si>
  <si>
    <t>Donnée collectée (valeur du flux ou coefficient)</t>
  </si>
  <si>
    <t>Ecart statistique (ne permet pas de respecter un bilan matière)</t>
  </si>
  <si>
    <t>Donnée déterminée (par bilan matière)</t>
  </si>
  <si>
    <t>Donnée indéterminée (seules une borne minimale et une borne maximale sont déterminées)</t>
  </si>
  <si>
    <t>Importations</t>
  </si>
  <si>
    <t>Données collectées:Données déterminées</t>
  </si>
  <si>
    <t>Complétion des flux:Données indéterminées</t>
  </si>
  <si>
    <t>IFCE + hypothèse de modélisation</t>
  </si>
  <si>
    <t>Complétion des flux:Données déterminées</t>
  </si>
  <si>
    <t>Volume:Rendement:Répartition</t>
  </si>
  <si>
    <t>2015:2019:2023</t>
  </si>
  <si>
    <t>Informations générales</t>
  </si>
  <si>
    <t>Projet :</t>
  </si>
  <si>
    <t>SOCLE</t>
  </si>
  <si>
    <t>Collaborateurs :</t>
  </si>
  <si>
    <t>Filière :</t>
  </si>
  <si>
    <t>Période étudiée :</t>
  </si>
  <si>
    <t>Zone géographique :</t>
  </si>
  <si>
    <t>Unité :</t>
  </si>
  <si>
    <t>Dernière mise à jour :</t>
  </si>
  <si>
    <t>SOMMAIRE</t>
  </si>
  <si>
    <t>Description</t>
  </si>
  <si>
    <t>Présentation du fichier et de l'AFM</t>
  </si>
  <si>
    <t>Lecture du fichier</t>
  </si>
  <si>
    <t>Modélisation de l'AFM</t>
  </si>
  <si>
    <t>Etiquettes</t>
  </si>
  <si>
    <t>Liste des étiquettes</t>
  </si>
  <si>
    <t>Produits</t>
  </si>
  <si>
    <t>Secteurs</t>
  </si>
  <si>
    <t>Structure des flux</t>
  </si>
  <si>
    <t>Tables Emplois-Ressources</t>
  </si>
  <si>
    <t xml:space="preserve"> Données </t>
  </si>
  <si>
    <t>Données</t>
  </si>
  <si>
    <t xml:space="preserve">Données </t>
  </si>
  <si>
    <t>Contraintes</t>
  </si>
  <si>
    <t xml:space="preserve">Contraintes </t>
  </si>
  <si>
    <t xml:space="preserve">Contraintes  </t>
  </si>
  <si>
    <t xml:space="preserve">Données  </t>
  </si>
  <si>
    <t xml:space="preserve">Données   </t>
  </si>
  <si>
    <t xml:space="preserve">Données    </t>
  </si>
  <si>
    <t>Sources de données</t>
  </si>
  <si>
    <t>Ce fichier sert à construire l'Analyse de Flux de Matière (AFM) d'une filière.</t>
  </si>
  <si>
    <t>Ci-dessous, une explication générale des différentes feuilles le composant.</t>
  </si>
  <si>
    <t>NB : L'AFM d'une filière est généralement construite de la manière suivante : des secteurs (de production, transformation ou distribution) sont reliés par l'intermédiaire de produits. Ainsi, chaque flux a systématiquement pour origine un secteur et pour destination un produit, ou l'inverse (pas de flux secteur -&gt; secteur ou produit -&gt; produit).</t>
  </si>
  <si>
    <t>1 feuille permet d'expliquer comment l'AFM a été réalisée :</t>
  </si>
  <si>
    <t>Méthodologie</t>
  </si>
  <si>
    <t>Description du périmètre étudié, sources de données, hypothèses, etc.</t>
  </si>
  <si>
    <t>4 feuilles permettent de déterminer la structure de la filière :</t>
  </si>
  <si>
    <t>Définition des nœuds :</t>
  </si>
  <si>
    <t>Liste de tous les produits présents dans l'AFM.</t>
  </si>
  <si>
    <t>Liste tous les secteurs présents dans l'AFM.</t>
  </si>
  <si>
    <t>Echanges territoires</t>
  </si>
  <si>
    <t>Liste des territoires extérieurs à la zone géographique étudiée.</t>
  </si>
  <si>
    <t>Définition des flux :</t>
  </si>
  <si>
    <t>Table emplois ressources</t>
  </si>
  <si>
    <t>Tableaux des flux existants entre produits et secteurs : un tableau ressources (produits sortant des secteurs) et un tableau emplois (produits entrant dans les secteurs).</t>
  </si>
  <si>
    <t>3 feuilles permettent de renseigner les données relatives à la filière :</t>
  </si>
  <si>
    <t>Valeurs/Quantités :</t>
  </si>
  <si>
    <t>Liste de toutes les valeurs de flux connues.</t>
  </si>
  <si>
    <t>Min Max</t>
  </si>
  <si>
    <t>Liste de toutes les bornes min et max de flux connues.</t>
  </si>
  <si>
    <t>Coefficients :</t>
  </si>
  <si>
    <t>Liste de toutes les contraintes entre plusieurs flux (ex : rendements ou répartitions).</t>
  </si>
  <si>
    <t>1 feuille permet de rassembler les étiquettes (groupes) qui ont été utilisées :</t>
  </si>
  <si>
    <t>Liste de tous les groupes d'étiquettes appliqués sur les nœuds et flux.</t>
  </si>
  <si>
    <t>Après réconciliation, le fichier ayant pour suffixe "_reconciled" contient 2 feuilles supplémentaires de résultats donnant :</t>
  </si>
  <si>
    <t>Résultats</t>
  </si>
  <si>
    <t>Liste de toutes les valeurs de tous les flux après réconciliation : ce sont ces valeurs qui sont tracées sur le diagramme de Sankey.</t>
  </si>
  <si>
    <t>Liste de toutes les valeurs de tous les flux après réconciliation accompagnés de quelques indicateurs permettant d'analyser les résultats (= différence entre avant et après réconciliation).</t>
  </si>
  <si>
    <t>Les feuilles restantes permettent d'intégrer dans le fichier les données brutes (non transformées) directement tirées des sources ainsi que, lorsque c'est nécessaire, un prétraitement de celles-ci pour pouvoir les exploiter dans les feuilles de données.</t>
  </si>
  <si>
    <t>Vous trouverez ci-dessous une explication plus détaillée des différentes feuilles composant ce fichier.</t>
  </si>
  <si>
    <t>Cette feuille présente en plusieurs parties comment l'AFM a été réalisée : déroulement du travail, phases du projet, explications détaillées par zone de la filière, synthèse de ce qui é été modélisé et synthèse de ce qui a pu être déterminé.</t>
  </si>
  <si>
    <t>Ces 3 feuilles permettent de lister repectivement tous les produits, secteurs et échanges (= secteurs avec la possibilité de les scinder en plusieurs sans représenter ces secteurs) présents dans l'AFM de la filière et, par conséquent, tous les noeuds qu'il sera possible de visualiser sur le diagramme.</t>
  </si>
  <si>
    <t>Colonne B :</t>
  </si>
  <si>
    <t>Liste de tous les nœuds (= nomenclature de l'AFM).</t>
  </si>
  <si>
    <t>Colonne A :</t>
  </si>
  <si>
    <t>Permet de renseigner le niveau d'agrégation de chaque noeud : plus le chiffre est élevé, plus le noeud est détaillé dans la hiérachie. Tous les noeuds de niveau n+1 écrits sous un noeud de niveau n, jusqu'à ce qu'un noeud de niveau n ou moins apparaisse, s'ajoutent pour donner le noeud de niveau n.</t>
  </si>
  <si>
    <t>Colonne C :</t>
  </si>
  <si>
    <t>Permet de renseigner si l'on souhaite que le bilan matière soit respecté sur le noeud (autant de quantité de matière entrante que sortante) : 1 pour oui, 0 pour non. Sauf pour les échanges puisque ceux-ci ne seront systématiquement pas respectés (de par la nature des flux).</t>
  </si>
  <si>
    <t>Colonnes suivantes :</t>
  </si>
  <si>
    <t>Etiquettes attribuées aux nœuds (voir partie "Etiquettes"). Remarque : une cellule vide indique que toutes les étiquettes sont attribuées au nœud tandis qu'un 0 indique, au contraire, qu'aucune étiquette n'est attribuée au noeud : le noeud ne sera donc pas affiché sur le diagramme.</t>
  </si>
  <si>
    <t>Dernières colonnes :</t>
  </si>
  <si>
    <t>Précisions que l'on souhaite apporter concernant le nœud (ex : une définition, un code de nomenclature, une hypothèse, une remarque, etc.) : il est possible d'afficher ces précisions sur le diagramme en passant le curseur de la souris sur les nœuds par exemple.</t>
  </si>
  <si>
    <t>Cette feuille comporte 2 tableaux : on retrouve systématiquement la liste des produits à gauche des lignes et la liste des secteurs en haut des colonnes. Elle permet d'indiquer si les flux existent ou non entre les produits et les secteurs.</t>
  </si>
  <si>
    <t>Un 1 dans la cellule à l'intersection d'un produit (en ligne) et d'un secteur (en colonne) signifie qu'il existe un flux entre les 2 ; un 0 ou rien signifie qu'il n'existe pas de flux entre les 2.</t>
  </si>
  <si>
    <t>Ensuite, suivant que l'on se trouve dans la table Emplois ou dans la table Ressources, cela n'aura pas la même signification :</t>
  </si>
  <si>
    <t>- Dans la table ressources, un 1 signifie que le flux a pour origine le secteur et pour destination le produit (le produit sort du secteur).</t>
  </si>
  <si>
    <t>- Dans la table emplois, c'est l'inverse : un 1 signifie que le flux a pour origine le produit et pour destination le secteur (le produit entre dans le secteur).</t>
  </si>
  <si>
    <t>Remarque : il n'est pas obligatoire de renseigner plusieurs fois un même nœud dans les TER même si celui-ci est répété plusieurs fois dans les listes de nœuds, ni de renseigner les flux des nœuds agrégés (le programme de réconciliation s'en charge automatiquement)</t>
  </si>
  <si>
    <t>Ces 2 feuilles permettent de renseigner les valeurs ou bornes connues des flux composant l'AFM.</t>
  </si>
  <si>
    <t xml:space="preserve">Colonne A : </t>
  </si>
  <si>
    <t>Nœud d'origine du flux.</t>
  </si>
  <si>
    <t xml:space="preserve">Colonne B : </t>
  </si>
  <si>
    <t>Nœud de destination du flux.</t>
  </si>
  <si>
    <t>Ces 2 colonnes permettent donc de cibler le flux auquel on souhaite associer une valeur.</t>
  </si>
  <si>
    <t xml:space="preserve">Colonne C (ou D et E) : </t>
  </si>
  <si>
    <t>Valeur du flux (pour "Données") ou bornes minimales et maximales du flux (pour "Min Max").</t>
  </si>
  <si>
    <t>Colonne D (ou C) :</t>
  </si>
  <si>
    <t>Etiquettes attribuées aux flux (voir partie "Etiquettes"). Remarque : une cellule vide indique que toutes les étiquettes sont attribuées au flux tandis qu'un 0 indique, au contraire, qu'aucune étiquette n'est attribuée au flux : le flux ne sera donc pas affiché sur le diagramme.</t>
  </si>
  <si>
    <t>Colonne "Incertitude" :</t>
  </si>
  <si>
    <t>Incertitude relative de la valeur. Remarque : pour les minimums et maximums, il n'est pas possible de leur attribuer une incertitude : ceux-ci seront donc strictement respectés lors de la réconciliation.</t>
  </si>
  <si>
    <t>Précisions que l'on souhaite apporter concernant la valeur du flux (ex : une source, une hypothèse, une remarque, etc.) : il est possible d'afficher ces précisions sur le diagramme en passant le curseur de la souris sur les flux par exemple.</t>
  </si>
  <si>
    <t>Cette feuille permet de renseigner les liens entre plusieurs flux en sous forme de ratio (ex : le flux A vaut X % du flux B). Elle est généralement utilisée pour renseigner des rendements de transformation ou des ventilations des débouchés.</t>
  </si>
  <si>
    <t>Pour ce faire, les données renseignées dans cette feuille servent à construire des équations (d'égalité ou d'inégalité) qui seront respectées lors de la réconciliation.</t>
  </si>
  <si>
    <t>N° d'identifiant de l'équation : toutes les lignes ayant le même n° d'identifiant appartiennent à la même équation.</t>
  </si>
  <si>
    <t xml:space="preserve">Colonne C : </t>
  </si>
  <si>
    <t>Colonne D :</t>
  </si>
  <si>
    <t>Etiquettes attribuées à la contrainte (voir partie "Etiquettes"). Remarque : une cellule vide indique que toutes les étiquettes sont attribuées à la contrainte tandis qu'un 0 indique, au contraire, qu'aucune étiquette n'est attribuée à la contrainte flux : la contrainte ne sera donc pas utilisée.</t>
  </si>
  <si>
    <t>Colonne E :</t>
  </si>
  <si>
    <r>
      <t>Coefficients devant les termes (valeurs des flux) dans l'équation d'égalité : la somme de tous les termes multipliés par leurs coefficients vaut 0. Sert à renseigner : le</t>
    </r>
    <r>
      <rPr>
        <i/>
        <sz val="11"/>
        <color theme="1"/>
        <rFont val="Calibri"/>
        <family val="2"/>
      </rPr>
      <t>/les</t>
    </r>
    <r>
      <rPr>
        <sz val="11"/>
        <color theme="1"/>
        <rFont val="Calibri"/>
        <family val="2"/>
      </rPr>
      <t xml:space="preserve"> flux … vaut</t>
    </r>
    <r>
      <rPr>
        <i/>
        <sz val="11"/>
        <color theme="1"/>
        <rFont val="Calibri"/>
        <family val="2"/>
      </rPr>
      <t>/valent</t>
    </r>
    <r>
      <rPr>
        <sz val="11"/>
        <color theme="1"/>
        <rFont val="Calibri"/>
        <family val="2"/>
      </rPr>
      <t xml:space="preserve"> X % du</t>
    </r>
    <r>
      <rPr>
        <i/>
        <sz val="11"/>
        <color theme="1"/>
        <rFont val="Calibri"/>
        <family val="2"/>
      </rPr>
      <t>/des</t>
    </r>
    <r>
      <rPr>
        <sz val="11"/>
        <color theme="1"/>
        <rFont val="Calibri"/>
        <family val="2"/>
      </rPr>
      <t xml:space="preserve"> flux … .</t>
    </r>
  </si>
  <si>
    <t>Précisions que l'on souhaite apporter concernant la valeur de la contrainte (ex : une source, une hypothèse, une remarque, etc.).</t>
  </si>
  <si>
    <t>Cette feuille permet de recenser tous les groupes d'étiquettes et les étiquettes utilisés dans le fichier. Il existe 4 types de groupes d'étiquettes :</t>
  </si>
  <si>
    <t>- LevelTags :</t>
  </si>
  <si>
    <t>Ce type de groupe d'étiquettes permet d'attribuer des étiquettes aux nœuds afin de les agréger/désagréger dans un ordre qui peut être différent du niveau d'agrégation. /!\ Contrairement aux niveaux d'agrégation, il faut renseigner toutes les niveaux auquel le noeud appartient (ex : il n'est pas automatique qu'un noeud de niveau n appartient au niveau n+1 s'il n'est pas suivi désagrégé en d'autres noeuds). Il est notamment utilisé pour agréger/désagréger les noeuds par zone du diagramme, ou bien dans des ordres différents, ou encore selon une carctéristique ou une autre mais pas les 2.</t>
  </si>
  <si>
    <t>- NodeTags :</t>
  </si>
  <si>
    <t>Ce type de groupe d'étiquettes permet d'afficher/masquer les nœuds appartenant à la même étiquette. De plus, il permet également de leur attribuer des couleurs. Il est donc utilisé pour filtrer les nœuds sur le diagramme en fonction de l'étiquette à laquelle ils appartiennent mais aussi d'afficher d'une même couleur tous les noeuds appartenant à une même étiquette. Fait intéressant, ces caractéristiques se répercutent sur les flux qui sont liés à ces noeuds : il seront de la même couleur que le noeud et seront masqués si le noeud est masqué.</t>
  </si>
  <si>
    <t>- DataTags :</t>
  </si>
  <si>
    <t>Ce type de groupe d'étiquettes permet d'attribuer des étiquettes aux flux afin de renseigner plusieurs valeurs pour un même flux, selon l'étiquette à laquelle il appartient : ajoute une dimension à l'AFM. Il est notamment utilisé pour faire plusieurs AFM pour des années différentes, pour des territoires différents, dans des unités différentes : dans tous ces cas, la structure de la filière est identique, seules les valeurs des flux changent d'une étiquette à l'autre.</t>
  </si>
  <si>
    <t>- FluxTags :</t>
  </si>
  <si>
    <t>Ce type de groupe d'étiquettes permet d'afficher/masquer les flux appartenant à la même étiquette. De plus, il permet également de leur attribuer des couleurs. Il est donc utilisé pour filtrer les flux sur le diagramme en fonction de l'étiquette à laquelle ils appartiennent mais aussi d'afficher d'une même couleur tous les flux appartenant à une même étiquette.</t>
  </si>
  <si>
    <t>Nom du groupe d'étiquette : c'est sous ce nom qu'il est possible de sélectionner les étiquettes du diagramme. Remarque : 2 noms séparés d'un "/" indiquent que l'on ne peut sélectionner que l'un ou l'autre sur le diagramme mais pas les 2 en même temps (cela concerne exclusivement les levelTags).</t>
  </si>
  <si>
    <t>Type d'étiquette (voir ci-dessus les 4 types d'étiquette possibles).</t>
  </si>
  <si>
    <t>Etiquettes : liste de toutes les étiquettes qu'il est possible d'attribuer aux nœuds ou flux. Les noms d'étiquettes sont séparés par des ":". Remarque : 2 listes d'étiquettes séparées d'un "/" correspondent aux étiquettes des 2 groupes d'étiquettes séparées d'un "/", dans le même ordre (1ère liste pour le 1er groupe et 2nde liste pour le 2nd groupe) (cela concerne exclusivement les levelTags).</t>
  </si>
  <si>
    <t>Un 1 dans cette colonne permet de déterminer quelle sera la palette de couleur du groupe d'étiquette par défaut à l'ouverture du diagramme.</t>
  </si>
  <si>
    <t>Permet de choisir une palette de couleur.</t>
  </si>
  <si>
    <t>Colonne F :</t>
  </si>
  <si>
    <t>Dans cette colonne sont présentes les listes de couleurs attribuées aux étiquettes, également séparées par des ":" et dans le même ordre (1ère couleur = 1ère étiquette, 2ème couleur = 2ème étiquette, etc.) : ici, elles sont par exemple renseignées dans le format hexadécimal. Remarque : si aucune couleur n'est renseignée, le programme attribue au hasard des couleurs aux étiquettes.</t>
  </si>
  <si>
    <t>Colonne G :</t>
  </si>
  <si>
    <t>Description de l'utilité du groupe d'étiquette.</t>
  </si>
  <si>
    <t>Cette feuille recense tous les résultats de tous les flux après réconciliation, pour tous les niveaux d'agrégation et tous les dataTags.</t>
  </si>
  <si>
    <t>Premières colonnes :</t>
  </si>
  <si>
    <t>Les étiquettes des dataTags auxquels appartient la valeur du flux.</t>
  </si>
  <si>
    <t>Valeur réconciliée du flux.</t>
  </si>
  <si>
    <t>Borne inférieure si la valeur du flux est libre après réconciliation.</t>
  </si>
  <si>
    <t>Borne supérieure si la valeur du flux est libre après réconciliation.</t>
  </si>
  <si>
    <t>Type de donnée. Il existe 2 types de données : "collectée" et "calculée", "collectée" signifie que la valeur du flux a été renseignée dans les feuilles de données (ce qui ne veut pas pour autant dire qu'elle soit restée la même après réconciliation) et "calculée" signifie, au contraire, que celle-ci n'avait pas été renseignée dans les feuilles de données.</t>
  </si>
  <si>
    <t>Les étiquettes des fluxTags auxquels appartient la valeur du flux.</t>
  </si>
  <si>
    <t>Cette feuille recense tous les résultats de tous les flux après réconciliation, pour tous les niveaux d'agrégation et tous les dataTags, avec quelques indicateurs permettant une 1ère analyse des résultats.</t>
  </si>
  <si>
    <t>Les étiquettes des dataTags auxquels appartient la valeur du flux (il n'y a, pour le moment, qu'un dataTags maximum).</t>
  </si>
  <si>
    <t>Valeur du flux avant réconciliation (si aucune valeur n'est renseignée, c'est qu'elle n'avait pas été renseignée dans les feuilles de données).</t>
  </si>
  <si>
    <t>Demi-incertitude d'entrée en valeur absolue.</t>
  </si>
  <si>
    <t>Incertitude d'entrée en valeur relative.</t>
  </si>
  <si>
    <t>Colonne H :</t>
  </si>
  <si>
    <t>Borne minimum du flux : borne minimum renseignée dans l'onglet Min Max, sinon 0 par défaut.</t>
  </si>
  <si>
    <t>Colonne I :</t>
  </si>
  <si>
    <t>Borne maximum du flux : borne maximum renseignée dans l'onglet Min Max, sinon 0 par défaut.</t>
  </si>
  <si>
    <t>Colonne J :</t>
  </si>
  <si>
    <t>Nombre d'écart-type : indicateur permettant de comparer l'écart entre la valeur du flux avant réconciliation et après réconciliation, en tenant compte de son incertitude. Cet indicateur ne devrait raisonnablement pas dépasser 2, au-delà de 3 cela indique que la valeur de sortie du modèle ne respecte pas du tout la valeur d'entrée associée à son incertitude : il faut donc revoir soit l'incertitude de la donnée d'entrée, soit carrément la source de données, ou bien l'ensemble du modèle (structure, valeurs d'entrée ou contraintes) qui pousse le programme de réconciliation à ne pas respecter la donnée d'entrée telle qu'elle a été renseignée.</t>
  </si>
  <si>
    <t>Colonne K :</t>
  </si>
  <si>
    <t xml:space="preserve">Le type de variable du flux après réconciliation est renseigné dans cette colonne, il en existe 8 : mesuré (la donnée était collectée), redondant (la donnée était collectée mais pouvait également être calculée à partir des contraintes renseignées : c'est cette dernière qui l'emporte), déterminé (la donnée n'a pas été collectée mais a pu être calculée à partir des contraintes), libre (la valeur du flux n'a pas pu être déterminée mais est comprise dans un intervalle), libre unbounded (la valeur du flux n'a pas pu être déterminée et n'est même pas comprise dans un intervalle = totalement libre). Remarque : il est parfois rajouté "pp" (post-processing) à ces types de variables, ce qui indique précise que la variable a été obtenue par simple agrégation des résultats après réconciliation (= la variable était inutile pour la réconciliation). </t>
  </si>
  <si>
    <t>Sources et prétraitement des sources</t>
  </si>
  <si>
    <t>Feuilles dans lesquelles sont répertoriées toutes les données tirées des sources. Dans certains cas, il peut y avoir une opération de prétraitement pour que la donnée soit exploitable dans le format requis des feuilles de données. Remarque : en effet, chaque cellule renseignée dans les feuilles de données fait directement référence à ces feuilles source. De plus, un dernier léger prétraitement peut être réalisé dans les cellules des feuilles de données (ex : conversion dans l'unité de référence, application d'un taux de couverture, etc.).</t>
  </si>
  <si>
    <t>Analyse de Flux de Matière (AFM) de la filière française viande chevaline</t>
  </si>
  <si>
    <t>TerriFlux (Alexandre Pannier, Julien Alapetite), IFCE (Xavier Dornier)</t>
  </si>
  <si>
    <t>2015, 2019, 2023</t>
  </si>
  <si>
    <t>Abattages - AGRESTE</t>
  </si>
  <si>
    <t>Comext - AGRESTE</t>
  </si>
  <si>
    <t>Comext - TRACES</t>
  </si>
  <si>
    <t>Fabrication - PRODCOM</t>
  </si>
  <si>
    <t>Comext - EUROSTAT</t>
  </si>
  <si>
    <t>Allocation équins</t>
  </si>
  <si>
    <t>Anatomie - Blézat</t>
  </si>
  <si>
    <t>Coproduits - SIFCO</t>
  </si>
  <si>
    <t>Débouchés - IFCE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</si>
</sst>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_-;\-* #,##0_-;_-* &quot;-&quot;??_-;_-@_-"/>
    <numFmt numFmtId="165" formatCode="0.0"/>
    <numFmt numFmtId="166" formatCode="_-* #,##0.000_-;\-* #,##0.000_-;_-* &quot;-&quot;??_-;_-@_-"/>
    <numFmt numFmtId="167" formatCode="_-* #,##0.0_-;\-* #,##0.0_-;_-* &quot;-&quot;??_-;_-@_-"/>
    <numFmt numFmtId="168" formatCode="#,##0.##########"/>
    <numFmt numFmtId="169" formatCode="0.000%"/>
    <numFmt numFmtId="170" formatCode="_-* #,##0.0\ _€_-;\-* #,##0.0\ _€_-;_-* &quot;-&quot;?\ _€_-;_-@_-"/>
  </numFmts>
  <fonts count="62">
    <font>
      <sz val="11"/>
      <color theme="1"/>
      <name val="Calibri"/>
      <family val="2"/>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sz val="11"/>
      <color theme="1"/>
      <name val="Calibri"/>
      <family val="2"/>
    </font>
    <font>
      <b/>
      <sz val="10"/>
      <color rgb="FFFFFFFF"/>
      <name val="Verdana"/>
      <family val="2"/>
    </font>
    <font>
      <b/>
      <sz val="11"/>
      <name val="Calibri"/>
      <family val="2"/>
    </font>
    <font>
      <b/>
      <sz val="11"/>
      <color rgb="FFFFFFFF"/>
      <name val="Calibri"/>
      <family val="2"/>
    </font>
    <font>
      <b/>
      <sz val="11"/>
      <color theme="1"/>
      <name val="Calibri"/>
      <family val="2"/>
    </font>
    <font>
      <b/>
      <sz val="10"/>
      <color theme="0"/>
      <name val="Verdana"/>
      <family val="2"/>
    </font>
    <font>
      <sz val="11"/>
      <name val="Calibri"/>
      <family val="2"/>
    </font>
    <font>
      <b/>
      <sz val="11"/>
      <color theme="1"/>
      <name val="Arial"/>
      <family val="2"/>
    </font>
    <font>
      <sz val="11"/>
      <color theme="1"/>
      <name val="Arial1"/>
      <family val="2"/>
    </font>
    <font>
      <sz val="9"/>
      <color rgb="FF000000"/>
      <name val="Arial"/>
      <family val="2"/>
    </font>
    <font>
      <sz val="9"/>
      <color rgb="FF000000"/>
      <name val="Arial"/>
      <family val="2"/>
    </font>
    <font>
      <sz val="11"/>
      <color indexed="8"/>
      <name val="Aptos Narrow"/>
      <family val="2"/>
      <scheme val="minor"/>
    </font>
    <font>
      <sz val="9"/>
      <name val="Arial"/>
      <family val="2"/>
    </font>
    <font>
      <b/>
      <sz val="9"/>
      <name val="Arial"/>
      <family val="2"/>
    </font>
    <font>
      <b/>
      <sz val="9"/>
      <color indexed="9"/>
      <name val="Arial"/>
      <family val="2"/>
    </font>
    <font>
      <sz val="11"/>
      <color theme="1"/>
      <name val="Liberation Sans"/>
    </font>
    <font>
      <i/>
      <sz val="11"/>
      <color theme="1"/>
      <name val="Aptos Narrow"/>
      <family val="2"/>
      <scheme val="minor"/>
    </font>
    <font>
      <b/>
      <sz val="9"/>
      <color indexed="81"/>
      <name val="Tahoma"/>
      <family val="2"/>
    </font>
    <font>
      <sz val="9"/>
      <color indexed="81"/>
      <name val="Tahoma"/>
      <family val="2"/>
    </font>
    <font>
      <i/>
      <sz val="11"/>
      <color theme="1"/>
      <name val="Calibri"/>
      <family val="2"/>
    </font>
    <font>
      <sz val="9"/>
      <color rgb="FFFF0000"/>
      <name val="Arial"/>
      <family val="2"/>
    </font>
    <font>
      <sz val="11"/>
      <color rgb="FFFF0000"/>
      <name val="Arial1"/>
      <family val="2"/>
    </font>
    <font>
      <sz val="11"/>
      <color rgb="FFFF0000"/>
      <name val="Calibri"/>
      <family val="2"/>
    </font>
    <font>
      <sz val="11"/>
      <name val="Arial1"/>
      <family val="2"/>
    </font>
    <font>
      <i/>
      <sz val="11"/>
      <name val="Aptos Narrow"/>
      <family val="2"/>
      <scheme val="minor"/>
    </font>
    <font>
      <sz val="11"/>
      <name val="Aptos Narrow"/>
      <family val="2"/>
      <scheme val="minor"/>
    </font>
    <font>
      <i/>
      <sz val="11"/>
      <name val="Calibri"/>
      <family val="2"/>
    </font>
    <font>
      <sz val="8"/>
      <name val="Calibri"/>
      <family val="2"/>
    </font>
    <font>
      <i/>
      <sz val="11"/>
      <color rgb="FFFF0000"/>
      <name val="Calibri"/>
      <family val="2"/>
    </font>
    <font>
      <b/>
      <u/>
      <sz val="12"/>
      <color theme="3"/>
      <name val="Verdana"/>
      <family val="2"/>
    </font>
    <font>
      <b/>
      <sz val="10"/>
      <color theme="3"/>
      <name val="Verdana"/>
      <family val="2"/>
    </font>
    <font>
      <sz val="12"/>
      <color theme="1"/>
      <name val="Calibri"/>
      <family val="2"/>
    </font>
    <font>
      <sz val="11"/>
      <color rgb="FFC00000"/>
      <name val="Calibri"/>
      <family val="2"/>
    </font>
    <font>
      <b/>
      <sz val="12"/>
      <color theme="1"/>
      <name val="Calibri"/>
      <family val="2"/>
    </font>
    <font>
      <u/>
      <sz val="12"/>
      <color theme="1"/>
      <name val="Calibri"/>
      <family val="2"/>
    </font>
    <font>
      <u/>
      <sz val="11"/>
      <color theme="10"/>
      <name val="Calibri"/>
      <family val="2"/>
    </font>
    <font>
      <b/>
      <sz val="18"/>
      <color theme="1"/>
      <name val="Calibri"/>
      <family val="2"/>
    </font>
    <font>
      <i/>
      <u/>
      <sz val="11"/>
      <color theme="1"/>
      <name val="Aptos Narrow"/>
      <family val="2"/>
      <scheme val="minor"/>
    </font>
    <font>
      <b/>
      <u/>
      <sz val="11"/>
      <color theme="1"/>
      <name val="Calibri"/>
      <family val="2"/>
    </font>
    <font>
      <u/>
      <sz val="11"/>
      <color theme="10"/>
      <name val="Aptos Narrow"/>
      <family val="2"/>
      <scheme val="minor"/>
    </font>
    <font>
      <i/>
      <u/>
      <sz val="11"/>
      <color theme="10"/>
      <name val="Aptos Narrow"/>
      <family val="2"/>
      <scheme val="minor"/>
    </font>
    <font>
      <b/>
      <i/>
      <sz val="11"/>
      <color theme="1"/>
      <name val="Calibri"/>
      <family val="2"/>
    </font>
    <font>
      <b/>
      <sz val="11"/>
      <color rgb="FFD7D200"/>
      <name val="Calibri"/>
      <family val="2"/>
    </font>
    <font>
      <b/>
      <sz val="12"/>
      <color rgb="FF0070C0"/>
      <name val="Calibri"/>
      <family val="2"/>
    </font>
    <font>
      <b/>
      <sz val="11"/>
      <color theme="4"/>
      <name val="Calibri"/>
      <family val="2"/>
    </font>
    <font>
      <b/>
      <u/>
      <sz val="11"/>
      <name val="Calibri"/>
      <family val="2"/>
    </font>
    <font>
      <b/>
      <sz val="12"/>
      <color rgb="FF92D050"/>
      <name val="Calibri"/>
      <family val="2"/>
    </font>
    <font>
      <b/>
      <sz val="12"/>
      <name val="Calibri"/>
      <family val="2"/>
    </font>
    <font>
      <b/>
      <sz val="12"/>
      <color rgb="FFFF0000"/>
      <name val="Calibri"/>
      <family val="2"/>
    </font>
    <font>
      <b/>
      <sz val="12"/>
      <color theme="7"/>
      <name val="Calibri"/>
      <family val="2"/>
    </font>
    <font>
      <sz val="12"/>
      <color rgb="FF0000FF"/>
      <name val="Calibri"/>
      <family val="2"/>
    </font>
    <font>
      <b/>
      <sz val="11"/>
      <color rgb="FFFFC000"/>
      <name val="Calibri"/>
      <family val="2"/>
    </font>
    <font>
      <u/>
      <sz val="11"/>
      <color theme="1"/>
      <name val="Calibri"/>
      <family val="2"/>
    </font>
    <font>
      <sz val="11"/>
      <color rgb="FF0000FF"/>
      <name val="Calibri"/>
      <family val="2"/>
    </font>
  </fonts>
  <fills count="40">
    <fill>
      <patternFill patternType="none"/>
    </fill>
    <fill>
      <patternFill patternType="gray125"/>
    </fill>
    <fill>
      <patternFill patternType="solid">
        <fgColor rgb="FF0070C0"/>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87A9D2"/>
      </patternFill>
    </fill>
    <fill>
      <patternFill patternType="solid">
        <fgColor rgb="FF799939"/>
      </patternFill>
    </fill>
    <fill>
      <patternFill patternType="solid">
        <fgColor theme="6"/>
        <bgColor rgb="FFB4C7DC"/>
      </patternFill>
    </fill>
    <fill>
      <patternFill patternType="solid">
        <fgColor theme="5"/>
        <bgColor indexed="64"/>
      </patternFill>
    </fill>
    <fill>
      <patternFill patternType="solid">
        <fgColor theme="8" tint="0.79998168889431442"/>
        <bgColor indexed="64"/>
      </patternFill>
    </fill>
    <fill>
      <patternFill patternType="solid">
        <fgColor rgb="FFB2B2B2"/>
        <bgColor rgb="FFB2B2B2"/>
      </patternFill>
    </fill>
    <fill>
      <patternFill patternType="solid">
        <fgColor rgb="FFFFFFFF"/>
        <bgColor indexed="64"/>
      </patternFill>
    </fill>
    <fill>
      <patternFill patternType="solid">
        <fgColor rgb="FFECECEC"/>
        <bgColor indexed="64"/>
      </patternFill>
    </fill>
    <fill>
      <patternFill patternType="solid">
        <fgColor rgb="FFF9F9F9"/>
        <bgColor indexed="64"/>
      </patternFill>
    </fill>
    <fill>
      <patternFill patternType="solid">
        <fgColor rgb="FF4669AF"/>
      </patternFill>
    </fill>
    <fill>
      <patternFill patternType="solid">
        <fgColor rgb="FF0096DC"/>
      </patternFill>
    </fill>
    <fill>
      <patternFill patternType="mediumGray">
        <bgColor indexed="22"/>
      </patternFill>
    </fill>
    <fill>
      <patternFill patternType="solid">
        <fgColor rgb="FFDCE6F1"/>
      </patternFill>
    </fill>
    <fill>
      <patternFill patternType="solid">
        <fgColor rgb="FFF6F6F6"/>
      </patternFill>
    </fill>
    <fill>
      <patternFill patternType="solid">
        <fgColor theme="8" tint="0.59999389629810485"/>
        <bgColor indexed="64"/>
      </patternFill>
    </fill>
    <fill>
      <patternFill patternType="solid">
        <fgColor rgb="FFCB9763"/>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D9B28B"/>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rgb="FFFFDC6D"/>
        <bgColor indexed="64"/>
      </patternFill>
    </fill>
    <fill>
      <patternFill patternType="solid">
        <fgColor rgb="FFCB97FF"/>
        <bgColor indexed="64"/>
      </patternFill>
    </fill>
    <fill>
      <patternFill patternType="solid">
        <fgColor rgb="FFFFB7B7"/>
        <bgColor indexed="64"/>
      </patternFill>
    </fill>
    <fill>
      <patternFill patternType="solid">
        <fgColor rgb="FFA7FFA7"/>
        <bgColor indexed="64"/>
      </patternFill>
    </fill>
    <fill>
      <patternFill patternType="solid">
        <fgColor rgb="FFB3E2FF"/>
        <bgColor indexed="64"/>
      </patternFill>
    </fill>
    <fill>
      <patternFill patternType="solid">
        <fgColor theme="0"/>
        <bgColor indexed="64"/>
      </patternFill>
    </fill>
    <fill>
      <patternFill patternType="solid">
        <fgColor indexed="65"/>
        <bgColor rgb="FFF9F9F9"/>
      </patternFill>
    </fill>
    <fill>
      <patternFill patternType="solid">
        <fgColor theme="0"/>
        <bgColor rgb="FFB4C7DC"/>
      </patternFill>
    </fill>
  </fills>
  <borders count="17">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rgb="FF000000"/>
      </left>
      <right style="thin">
        <color rgb="FF000000"/>
      </right>
      <top style="thin">
        <color rgb="FF000000"/>
      </top>
      <bottom style="thin">
        <color rgb="FF000000"/>
      </bottom>
      <diagonal/>
    </border>
    <border>
      <left style="medium">
        <color rgb="FFD5D5D5"/>
      </left>
      <right/>
      <top style="medium">
        <color rgb="FFD5D5D5"/>
      </top>
      <bottom/>
      <diagonal/>
    </border>
    <border>
      <left/>
      <right/>
      <top style="medium">
        <color rgb="FFD5D5D5"/>
      </top>
      <bottom/>
      <diagonal/>
    </border>
    <border>
      <left style="medium">
        <color rgb="FFD5D5D5"/>
      </left>
      <right/>
      <top/>
      <bottom/>
      <diagonal/>
    </border>
    <border>
      <left style="medium">
        <color rgb="FFD5D5D5"/>
      </left>
      <right/>
      <top style="medium">
        <color rgb="FFD5D5D5"/>
      </top>
      <bottom style="medium">
        <color rgb="FFD5D5D5"/>
      </bottom>
      <diagonal/>
    </border>
    <border>
      <left/>
      <right/>
      <top style="medium">
        <color rgb="FFD5D5D5"/>
      </top>
      <bottom style="medium">
        <color rgb="FFD5D5D5"/>
      </bottom>
      <diagonal/>
    </border>
    <border>
      <left/>
      <right style="medium">
        <color rgb="FFD5D5D5"/>
      </right>
      <top style="medium">
        <color rgb="FFD5D5D5"/>
      </top>
      <bottom/>
      <diagonal/>
    </border>
    <border>
      <left/>
      <right style="medium">
        <color rgb="FFD5D5D5"/>
      </right>
      <top style="medium">
        <color rgb="FFD5D5D5"/>
      </top>
      <bottom style="medium">
        <color rgb="FFD5D5D5"/>
      </bottom>
      <diagonal/>
    </border>
    <border>
      <left style="thin">
        <color rgb="FFB0B0B0"/>
      </left>
      <right style="thin">
        <color rgb="FFB0B0B0"/>
      </right>
      <top style="thin">
        <color rgb="FFB0B0B0"/>
      </top>
      <bottom style="thin">
        <color rgb="FFB0B0B0"/>
      </bottom>
      <diagonal/>
    </border>
    <border>
      <left style="thin">
        <color indexed="64"/>
      </left>
      <right style="thin">
        <color indexed="64"/>
      </right>
      <top/>
      <bottom/>
      <diagonal/>
    </border>
    <border>
      <left/>
      <right/>
      <top style="thin">
        <color indexed="64"/>
      </top>
      <bottom/>
      <diagonal/>
    </border>
  </borders>
  <cellStyleXfs count="16">
    <xf numFmtId="0" fontId="0" fillId="0" borderId="0"/>
    <xf numFmtId="43" fontId="5" fillId="0" borderId="0" applyFont="0" applyFill="0" applyBorder="0" applyAlignment="0" applyProtection="0"/>
    <xf numFmtId="9" fontId="5" fillId="0" borderId="0" applyFont="0" applyFill="0" applyBorder="0" applyAlignment="0" applyProtection="0"/>
    <xf numFmtId="0" fontId="15" fillId="12" borderId="6"/>
    <xf numFmtId="0" fontId="16" fillId="0" borderId="6"/>
    <xf numFmtId="0" fontId="19" fillId="0" borderId="0"/>
    <xf numFmtId="0" fontId="23"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0" fontId="1" fillId="0" borderId="0"/>
    <xf numFmtId="0" fontId="43" fillId="0" borderId="0" applyNumberFormat="0" applyFill="0" applyBorder="0" applyAlignment="0" applyProtection="0"/>
    <xf numFmtId="0" fontId="47" fillId="0" borderId="0" applyNumberFormat="0" applyFill="0" applyBorder="0" applyAlignment="0" applyProtection="0"/>
  </cellStyleXfs>
  <cellXfs count="200">
    <xf numFmtId="0" fontId="0" fillId="0" borderId="0" xfId="0"/>
    <xf numFmtId="0" fontId="9" fillId="2" borderId="1" xfId="0" applyFont="1" applyFill="1" applyBorder="1" applyAlignment="1">
      <alignment horizontal="center" vertical="center" wrapText="1" shrinkToFit="1"/>
    </xf>
    <xf numFmtId="0" fontId="9" fillId="2" borderId="2" xfId="0" applyFont="1" applyFill="1" applyBorder="1" applyAlignment="1">
      <alignment horizontal="center" vertical="center" wrapText="1" shrinkToFit="1"/>
    </xf>
    <xf numFmtId="0" fontId="0" fillId="3" borderId="0" xfId="0" applyFill="1" applyAlignment="1">
      <alignment horizontal="center"/>
    </xf>
    <xf numFmtId="0" fontId="0" fillId="3" borderId="0" xfId="0" applyFill="1"/>
    <xf numFmtId="0" fontId="0" fillId="4" borderId="0" xfId="0" applyFill="1" applyAlignment="1">
      <alignment horizontal="center"/>
    </xf>
    <xf numFmtId="0" fontId="8" fillId="4" borderId="0" xfId="0" applyFont="1" applyFill="1"/>
    <xf numFmtId="0" fontId="0" fillId="4" borderId="0" xfId="0" applyFill="1"/>
    <xf numFmtId="0" fontId="0" fillId="0" borderId="0" xfId="0" applyAlignment="1">
      <alignment horizontal="center"/>
    </xf>
    <xf numFmtId="0" fontId="8" fillId="0" borderId="0" xfId="0" applyFont="1"/>
    <xf numFmtId="49" fontId="8" fillId="0" borderId="0" xfId="0" applyNumberFormat="1" applyFont="1"/>
    <xf numFmtId="0" fontId="0" fillId="6" borderId="0" xfId="0" applyFill="1" applyAlignment="1">
      <alignment horizontal="center"/>
    </xf>
    <xf numFmtId="0" fontId="0" fillId="6" borderId="0" xfId="0" applyFill="1"/>
    <xf numFmtId="0" fontId="10" fillId="0" borderId="4" xfId="0" applyFont="1" applyBorder="1" applyAlignment="1">
      <alignment horizontal="center" vertical="center"/>
    </xf>
    <xf numFmtId="0" fontId="11" fillId="7" borderId="4" xfId="0" applyFont="1" applyFill="1" applyBorder="1" applyAlignment="1">
      <alignment horizontal="center" textRotation="90"/>
    </xf>
    <xf numFmtId="0" fontId="0" fillId="0" borderId="0" xfId="0" applyAlignment="1">
      <alignment horizontal="center" vertical="center"/>
    </xf>
    <xf numFmtId="0" fontId="10" fillId="0" borderId="4" xfId="0" applyFont="1" applyBorder="1" applyAlignment="1">
      <alignment horizontal="center" vertical="top"/>
    </xf>
    <xf numFmtId="0" fontId="12" fillId="0" borderId="0" xfId="0" applyFont="1" applyAlignment="1">
      <alignment horizontal="center" vertical="center"/>
    </xf>
    <xf numFmtId="0" fontId="11" fillId="7" borderId="0" xfId="0" applyFont="1" applyFill="1"/>
    <xf numFmtId="0" fontId="9" fillId="8" borderId="1" xfId="0" applyFont="1" applyFill="1" applyBorder="1" applyAlignment="1">
      <alignment horizontal="center" vertical="center" wrapText="1" shrinkToFit="1"/>
    </xf>
    <xf numFmtId="0" fontId="9" fillId="8" borderId="2" xfId="0" applyFont="1" applyFill="1" applyBorder="1" applyAlignment="1">
      <alignment horizontal="center" vertical="center" wrapText="1" shrinkToFit="1"/>
    </xf>
    <xf numFmtId="0" fontId="13" fillId="9" borderId="2" xfId="0" applyFont="1" applyFill="1" applyBorder="1" applyAlignment="1">
      <alignment horizontal="center" vertical="center" wrapText="1"/>
    </xf>
    <xf numFmtId="0" fontId="9" fillId="8" borderId="3" xfId="0" applyFont="1" applyFill="1" applyBorder="1" applyAlignment="1">
      <alignment horizontal="center" vertical="center" wrapText="1" shrinkToFit="1"/>
    </xf>
    <xf numFmtId="0" fontId="14" fillId="0" borderId="0" xfId="0" applyFont="1" applyAlignment="1">
      <alignment horizontal="center" vertical="center"/>
    </xf>
    <xf numFmtId="2" fontId="0" fillId="0" borderId="0" xfId="0" applyNumberFormat="1" applyAlignment="1">
      <alignment horizontal="center"/>
    </xf>
    <xf numFmtId="9" fontId="0" fillId="0" borderId="0" xfId="0" applyNumberFormat="1"/>
    <xf numFmtId="0" fontId="9" fillId="10" borderId="1" xfId="0" applyFont="1" applyFill="1" applyBorder="1" applyAlignment="1">
      <alignment horizontal="center" vertical="center" wrapText="1" shrinkToFit="1"/>
    </xf>
    <xf numFmtId="0" fontId="9" fillId="10" borderId="2" xfId="0" applyFont="1" applyFill="1" applyBorder="1" applyAlignment="1">
      <alignment horizontal="center" vertical="center" wrapText="1" shrinkToFit="1"/>
    </xf>
    <xf numFmtId="0" fontId="9" fillId="10" borderId="3" xfId="0" applyFont="1" applyFill="1" applyBorder="1" applyAlignment="1">
      <alignment horizontal="center" vertical="center" wrapText="1" shrinkToFit="1"/>
    </xf>
    <xf numFmtId="0" fontId="0" fillId="5" borderId="0" xfId="0" applyFill="1" applyAlignment="1">
      <alignment horizontal="center" vertical="center"/>
    </xf>
    <xf numFmtId="0" fontId="0" fillId="3" borderId="0" xfId="0" applyFill="1" applyAlignment="1">
      <alignment horizontal="center" vertical="center"/>
    </xf>
    <xf numFmtId="0" fontId="0" fillId="11" borderId="0" xfId="0" applyFill="1" applyAlignment="1">
      <alignment horizontal="center"/>
    </xf>
    <xf numFmtId="0" fontId="8" fillId="11" borderId="0" xfId="0" applyFont="1" applyFill="1"/>
    <xf numFmtId="0" fontId="0" fillId="11" borderId="0" xfId="0" applyFill="1"/>
    <xf numFmtId="0" fontId="0" fillId="0" borderId="0" xfId="0" applyAlignment="1">
      <alignment horizontal="left"/>
    </xf>
    <xf numFmtId="0" fontId="8" fillId="6" borderId="0" xfId="0" applyFont="1" applyFill="1"/>
    <xf numFmtId="0" fontId="11" fillId="7" borderId="4" xfId="0" applyFont="1" applyFill="1" applyBorder="1" applyAlignment="1">
      <alignment horizontal="right" vertical="top"/>
    </xf>
    <xf numFmtId="0" fontId="15" fillId="12" borderId="6" xfId="3"/>
    <xf numFmtId="0" fontId="16" fillId="0" borderId="6" xfId="4"/>
    <xf numFmtId="0" fontId="17" fillId="13" borderId="0" xfId="0" applyFont="1" applyFill="1" applyAlignment="1">
      <alignment horizontal="center" vertical="center" wrapText="1"/>
    </xf>
    <xf numFmtId="0" fontId="17" fillId="14" borderId="7" xfId="0" applyFont="1" applyFill="1" applyBorder="1" applyAlignment="1">
      <alignment horizontal="center" vertical="center" wrapText="1"/>
    </xf>
    <xf numFmtId="0" fontId="17" fillId="15" borderId="7" xfId="0" applyFont="1" applyFill="1" applyBorder="1" applyAlignment="1">
      <alignment horizontal="center" vertical="center" wrapText="1"/>
    </xf>
    <xf numFmtId="0" fontId="17" fillId="15" borderId="7" xfId="0" applyFont="1" applyFill="1" applyBorder="1" applyAlignment="1">
      <alignment horizontal="left" vertical="center"/>
    </xf>
    <xf numFmtId="0" fontId="17" fillId="15" borderId="9" xfId="0" applyFont="1" applyFill="1" applyBorder="1" applyAlignment="1">
      <alignment horizontal="center" vertical="center" wrapText="1"/>
    </xf>
    <xf numFmtId="0" fontId="19" fillId="0" borderId="0" xfId="5"/>
    <xf numFmtId="166" fontId="0" fillId="0" borderId="0" xfId="1" applyNumberFormat="1" applyFont="1"/>
    <xf numFmtId="167" fontId="0" fillId="0" borderId="0" xfId="1" applyNumberFormat="1" applyFont="1"/>
    <xf numFmtId="164" fontId="18" fillId="13" borderId="7" xfId="1" applyNumberFormat="1" applyFont="1" applyFill="1" applyBorder="1" applyAlignment="1">
      <alignment horizontal="right" vertical="center"/>
    </xf>
    <xf numFmtId="164" fontId="0" fillId="0" borderId="0" xfId="0" applyNumberFormat="1"/>
    <xf numFmtId="3" fontId="19" fillId="0" borderId="0" xfId="5" applyNumberFormat="1"/>
    <xf numFmtId="164" fontId="0" fillId="0" borderId="0" xfId="0" applyNumberFormat="1" applyAlignment="1">
      <alignment horizontal="center"/>
    </xf>
    <xf numFmtId="0" fontId="29" fillId="0" borderId="6" xfId="4" applyFont="1"/>
    <xf numFmtId="0" fontId="20" fillId="0" borderId="0" xfId="0" applyFont="1" applyAlignment="1">
      <alignment horizontal="left" vertical="center"/>
    </xf>
    <xf numFmtId="0" fontId="21" fillId="0" borderId="0" xfId="0" applyFont="1" applyAlignment="1">
      <alignment horizontal="left" vertical="center"/>
    </xf>
    <xf numFmtId="0" fontId="22" fillId="16" borderId="14" xfId="0" applyFont="1" applyFill="1" applyBorder="1" applyAlignment="1">
      <alignment horizontal="left" vertical="center"/>
    </xf>
    <xf numFmtId="0" fontId="21" fillId="17" borderId="14" xfId="0" applyFont="1" applyFill="1" applyBorder="1" applyAlignment="1">
      <alignment horizontal="left" vertical="center"/>
    </xf>
    <xf numFmtId="0" fontId="0" fillId="18" borderId="0" xfId="0" applyFill="1"/>
    <xf numFmtId="0" fontId="21" fillId="19" borderId="14" xfId="0" applyFont="1" applyFill="1" applyBorder="1" applyAlignment="1">
      <alignment horizontal="left" vertical="center"/>
    </xf>
    <xf numFmtId="3" fontId="20" fillId="0" borderId="0" xfId="0" applyNumberFormat="1" applyFont="1" applyAlignment="1">
      <alignment horizontal="right" vertical="center" shrinkToFit="1"/>
    </xf>
    <xf numFmtId="3" fontId="20" fillId="20" borderId="0" xfId="0" applyNumberFormat="1" applyFont="1" applyFill="1" applyAlignment="1">
      <alignment horizontal="right" vertical="center" shrinkToFit="1"/>
    </xf>
    <xf numFmtId="3" fontId="28" fillId="0" borderId="0" xfId="0" applyNumberFormat="1" applyFont="1" applyAlignment="1">
      <alignment horizontal="right" vertical="center" shrinkToFit="1"/>
    </xf>
    <xf numFmtId="0" fontId="12" fillId="0" borderId="0" xfId="0" applyFont="1"/>
    <xf numFmtId="0" fontId="8" fillId="11" borderId="0" xfId="0" applyFont="1" applyFill="1" applyAlignment="1">
      <alignment horizontal="center"/>
    </xf>
    <xf numFmtId="0" fontId="0" fillId="21" borderId="0" xfId="0" applyFill="1"/>
    <xf numFmtId="0" fontId="0" fillId="22" borderId="0" xfId="0" applyFill="1"/>
    <xf numFmtId="0" fontId="0" fillId="23" borderId="0" xfId="0" applyFill="1"/>
    <xf numFmtId="0" fontId="0" fillId="24" borderId="0" xfId="0" applyFill="1"/>
    <xf numFmtId="0" fontId="0" fillId="25" borderId="0" xfId="0" applyFill="1"/>
    <xf numFmtId="0" fontId="31" fillId="0" borderId="6" xfId="4" applyFont="1"/>
    <xf numFmtId="164" fontId="20" fillId="13" borderId="7" xfId="1" applyNumberFormat="1" applyFont="1" applyFill="1" applyBorder="1" applyAlignment="1">
      <alignment horizontal="right" vertical="center"/>
    </xf>
    <xf numFmtId="164" fontId="28" fillId="13" borderId="10" xfId="1" applyNumberFormat="1" applyFont="1" applyFill="1" applyBorder="1" applyAlignment="1">
      <alignment horizontal="right" vertical="center"/>
    </xf>
    <xf numFmtId="168" fontId="20" fillId="20" borderId="0" xfId="0" applyNumberFormat="1" applyFont="1" applyFill="1" applyAlignment="1">
      <alignment horizontal="right" vertical="center" shrinkToFit="1"/>
    </xf>
    <xf numFmtId="168" fontId="20" fillId="0" borderId="0" xfId="0" applyNumberFormat="1" applyFont="1" applyAlignment="1">
      <alignment horizontal="right" vertical="center" shrinkToFit="1"/>
    </xf>
    <xf numFmtId="4" fontId="20" fillId="0" borderId="0" xfId="0" applyNumberFormat="1" applyFont="1" applyAlignment="1">
      <alignment horizontal="right" vertical="center" shrinkToFit="1"/>
    </xf>
    <xf numFmtId="4" fontId="20" fillId="20" borderId="0" xfId="0" applyNumberFormat="1" applyFont="1" applyFill="1" applyAlignment="1">
      <alignment horizontal="right" vertical="center" shrinkToFit="1"/>
    </xf>
    <xf numFmtId="168" fontId="28" fillId="20" borderId="0" xfId="0" applyNumberFormat="1" applyFont="1" applyFill="1" applyAlignment="1">
      <alignment horizontal="right" vertical="center" shrinkToFit="1"/>
    </xf>
    <xf numFmtId="168" fontId="28" fillId="0" borderId="0" xfId="0" applyNumberFormat="1" applyFont="1" applyAlignment="1">
      <alignment horizontal="right" vertical="center" shrinkToFit="1"/>
    </xf>
    <xf numFmtId="4" fontId="28" fillId="20" borderId="0" xfId="0" applyNumberFormat="1" applyFont="1" applyFill="1" applyAlignment="1">
      <alignment horizontal="right" vertical="center" shrinkToFit="1"/>
    </xf>
    <xf numFmtId="4" fontId="28" fillId="0" borderId="0" xfId="0" applyNumberFormat="1" applyFont="1" applyAlignment="1">
      <alignment horizontal="right" vertical="center" shrinkToFit="1"/>
    </xf>
    <xf numFmtId="9" fontId="30" fillId="0" borderId="0" xfId="2" applyFont="1"/>
    <xf numFmtId="0" fontId="27" fillId="0" borderId="0" xfId="0" applyFont="1"/>
    <xf numFmtId="0" fontId="0" fillId="26" borderId="0" xfId="0" applyFill="1"/>
    <xf numFmtId="0" fontId="14" fillId="0" borderId="0" xfId="0" applyFont="1" applyAlignment="1">
      <alignment horizontal="left" vertical="center"/>
    </xf>
    <xf numFmtId="2" fontId="0" fillId="0" borderId="0" xfId="0" applyNumberFormat="1" applyAlignment="1">
      <alignment horizontal="left"/>
    </xf>
    <xf numFmtId="0" fontId="9" fillId="8" borderId="1" xfId="5" applyFont="1" applyFill="1" applyBorder="1" applyAlignment="1">
      <alignment horizontal="center" vertical="center" wrapText="1" shrinkToFit="1"/>
    </xf>
    <xf numFmtId="0" fontId="9" fillId="8" borderId="2" xfId="5" applyFont="1" applyFill="1" applyBorder="1" applyAlignment="1">
      <alignment horizontal="center" vertical="center" wrapText="1" shrinkToFit="1"/>
    </xf>
    <xf numFmtId="0" fontId="7" fillId="0" borderId="0" xfId="10" applyFont="1"/>
    <xf numFmtId="0" fontId="3" fillId="0" borderId="0" xfId="10"/>
    <xf numFmtId="0" fontId="24" fillId="0" borderId="0" xfId="10" applyFont="1"/>
    <xf numFmtId="9" fontId="0" fillId="0" borderId="0" xfId="11" applyFont="1"/>
    <xf numFmtId="164" fontId="0" fillId="0" borderId="0" xfId="12" applyNumberFormat="1" applyFont="1"/>
    <xf numFmtId="9" fontId="27" fillId="0" borderId="0" xfId="11" applyFont="1"/>
    <xf numFmtId="164" fontId="27" fillId="0" borderId="0" xfId="12" applyNumberFormat="1" applyFont="1"/>
    <xf numFmtId="9" fontId="30" fillId="0" borderId="0" xfId="11" applyFont="1"/>
    <xf numFmtId="0" fontId="3" fillId="0" borderId="0" xfId="10" applyAlignment="1">
      <alignment horizontal="right"/>
    </xf>
    <xf numFmtId="9" fontId="3" fillId="0" borderId="0" xfId="10" applyNumberFormat="1"/>
    <xf numFmtId="9" fontId="36" fillId="0" borderId="0" xfId="11" applyFont="1"/>
    <xf numFmtId="1" fontId="3" fillId="0" borderId="0" xfId="10" applyNumberFormat="1"/>
    <xf numFmtId="1" fontId="24" fillId="0" borderId="0" xfId="10" applyNumberFormat="1" applyFont="1"/>
    <xf numFmtId="165" fontId="3" fillId="0" borderId="0" xfId="10" applyNumberFormat="1"/>
    <xf numFmtId="2" fontId="19" fillId="0" borderId="0" xfId="5" applyNumberFormat="1" applyAlignment="1">
      <alignment horizontal="left"/>
    </xf>
    <xf numFmtId="0" fontId="24" fillId="0" borderId="0" xfId="10" applyFont="1" applyAlignment="1">
      <alignment horizontal="center"/>
    </xf>
    <xf numFmtId="164" fontId="3" fillId="0" borderId="0" xfId="12" applyNumberFormat="1" applyFont="1"/>
    <xf numFmtId="164" fontId="3" fillId="0" borderId="0" xfId="10" applyNumberFormat="1"/>
    <xf numFmtId="164" fontId="6" fillId="0" borderId="0" xfId="12" applyNumberFormat="1" applyFont="1"/>
    <xf numFmtId="0" fontId="6" fillId="0" borderId="0" xfId="10" applyFont="1"/>
    <xf numFmtId="9" fontId="6" fillId="0" borderId="0" xfId="10" applyNumberFormat="1" applyFont="1"/>
    <xf numFmtId="0" fontId="33" fillId="0" borderId="0" xfId="10" applyFont="1"/>
    <xf numFmtId="9" fontId="14" fillId="0" borderId="0" xfId="11" applyFont="1"/>
    <xf numFmtId="9" fontId="32" fillId="0" borderId="0" xfId="11" applyFont="1"/>
    <xf numFmtId="9" fontId="33" fillId="0" borderId="0" xfId="10" applyNumberFormat="1" applyFont="1"/>
    <xf numFmtId="9" fontId="34" fillId="0" borderId="0" xfId="11" applyFont="1"/>
    <xf numFmtId="9" fontId="36" fillId="0" borderId="0" xfId="0" applyNumberFormat="1" applyFont="1" applyAlignment="1">
      <alignment horizontal="center"/>
    </xf>
    <xf numFmtId="169" fontId="0" fillId="0" borderId="0" xfId="0" applyNumberFormat="1"/>
    <xf numFmtId="9" fontId="30" fillId="0" borderId="0" xfId="0" applyNumberFormat="1" applyFont="1"/>
    <xf numFmtId="164" fontId="20" fillId="13" borderId="10" xfId="1" applyNumberFormat="1" applyFont="1" applyFill="1" applyBorder="1" applyAlignment="1">
      <alignment horizontal="right" vertical="center"/>
    </xf>
    <xf numFmtId="0" fontId="0" fillId="0" borderId="0" xfId="2" applyNumberFormat="1" applyFont="1"/>
    <xf numFmtId="167" fontId="0" fillId="0" borderId="0" xfId="0" applyNumberFormat="1"/>
    <xf numFmtId="170" fontId="30" fillId="0" borderId="0" xfId="0" applyNumberFormat="1" applyFont="1"/>
    <xf numFmtId="167" fontId="0" fillId="0" borderId="0" xfId="0" quotePrefix="1" applyNumberFormat="1"/>
    <xf numFmtId="0" fontId="24" fillId="0" borderId="0" xfId="7" applyFont="1" applyAlignment="1">
      <alignment horizontal="center"/>
    </xf>
    <xf numFmtId="164" fontId="2" fillId="0" borderId="0" xfId="1" applyNumberFormat="1" applyFont="1"/>
    <xf numFmtId="164" fontId="6" fillId="0" borderId="0" xfId="1" applyNumberFormat="1" applyFont="1"/>
    <xf numFmtId="0" fontId="2" fillId="0" borderId="0" xfId="7" applyFont="1"/>
    <xf numFmtId="0" fontId="0" fillId="27" borderId="0" xfId="0" applyFill="1"/>
    <xf numFmtId="0" fontId="0" fillId="28" borderId="0" xfId="0" applyFill="1"/>
    <xf numFmtId="0" fontId="0" fillId="29" borderId="0" xfId="0" applyFill="1"/>
    <xf numFmtId="0" fontId="0" fillId="30" borderId="0" xfId="0" applyFill="1"/>
    <xf numFmtId="0" fontId="0" fillId="0" borderId="5" xfId="0" applyBorder="1" applyAlignment="1">
      <alignment horizontal="center" vertical="center" wrapText="1"/>
    </xf>
    <xf numFmtId="0" fontId="0" fillId="0" borderId="0" xfId="0" applyAlignment="1">
      <alignment horizontal="center" vertical="center" wrapText="1"/>
    </xf>
    <xf numFmtId="0" fontId="17" fillId="15" borderId="7" xfId="0" applyFont="1" applyFill="1" applyBorder="1" applyAlignment="1">
      <alignment horizontal="left" vertical="center"/>
    </xf>
    <xf numFmtId="0" fontId="17" fillId="15" borderId="8" xfId="0" applyFont="1" applyFill="1" applyBorder="1" applyAlignment="1">
      <alignment horizontal="left" vertical="center"/>
    </xf>
    <xf numFmtId="0" fontId="17" fillId="15" borderId="12" xfId="0" applyFont="1" applyFill="1" applyBorder="1" applyAlignment="1">
      <alignment horizontal="left" vertical="center"/>
    </xf>
    <xf numFmtId="0" fontId="17" fillId="15" borderId="10" xfId="0" applyFont="1" applyFill="1" applyBorder="1" applyAlignment="1">
      <alignment horizontal="left" vertical="center"/>
    </xf>
    <xf numFmtId="0" fontId="17" fillId="15" borderId="11" xfId="0" applyFont="1" applyFill="1" applyBorder="1" applyAlignment="1">
      <alignment horizontal="left" vertical="center"/>
    </xf>
    <xf numFmtId="0" fontId="17" fillId="15" borderId="13" xfId="0" applyFont="1" applyFill="1" applyBorder="1" applyAlignment="1">
      <alignment horizontal="left" vertical="center"/>
    </xf>
    <xf numFmtId="0" fontId="17" fillId="15" borderId="11" xfId="0" applyFont="1" applyFill="1" applyBorder="1" applyAlignment="1">
      <alignment horizontal="center" vertical="center" wrapText="1"/>
    </xf>
    <xf numFmtId="0" fontId="22" fillId="16" borderId="14" xfId="0" applyFont="1" applyFill="1" applyBorder="1" applyAlignment="1">
      <alignment horizontal="right" vertical="center"/>
    </xf>
    <xf numFmtId="0" fontId="0" fillId="0" borderId="5" xfId="0" applyBorder="1" applyAlignment="1">
      <alignment horizontal="center" vertical="center"/>
    </xf>
    <xf numFmtId="0" fontId="0" fillId="0" borderId="0" xfId="0" applyAlignment="1">
      <alignment horizontal="center" vertical="center"/>
    </xf>
    <xf numFmtId="0" fontId="22" fillId="16" borderId="14" xfId="0" applyFont="1" applyFill="1" applyBorder="1" applyAlignment="1">
      <alignment horizontal="center" vertical="center"/>
    </xf>
    <xf numFmtId="0" fontId="3" fillId="0" borderId="0" xfId="10" applyAlignment="1">
      <alignment horizontal="left"/>
    </xf>
    <xf numFmtId="0" fontId="3" fillId="0" borderId="0" xfId="10" applyAlignment="1">
      <alignment horizontal="center"/>
    </xf>
    <xf numFmtId="0" fontId="12" fillId="0" borderId="0" xfId="0" applyFont="1" applyAlignment="1">
      <alignment horizontal="center"/>
    </xf>
    <xf numFmtId="0" fontId="0" fillId="31" borderId="0" xfId="0" applyFill="1"/>
    <xf numFmtId="0" fontId="0" fillId="32" borderId="0" xfId="0" applyFill="1"/>
    <xf numFmtId="0" fontId="8" fillId="11" borderId="0" xfId="0" applyFont="1" applyFill="1" applyAlignment="1">
      <alignment horizontal="left"/>
    </xf>
    <xf numFmtId="0" fontId="0" fillId="0" borderId="0" xfId="0" quotePrefix="1"/>
    <xf numFmtId="0" fontId="19" fillId="0" borderId="15" xfId="5" applyBorder="1"/>
    <xf numFmtId="0" fontId="0" fillId="33" borderId="0" xfId="0" applyFill="1"/>
    <xf numFmtId="0" fontId="0" fillId="34" borderId="0" xfId="0" applyFill="1"/>
    <xf numFmtId="0" fontId="0" fillId="35" borderId="0" xfId="0" applyFill="1"/>
    <xf numFmtId="0" fontId="0" fillId="36" borderId="0" xfId="0" applyFill="1"/>
    <xf numFmtId="0" fontId="37" fillId="37" borderId="0" xfId="13" applyFont="1" applyFill="1" applyAlignment="1">
      <alignment horizontal="left"/>
    </xf>
    <xf numFmtId="0" fontId="38" fillId="37" borderId="0" xfId="13" applyFont="1" applyFill="1" applyAlignment="1">
      <alignment horizontal="left"/>
    </xf>
    <xf numFmtId="0" fontId="39" fillId="38" borderId="0" xfId="13" applyFont="1" applyFill="1"/>
    <xf numFmtId="0" fontId="1" fillId="38" borderId="0" xfId="13" applyFill="1"/>
    <xf numFmtId="0" fontId="40" fillId="38" borderId="0" xfId="13" applyFont="1" applyFill="1"/>
    <xf numFmtId="0" fontId="1" fillId="0" borderId="0" xfId="13"/>
    <xf numFmtId="0" fontId="41" fillId="38" borderId="0" xfId="13" applyFont="1" applyFill="1"/>
    <xf numFmtId="0" fontId="42" fillId="38" borderId="0" xfId="13" applyFont="1" applyFill="1"/>
    <xf numFmtId="0" fontId="27" fillId="38" borderId="0" xfId="13" applyFont="1" applyFill="1"/>
    <xf numFmtId="0" fontId="27" fillId="38" borderId="0" xfId="13" quotePrefix="1" applyFont="1" applyFill="1"/>
    <xf numFmtId="14" fontId="27" fillId="38" borderId="0" xfId="13" applyNumberFormat="1" applyFont="1" applyFill="1" applyAlignment="1">
      <alignment horizontal="left"/>
    </xf>
    <xf numFmtId="14" fontId="1" fillId="0" borderId="0" xfId="13" applyNumberFormat="1"/>
    <xf numFmtId="0" fontId="44" fillId="0" borderId="0" xfId="13" applyFont="1" applyAlignment="1">
      <alignment horizontal="center"/>
    </xf>
    <xf numFmtId="0" fontId="24" fillId="0" borderId="0" xfId="13" applyFont="1"/>
    <xf numFmtId="0" fontId="45" fillId="0" borderId="0" xfId="13" applyFont="1"/>
    <xf numFmtId="0" fontId="46" fillId="0" borderId="0" xfId="13" applyFont="1"/>
    <xf numFmtId="0" fontId="47" fillId="0" borderId="0" xfId="15"/>
    <xf numFmtId="0" fontId="48" fillId="0" borderId="0" xfId="15" applyFont="1"/>
    <xf numFmtId="0" fontId="8" fillId="0" borderId="0" xfId="13" applyFont="1"/>
    <xf numFmtId="0" fontId="43" fillId="0" borderId="0" xfId="14" quotePrefix="1"/>
    <xf numFmtId="0" fontId="37" fillId="39" borderId="0" xfId="13" applyFont="1" applyFill="1" applyAlignment="1">
      <alignment horizontal="left"/>
    </xf>
    <xf numFmtId="0" fontId="38" fillId="39" borderId="0" xfId="13" applyFont="1" applyFill="1" applyAlignment="1">
      <alignment horizontal="left"/>
    </xf>
    <xf numFmtId="0" fontId="12" fillId="38" borderId="0" xfId="13" applyFont="1" applyFill="1"/>
    <xf numFmtId="0" fontId="8" fillId="38" borderId="0" xfId="13" applyFont="1" applyFill="1"/>
    <xf numFmtId="0" fontId="49" fillId="38" borderId="0" xfId="13" applyFont="1" applyFill="1"/>
    <xf numFmtId="0" fontId="49" fillId="38" borderId="0" xfId="13" applyFont="1" applyFill="1" applyAlignment="1">
      <alignment wrapText="1"/>
    </xf>
    <xf numFmtId="0" fontId="49" fillId="38" borderId="0" xfId="13" applyFont="1" applyFill="1" applyAlignment="1">
      <alignment horizontal="left" wrapText="1"/>
    </xf>
    <xf numFmtId="0" fontId="50" fillId="38" borderId="0" xfId="13" applyFont="1" applyFill="1" applyAlignment="1">
      <alignment horizontal="left"/>
    </xf>
    <xf numFmtId="0" fontId="47" fillId="38" borderId="0" xfId="15" applyFill="1" applyAlignment="1">
      <alignment horizontal="left"/>
    </xf>
    <xf numFmtId="0" fontId="8" fillId="38" borderId="0" xfId="13" applyFont="1" applyFill="1" applyAlignment="1">
      <alignment horizontal="left"/>
    </xf>
    <xf numFmtId="0" fontId="51" fillId="38" borderId="0" xfId="13" applyFont="1" applyFill="1"/>
    <xf numFmtId="0" fontId="52" fillId="38" borderId="0" xfId="13" applyFont="1" applyFill="1"/>
    <xf numFmtId="0" fontId="47" fillId="38" borderId="0" xfId="15" applyFill="1"/>
    <xf numFmtId="0" fontId="53" fillId="38" borderId="0" xfId="13" applyFont="1" applyFill="1"/>
    <xf numFmtId="0" fontId="14" fillId="38" borderId="0" xfId="13" applyFont="1" applyFill="1"/>
    <xf numFmtId="0" fontId="10" fillId="38" borderId="0" xfId="13" applyFont="1" applyFill="1"/>
    <xf numFmtId="0" fontId="54" fillId="38" borderId="0" xfId="13" applyFont="1" applyFill="1"/>
    <xf numFmtId="0" fontId="55" fillId="38" borderId="0" xfId="13" applyFont="1" applyFill="1"/>
    <xf numFmtId="0" fontId="56" fillId="38" borderId="0" xfId="13" applyFont="1" applyFill="1"/>
    <xf numFmtId="0" fontId="57" fillId="38" borderId="0" xfId="13" applyFont="1" applyFill="1"/>
    <xf numFmtId="0" fontId="58" fillId="38" borderId="0" xfId="13" applyFont="1" applyFill="1"/>
    <xf numFmtId="0" fontId="59" fillId="0" borderId="0" xfId="13" applyFont="1"/>
    <xf numFmtId="0" fontId="1" fillId="38" borderId="16" xfId="13" applyFill="1" applyBorder="1"/>
    <xf numFmtId="0" fontId="1" fillId="0" borderId="16" xfId="13" applyBorder="1"/>
    <xf numFmtId="0" fontId="60" fillId="38" borderId="0" xfId="13" applyFont="1" applyFill="1"/>
    <xf numFmtId="0" fontId="8" fillId="38" borderId="0" xfId="13" quotePrefix="1" applyFont="1" applyFill="1"/>
    <xf numFmtId="0" fontId="61" fillId="38" borderId="0" xfId="13" applyFont="1" applyFill="1"/>
  </cellXfs>
  <cellStyles count="16">
    <cellStyle name="Body" xfId="4" xr:uid="{CB93DAF9-86B4-4098-8926-EA86FAC1267C}"/>
    <cellStyle name="Header" xfId="3" xr:uid="{5BD36B50-DC78-42D0-9665-C2E3423130E7}"/>
    <cellStyle name="Lien hypertexte" xfId="14" builtinId="8"/>
    <cellStyle name="Lien hypertexte 2" xfId="15" xr:uid="{81C649A8-38A8-479A-9F9A-F52AAB5ED036}"/>
    <cellStyle name="Milliers" xfId="1" builtinId="3"/>
    <cellStyle name="Milliers 2" xfId="9" xr:uid="{EAAB2195-18F1-4D8F-BC3C-98D52ED35CBC}"/>
    <cellStyle name="Milliers 2 2" xfId="12" xr:uid="{D0BD9BDD-3337-4A74-8ED5-9B66F048582C}"/>
    <cellStyle name="Normal" xfId="0" builtinId="0"/>
    <cellStyle name="Normal 2" xfId="5" xr:uid="{9CAB1214-16AA-4D2B-9117-9ACCA20FDD77}"/>
    <cellStyle name="Normal 2 2" xfId="6" xr:uid="{FF3900C9-3A53-4816-B323-341D72FC906B}"/>
    <cellStyle name="Normal 3" xfId="7" xr:uid="{D2FD3B89-E791-4B03-95F2-084AAD938C8E}"/>
    <cellStyle name="Normal 3 2" xfId="10" xr:uid="{C5E7B508-630F-438B-A20C-CE0B393A16FB}"/>
    <cellStyle name="Normal 8 3" xfId="13" xr:uid="{7779570D-41A3-4563-8897-32E81983594A}"/>
    <cellStyle name="Pourcentage" xfId="2" builtinId="5"/>
    <cellStyle name="Pourcentage 2" xfId="8" xr:uid="{11929990-FF89-4570-8196-3D9A680BE7AB}"/>
    <cellStyle name="Pourcentage 2 2" xfId="11" xr:uid="{812BC327-B300-4E93-97C8-864671CDCDD1}"/>
  </cellStyles>
  <dxfs count="1">
    <dxf>
      <font>
        <color rgb="FFD1DEEE"/>
      </font>
      <fill>
        <patternFill>
          <bgColor rgb="FFD1DEEE"/>
        </patternFill>
      </fill>
    </dxf>
  </dxfs>
  <tableStyles count="0" defaultTableStyle="TableStyleMedium2" defaultPivotStyle="PivotStyleLight16"/>
  <colors>
    <mruColors>
      <color rgb="FFCB9763"/>
      <color rgb="FFD9B28B"/>
      <color rgb="FF996633"/>
      <color rgb="FF808000"/>
      <color rgb="FFFF4B4B"/>
      <color rgb="FF52AB2F"/>
      <color rgb="FF489729"/>
      <color rgb="FFFFD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16.png"/><Relationship Id="rId13" Type="http://schemas.openxmlformats.org/officeDocument/2006/relationships/image" Target="../media/image21.png"/><Relationship Id="rId3" Type="http://schemas.openxmlformats.org/officeDocument/2006/relationships/image" Target="../media/image11.png"/><Relationship Id="rId7" Type="http://schemas.openxmlformats.org/officeDocument/2006/relationships/image" Target="../media/image15.png"/><Relationship Id="rId12" Type="http://schemas.openxmlformats.org/officeDocument/2006/relationships/image" Target="../media/image20.png"/><Relationship Id="rId17" Type="http://schemas.openxmlformats.org/officeDocument/2006/relationships/image" Target="../media/image25.png"/><Relationship Id="rId2" Type="http://schemas.openxmlformats.org/officeDocument/2006/relationships/image" Target="../media/image10.png"/><Relationship Id="rId16" Type="http://schemas.openxmlformats.org/officeDocument/2006/relationships/image" Target="../media/image24.png"/><Relationship Id="rId1" Type="http://schemas.openxmlformats.org/officeDocument/2006/relationships/image" Target="../media/image9.png"/><Relationship Id="rId6" Type="http://schemas.openxmlformats.org/officeDocument/2006/relationships/image" Target="../media/image14.png"/><Relationship Id="rId11" Type="http://schemas.openxmlformats.org/officeDocument/2006/relationships/image" Target="../media/image19.png"/><Relationship Id="rId5" Type="http://schemas.openxmlformats.org/officeDocument/2006/relationships/image" Target="../media/image13.png"/><Relationship Id="rId15" Type="http://schemas.openxmlformats.org/officeDocument/2006/relationships/image" Target="../media/image23.png"/><Relationship Id="rId10" Type="http://schemas.openxmlformats.org/officeDocument/2006/relationships/image" Target="../media/image18.png"/><Relationship Id="rId4" Type="http://schemas.openxmlformats.org/officeDocument/2006/relationships/image" Target="../media/image12.png"/><Relationship Id="rId9" Type="http://schemas.openxmlformats.org/officeDocument/2006/relationships/image" Target="../media/image17.png"/><Relationship Id="rId14"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editAs="oneCell">
    <xdr:from>
      <xdr:col>11</xdr:col>
      <xdr:colOff>678179</xdr:colOff>
      <xdr:row>16</xdr:row>
      <xdr:rowOff>20956</xdr:rowOff>
    </xdr:from>
    <xdr:to>
      <xdr:col>15</xdr:col>
      <xdr:colOff>590549</xdr:colOff>
      <xdr:row>29</xdr:row>
      <xdr:rowOff>19472</xdr:rowOff>
    </xdr:to>
    <xdr:pic>
      <xdr:nvPicPr>
        <xdr:cNvPr id="2" name="Image 1">
          <a:extLst>
            <a:ext uri="{FF2B5EF4-FFF2-40B4-BE49-F238E27FC236}">
              <a16:creationId xmlns:a16="http://schemas.microsoft.com/office/drawing/2014/main" id="{3E618C75-0887-459C-824F-2EA8C073E227}"/>
            </a:ext>
          </a:extLst>
        </xdr:cNvPr>
        <xdr:cNvPicPr>
          <a:picLocks noChangeAspect="1"/>
        </xdr:cNvPicPr>
      </xdr:nvPicPr>
      <xdr:blipFill>
        <a:blip xmlns:r="http://schemas.openxmlformats.org/officeDocument/2006/relationships" r:embed="rId1"/>
        <a:stretch>
          <a:fillRect/>
        </a:stretch>
      </xdr:blipFill>
      <xdr:spPr>
        <a:xfrm>
          <a:off x="9494519" y="2947036"/>
          <a:ext cx="3086100" cy="2341666"/>
        </a:xfrm>
        <a:prstGeom prst="rect">
          <a:avLst/>
        </a:prstGeom>
      </xdr:spPr>
    </xdr:pic>
    <xdr:clientData/>
  </xdr:twoCellAnchor>
  <xdr:twoCellAnchor editAs="oneCell">
    <xdr:from>
      <xdr:col>11</xdr:col>
      <xdr:colOff>752475</xdr:colOff>
      <xdr:row>4</xdr:row>
      <xdr:rowOff>19051</xdr:rowOff>
    </xdr:from>
    <xdr:to>
      <xdr:col>15</xdr:col>
      <xdr:colOff>436245</xdr:colOff>
      <xdr:row>16</xdr:row>
      <xdr:rowOff>37169</xdr:rowOff>
    </xdr:to>
    <xdr:pic>
      <xdr:nvPicPr>
        <xdr:cNvPr id="3" name="Image 2">
          <a:extLst>
            <a:ext uri="{FF2B5EF4-FFF2-40B4-BE49-F238E27FC236}">
              <a16:creationId xmlns:a16="http://schemas.microsoft.com/office/drawing/2014/main" id="{67AB48C1-198A-4E60-B7B8-6B621BDB49E6}"/>
            </a:ext>
          </a:extLst>
        </xdr:cNvPr>
        <xdr:cNvPicPr>
          <a:picLocks noChangeAspect="1"/>
        </xdr:cNvPicPr>
      </xdr:nvPicPr>
      <xdr:blipFill>
        <a:blip xmlns:r="http://schemas.openxmlformats.org/officeDocument/2006/relationships" r:embed="rId2"/>
        <a:stretch>
          <a:fillRect/>
        </a:stretch>
      </xdr:blipFill>
      <xdr:spPr>
        <a:xfrm>
          <a:off x="9568815" y="750571"/>
          <a:ext cx="2857500" cy="2193628"/>
        </a:xfrm>
        <a:prstGeom prst="rect">
          <a:avLst/>
        </a:prstGeom>
      </xdr:spPr>
    </xdr:pic>
    <xdr:clientData/>
  </xdr:twoCellAnchor>
  <xdr:twoCellAnchor editAs="oneCell">
    <xdr:from>
      <xdr:col>11</xdr:col>
      <xdr:colOff>676274</xdr:colOff>
      <xdr:row>29</xdr:row>
      <xdr:rowOff>21541</xdr:rowOff>
    </xdr:from>
    <xdr:to>
      <xdr:col>15</xdr:col>
      <xdr:colOff>474345</xdr:colOff>
      <xdr:row>41</xdr:row>
      <xdr:rowOff>98986</xdr:rowOff>
    </xdr:to>
    <xdr:pic>
      <xdr:nvPicPr>
        <xdr:cNvPr id="4" name="Image 3">
          <a:extLst>
            <a:ext uri="{FF2B5EF4-FFF2-40B4-BE49-F238E27FC236}">
              <a16:creationId xmlns:a16="http://schemas.microsoft.com/office/drawing/2014/main" id="{5E29FE36-1C00-4A1A-B47F-696D8445BD8F}"/>
            </a:ext>
          </a:extLst>
        </xdr:cNvPr>
        <xdr:cNvPicPr>
          <a:picLocks noChangeAspect="1"/>
        </xdr:cNvPicPr>
      </xdr:nvPicPr>
      <xdr:blipFill>
        <a:blip xmlns:r="http://schemas.openxmlformats.org/officeDocument/2006/relationships" r:embed="rId3"/>
        <a:stretch>
          <a:fillRect/>
        </a:stretch>
      </xdr:blipFill>
      <xdr:spPr>
        <a:xfrm>
          <a:off x="9492614" y="5325061"/>
          <a:ext cx="2966086" cy="2249145"/>
        </a:xfrm>
        <a:prstGeom prst="rect">
          <a:avLst/>
        </a:prstGeom>
      </xdr:spPr>
    </xdr:pic>
    <xdr:clientData/>
  </xdr:twoCellAnchor>
  <xdr:twoCellAnchor editAs="oneCell">
    <xdr:from>
      <xdr:col>8</xdr:col>
      <xdr:colOff>74295</xdr:colOff>
      <xdr:row>41</xdr:row>
      <xdr:rowOff>106680</xdr:rowOff>
    </xdr:from>
    <xdr:to>
      <xdr:col>11</xdr:col>
      <xdr:colOff>704849</xdr:colOff>
      <xdr:row>54</xdr:row>
      <xdr:rowOff>40846</xdr:rowOff>
    </xdr:to>
    <xdr:pic>
      <xdr:nvPicPr>
        <xdr:cNvPr id="5" name="Image 4">
          <a:extLst>
            <a:ext uri="{FF2B5EF4-FFF2-40B4-BE49-F238E27FC236}">
              <a16:creationId xmlns:a16="http://schemas.microsoft.com/office/drawing/2014/main" id="{A8CFC110-3FFD-4466-BC4F-9FE4DCC90849}"/>
            </a:ext>
          </a:extLst>
        </xdr:cNvPr>
        <xdr:cNvPicPr>
          <a:picLocks noChangeAspect="1"/>
        </xdr:cNvPicPr>
      </xdr:nvPicPr>
      <xdr:blipFill>
        <a:blip xmlns:r="http://schemas.openxmlformats.org/officeDocument/2006/relationships" r:embed="rId4"/>
        <a:stretch>
          <a:fillRect/>
        </a:stretch>
      </xdr:blipFill>
      <xdr:spPr>
        <a:xfrm>
          <a:off x="6513195" y="7604760"/>
          <a:ext cx="3011804" cy="2288746"/>
        </a:xfrm>
        <a:prstGeom prst="rect">
          <a:avLst/>
        </a:prstGeom>
      </xdr:spPr>
    </xdr:pic>
    <xdr:clientData/>
  </xdr:twoCellAnchor>
  <xdr:twoCellAnchor editAs="oneCell">
    <xdr:from>
      <xdr:col>8</xdr:col>
      <xdr:colOff>0</xdr:colOff>
      <xdr:row>4</xdr:row>
      <xdr:rowOff>1</xdr:rowOff>
    </xdr:from>
    <xdr:to>
      <xdr:col>11</xdr:col>
      <xdr:colOff>592455</xdr:colOff>
      <xdr:row>16</xdr:row>
      <xdr:rowOff>77919</xdr:rowOff>
    </xdr:to>
    <xdr:pic>
      <xdr:nvPicPr>
        <xdr:cNvPr id="6" name="Image 5">
          <a:extLst>
            <a:ext uri="{FF2B5EF4-FFF2-40B4-BE49-F238E27FC236}">
              <a16:creationId xmlns:a16="http://schemas.microsoft.com/office/drawing/2014/main" id="{0074B3B4-88F1-4AF0-89C4-35C7DCA6A945}"/>
            </a:ext>
          </a:extLst>
        </xdr:cNvPr>
        <xdr:cNvPicPr>
          <a:picLocks noChangeAspect="1"/>
        </xdr:cNvPicPr>
      </xdr:nvPicPr>
      <xdr:blipFill>
        <a:blip xmlns:r="http://schemas.openxmlformats.org/officeDocument/2006/relationships" r:embed="rId5"/>
        <a:stretch>
          <a:fillRect/>
        </a:stretch>
      </xdr:blipFill>
      <xdr:spPr>
        <a:xfrm>
          <a:off x="6438900" y="731521"/>
          <a:ext cx="2967990" cy="2249618"/>
        </a:xfrm>
        <a:prstGeom prst="rect">
          <a:avLst/>
        </a:prstGeom>
      </xdr:spPr>
    </xdr:pic>
    <xdr:clientData/>
  </xdr:twoCellAnchor>
  <xdr:twoCellAnchor editAs="oneCell">
    <xdr:from>
      <xdr:col>8</xdr:col>
      <xdr:colOff>76201</xdr:colOff>
      <xdr:row>16</xdr:row>
      <xdr:rowOff>114301</xdr:rowOff>
    </xdr:from>
    <xdr:to>
      <xdr:col>11</xdr:col>
      <xdr:colOff>626745</xdr:colOff>
      <xdr:row>28</xdr:row>
      <xdr:rowOff>172737</xdr:rowOff>
    </xdr:to>
    <xdr:pic>
      <xdr:nvPicPr>
        <xdr:cNvPr id="7" name="Image 6">
          <a:extLst>
            <a:ext uri="{FF2B5EF4-FFF2-40B4-BE49-F238E27FC236}">
              <a16:creationId xmlns:a16="http://schemas.microsoft.com/office/drawing/2014/main" id="{76EC8455-46EB-48E4-8638-CE8AE129B2D7}"/>
            </a:ext>
          </a:extLst>
        </xdr:cNvPr>
        <xdr:cNvPicPr>
          <a:picLocks noChangeAspect="1"/>
        </xdr:cNvPicPr>
      </xdr:nvPicPr>
      <xdr:blipFill>
        <a:blip xmlns:r="http://schemas.openxmlformats.org/officeDocument/2006/relationships" r:embed="rId6"/>
        <a:stretch>
          <a:fillRect/>
        </a:stretch>
      </xdr:blipFill>
      <xdr:spPr>
        <a:xfrm>
          <a:off x="6515101" y="3040381"/>
          <a:ext cx="2931794" cy="2233946"/>
        </a:xfrm>
        <a:prstGeom prst="rect">
          <a:avLst/>
        </a:prstGeom>
      </xdr:spPr>
    </xdr:pic>
    <xdr:clientData/>
  </xdr:twoCellAnchor>
  <xdr:twoCellAnchor editAs="oneCell">
    <xdr:from>
      <xdr:col>8</xdr:col>
      <xdr:colOff>57150</xdr:colOff>
      <xdr:row>29</xdr:row>
      <xdr:rowOff>22859</xdr:rowOff>
    </xdr:from>
    <xdr:to>
      <xdr:col>11</xdr:col>
      <xdr:colOff>668655</xdr:colOff>
      <xdr:row>41</xdr:row>
      <xdr:rowOff>59841</xdr:rowOff>
    </xdr:to>
    <xdr:pic>
      <xdr:nvPicPr>
        <xdr:cNvPr id="8" name="Image 7">
          <a:extLst>
            <a:ext uri="{FF2B5EF4-FFF2-40B4-BE49-F238E27FC236}">
              <a16:creationId xmlns:a16="http://schemas.microsoft.com/office/drawing/2014/main" id="{8F2B9341-96BC-4EF2-862C-429772735D4F}"/>
            </a:ext>
          </a:extLst>
        </xdr:cNvPr>
        <xdr:cNvPicPr>
          <a:picLocks noChangeAspect="1"/>
        </xdr:cNvPicPr>
      </xdr:nvPicPr>
      <xdr:blipFill>
        <a:blip xmlns:r="http://schemas.openxmlformats.org/officeDocument/2006/relationships" r:embed="rId7"/>
        <a:stretch>
          <a:fillRect/>
        </a:stretch>
      </xdr:blipFill>
      <xdr:spPr>
        <a:xfrm>
          <a:off x="6496050" y="5326379"/>
          <a:ext cx="2983230" cy="2208682"/>
        </a:xfrm>
        <a:prstGeom prst="rect">
          <a:avLst/>
        </a:prstGeom>
      </xdr:spPr>
    </xdr:pic>
    <xdr:clientData/>
  </xdr:twoCellAnchor>
  <xdr:twoCellAnchor editAs="oneCell">
    <xdr:from>
      <xdr:col>11</xdr:col>
      <xdr:colOff>723900</xdr:colOff>
      <xdr:row>41</xdr:row>
      <xdr:rowOff>38100</xdr:rowOff>
    </xdr:from>
    <xdr:to>
      <xdr:col>16</xdr:col>
      <xdr:colOff>59055</xdr:colOff>
      <xdr:row>54</xdr:row>
      <xdr:rowOff>129966</xdr:rowOff>
    </xdr:to>
    <xdr:pic>
      <xdr:nvPicPr>
        <xdr:cNvPr id="9" name="Image 8">
          <a:extLst>
            <a:ext uri="{FF2B5EF4-FFF2-40B4-BE49-F238E27FC236}">
              <a16:creationId xmlns:a16="http://schemas.microsoft.com/office/drawing/2014/main" id="{EECAF8E5-ACAB-4D01-A5B2-26953796792D}"/>
            </a:ext>
          </a:extLst>
        </xdr:cNvPr>
        <xdr:cNvPicPr>
          <a:picLocks noChangeAspect="1"/>
        </xdr:cNvPicPr>
      </xdr:nvPicPr>
      <xdr:blipFill>
        <a:blip xmlns:r="http://schemas.openxmlformats.org/officeDocument/2006/relationships" r:embed="rId8"/>
        <a:stretch>
          <a:fillRect/>
        </a:stretch>
      </xdr:blipFill>
      <xdr:spPr>
        <a:xfrm>
          <a:off x="9540240" y="7536180"/>
          <a:ext cx="3291840" cy="24369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29</xdr:col>
      <xdr:colOff>257175</xdr:colOff>
      <xdr:row>1</xdr:row>
      <xdr:rowOff>9525</xdr:rowOff>
    </xdr:from>
    <xdr:to>
      <xdr:col>34</xdr:col>
      <xdr:colOff>361950</xdr:colOff>
      <xdr:row>9</xdr:row>
      <xdr:rowOff>169753</xdr:rowOff>
    </xdr:to>
    <xdr:pic>
      <xdr:nvPicPr>
        <xdr:cNvPr id="2" name="Image 1">
          <a:extLst>
            <a:ext uri="{FF2B5EF4-FFF2-40B4-BE49-F238E27FC236}">
              <a16:creationId xmlns:a16="http://schemas.microsoft.com/office/drawing/2014/main" id="{5982F986-3F98-4AB4-A847-3CF6C791C390}"/>
            </a:ext>
          </a:extLst>
        </xdr:cNvPr>
        <xdr:cNvPicPr>
          <a:picLocks noChangeAspect="1"/>
        </xdr:cNvPicPr>
      </xdr:nvPicPr>
      <xdr:blipFill>
        <a:blip xmlns:r="http://schemas.openxmlformats.org/officeDocument/2006/relationships" r:embed="rId1"/>
        <a:stretch>
          <a:fillRect/>
        </a:stretch>
      </xdr:blipFill>
      <xdr:spPr>
        <a:xfrm>
          <a:off x="18278475" y="192405"/>
          <a:ext cx="4063365" cy="1602313"/>
        </a:xfrm>
        <a:prstGeom prst="rect">
          <a:avLst/>
        </a:prstGeom>
      </xdr:spPr>
    </xdr:pic>
    <xdr:clientData/>
  </xdr:twoCellAnchor>
  <xdr:twoCellAnchor editAs="oneCell">
    <xdr:from>
      <xdr:col>35</xdr:col>
      <xdr:colOff>0</xdr:colOff>
      <xdr:row>1</xdr:row>
      <xdr:rowOff>1</xdr:rowOff>
    </xdr:from>
    <xdr:to>
      <xdr:col>42</xdr:col>
      <xdr:colOff>186690</xdr:colOff>
      <xdr:row>10</xdr:row>
      <xdr:rowOff>21982</xdr:rowOff>
    </xdr:to>
    <xdr:pic>
      <xdr:nvPicPr>
        <xdr:cNvPr id="3" name="Image 2">
          <a:extLst>
            <a:ext uri="{FF2B5EF4-FFF2-40B4-BE49-F238E27FC236}">
              <a16:creationId xmlns:a16="http://schemas.microsoft.com/office/drawing/2014/main" id="{24C366AF-EDE4-44DC-89CC-E519AE6322C0}"/>
            </a:ext>
          </a:extLst>
        </xdr:cNvPr>
        <xdr:cNvPicPr>
          <a:picLocks noChangeAspect="1"/>
        </xdr:cNvPicPr>
      </xdr:nvPicPr>
      <xdr:blipFill>
        <a:blip xmlns:r="http://schemas.openxmlformats.org/officeDocument/2006/relationships" r:embed="rId2"/>
        <a:stretch>
          <a:fillRect/>
        </a:stretch>
      </xdr:blipFill>
      <xdr:spPr>
        <a:xfrm>
          <a:off x="22776180" y="182881"/>
          <a:ext cx="5720715" cy="1662186"/>
        </a:xfrm>
        <a:prstGeom prst="rect">
          <a:avLst/>
        </a:prstGeom>
      </xdr:spPr>
    </xdr:pic>
    <xdr:clientData/>
  </xdr:twoCellAnchor>
  <xdr:twoCellAnchor editAs="oneCell">
    <xdr:from>
      <xdr:col>29</xdr:col>
      <xdr:colOff>114300</xdr:colOff>
      <xdr:row>11</xdr:row>
      <xdr:rowOff>1</xdr:rowOff>
    </xdr:from>
    <xdr:to>
      <xdr:col>34</xdr:col>
      <xdr:colOff>398145</xdr:colOff>
      <xdr:row>30</xdr:row>
      <xdr:rowOff>54294</xdr:rowOff>
    </xdr:to>
    <xdr:pic>
      <xdr:nvPicPr>
        <xdr:cNvPr id="4" name="Image 3">
          <a:extLst>
            <a:ext uri="{FF2B5EF4-FFF2-40B4-BE49-F238E27FC236}">
              <a16:creationId xmlns:a16="http://schemas.microsoft.com/office/drawing/2014/main" id="{A3B69DF6-6808-4627-9711-F08B6903D193}"/>
            </a:ext>
          </a:extLst>
        </xdr:cNvPr>
        <xdr:cNvPicPr>
          <a:picLocks noChangeAspect="1"/>
        </xdr:cNvPicPr>
      </xdr:nvPicPr>
      <xdr:blipFill>
        <a:blip xmlns:r="http://schemas.openxmlformats.org/officeDocument/2006/relationships" r:embed="rId3"/>
        <a:stretch>
          <a:fillRect/>
        </a:stretch>
      </xdr:blipFill>
      <xdr:spPr>
        <a:xfrm>
          <a:off x="18135600" y="2011681"/>
          <a:ext cx="4250055" cy="3496628"/>
        </a:xfrm>
        <a:prstGeom prst="rect">
          <a:avLst/>
        </a:prstGeom>
      </xdr:spPr>
    </xdr:pic>
    <xdr:clientData/>
  </xdr:twoCellAnchor>
  <xdr:twoCellAnchor editAs="oneCell">
    <xdr:from>
      <xdr:col>34</xdr:col>
      <xdr:colOff>548640</xdr:colOff>
      <xdr:row>11</xdr:row>
      <xdr:rowOff>110491</xdr:rowOff>
    </xdr:from>
    <xdr:to>
      <xdr:col>40</xdr:col>
      <xdr:colOff>243840</xdr:colOff>
      <xdr:row>27</xdr:row>
      <xdr:rowOff>130558</xdr:rowOff>
    </xdr:to>
    <xdr:pic>
      <xdr:nvPicPr>
        <xdr:cNvPr id="5" name="Image 4">
          <a:extLst>
            <a:ext uri="{FF2B5EF4-FFF2-40B4-BE49-F238E27FC236}">
              <a16:creationId xmlns:a16="http://schemas.microsoft.com/office/drawing/2014/main" id="{A4BD7995-0EE5-4640-A198-70B3F4988F69}"/>
            </a:ext>
          </a:extLst>
        </xdr:cNvPr>
        <xdr:cNvPicPr>
          <a:picLocks noChangeAspect="1"/>
        </xdr:cNvPicPr>
      </xdr:nvPicPr>
      <xdr:blipFill>
        <a:blip xmlns:r="http://schemas.openxmlformats.org/officeDocument/2006/relationships" r:embed="rId4"/>
        <a:stretch>
          <a:fillRect/>
        </a:stretch>
      </xdr:blipFill>
      <xdr:spPr>
        <a:xfrm>
          <a:off x="22532340" y="2122171"/>
          <a:ext cx="4431030" cy="2908047"/>
        </a:xfrm>
        <a:prstGeom prst="rect">
          <a:avLst/>
        </a:prstGeom>
      </xdr:spPr>
    </xdr:pic>
    <xdr:clientData/>
  </xdr:twoCellAnchor>
  <xdr:twoCellAnchor editAs="oneCell">
    <xdr:from>
      <xdr:col>40</xdr:col>
      <xdr:colOff>377190</xdr:colOff>
      <xdr:row>11</xdr:row>
      <xdr:rowOff>28576</xdr:rowOff>
    </xdr:from>
    <xdr:to>
      <xdr:col>47</xdr:col>
      <xdr:colOff>212510</xdr:colOff>
      <xdr:row>19</xdr:row>
      <xdr:rowOff>17146</xdr:rowOff>
    </xdr:to>
    <xdr:pic>
      <xdr:nvPicPr>
        <xdr:cNvPr id="6" name="Image 5">
          <a:extLst>
            <a:ext uri="{FF2B5EF4-FFF2-40B4-BE49-F238E27FC236}">
              <a16:creationId xmlns:a16="http://schemas.microsoft.com/office/drawing/2014/main" id="{09D03971-18B0-4A1B-BDDF-ED93562E88AA}"/>
            </a:ext>
          </a:extLst>
        </xdr:cNvPr>
        <xdr:cNvPicPr>
          <a:picLocks noChangeAspect="1"/>
        </xdr:cNvPicPr>
      </xdr:nvPicPr>
      <xdr:blipFill>
        <a:blip xmlns:r="http://schemas.openxmlformats.org/officeDocument/2006/relationships" r:embed="rId5"/>
        <a:stretch>
          <a:fillRect/>
        </a:stretch>
      </xdr:blipFill>
      <xdr:spPr>
        <a:xfrm>
          <a:off x="27115770" y="2040256"/>
          <a:ext cx="5376965" cy="1451610"/>
        </a:xfrm>
        <a:prstGeom prst="rect">
          <a:avLst/>
        </a:prstGeom>
      </xdr:spPr>
    </xdr:pic>
    <xdr:clientData/>
  </xdr:twoCellAnchor>
  <xdr:twoCellAnchor editAs="oneCell">
    <xdr:from>
      <xdr:col>29</xdr:col>
      <xdr:colOff>1</xdr:colOff>
      <xdr:row>31</xdr:row>
      <xdr:rowOff>1</xdr:rowOff>
    </xdr:from>
    <xdr:to>
      <xdr:col>34</xdr:col>
      <xdr:colOff>512539</xdr:colOff>
      <xdr:row>46</xdr:row>
      <xdr:rowOff>95251</xdr:rowOff>
    </xdr:to>
    <xdr:pic>
      <xdr:nvPicPr>
        <xdr:cNvPr id="7" name="Image 6">
          <a:extLst>
            <a:ext uri="{FF2B5EF4-FFF2-40B4-BE49-F238E27FC236}">
              <a16:creationId xmlns:a16="http://schemas.microsoft.com/office/drawing/2014/main" id="{55343F29-21B9-4C03-9E30-3308D74092A1}"/>
            </a:ext>
          </a:extLst>
        </xdr:cNvPr>
        <xdr:cNvPicPr>
          <a:picLocks noChangeAspect="1"/>
        </xdr:cNvPicPr>
      </xdr:nvPicPr>
      <xdr:blipFill>
        <a:blip xmlns:r="http://schemas.openxmlformats.org/officeDocument/2006/relationships" r:embed="rId6"/>
        <a:stretch>
          <a:fillRect/>
        </a:stretch>
      </xdr:blipFill>
      <xdr:spPr>
        <a:xfrm>
          <a:off x="18021301" y="5669281"/>
          <a:ext cx="4478748" cy="2796540"/>
        </a:xfrm>
        <a:prstGeom prst="rect">
          <a:avLst/>
        </a:prstGeom>
      </xdr:spPr>
    </xdr:pic>
    <xdr:clientData/>
  </xdr:twoCellAnchor>
  <xdr:twoCellAnchor editAs="oneCell">
    <xdr:from>
      <xdr:col>35</xdr:col>
      <xdr:colOff>0</xdr:colOff>
      <xdr:row>30</xdr:row>
      <xdr:rowOff>0</xdr:rowOff>
    </xdr:from>
    <xdr:to>
      <xdr:col>40</xdr:col>
      <xdr:colOff>664845</xdr:colOff>
      <xdr:row>46</xdr:row>
      <xdr:rowOff>53988</xdr:rowOff>
    </xdr:to>
    <xdr:pic>
      <xdr:nvPicPr>
        <xdr:cNvPr id="8" name="Image 7">
          <a:extLst>
            <a:ext uri="{FF2B5EF4-FFF2-40B4-BE49-F238E27FC236}">
              <a16:creationId xmlns:a16="http://schemas.microsoft.com/office/drawing/2014/main" id="{B1392940-ED33-4C30-8979-546ED7F711E2}"/>
            </a:ext>
          </a:extLst>
        </xdr:cNvPr>
        <xdr:cNvPicPr>
          <a:picLocks noChangeAspect="1"/>
        </xdr:cNvPicPr>
      </xdr:nvPicPr>
      <xdr:blipFill>
        <a:blip xmlns:r="http://schemas.openxmlformats.org/officeDocument/2006/relationships" r:embed="rId7"/>
        <a:stretch>
          <a:fillRect/>
        </a:stretch>
      </xdr:blipFill>
      <xdr:spPr>
        <a:xfrm>
          <a:off x="22776180" y="5486400"/>
          <a:ext cx="4631055" cy="2945778"/>
        </a:xfrm>
        <a:prstGeom prst="rect">
          <a:avLst/>
        </a:prstGeom>
      </xdr:spPr>
    </xdr:pic>
    <xdr:clientData/>
  </xdr:twoCellAnchor>
  <xdr:twoCellAnchor editAs="oneCell">
    <xdr:from>
      <xdr:col>5</xdr:col>
      <xdr:colOff>472440</xdr:colOff>
      <xdr:row>34</xdr:row>
      <xdr:rowOff>0</xdr:rowOff>
    </xdr:from>
    <xdr:to>
      <xdr:col>14</xdr:col>
      <xdr:colOff>117696</xdr:colOff>
      <xdr:row>49</xdr:row>
      <xdr:rowOff>57150</xdr:rowOff>
    </xdr:to>
    <xdr:pic>
      <xdr:nvPicPr>
        <xdr:cNvPr id="9" name="Image 8">
          <a:extLst>
            <a:ext uri="{FF2B5EF4-FFF2-40B4-BE49-F238E27FC236}">
              <a16:creationId xmlns:a16="http://schemas.microsoft.com/office/drawing/2014/main" id="{F5713436-6643-4BE7-BD91-4373D49CA2AF}"/>
            </a:ext>
          </a:extLst>
        </xdr:cNvPr>
        <xdr:cNvPicPr>
          <a:picLocks noChangeAspect="1"/>
        </xdr:cNvPicPr>
      </xdr:nvPicPr>
      <xdr:blipFill>
        <a:blip xmlns:r="http://schemas.openxmlformats.org/officeDocument/2006/relationships" r:embed="rId8"/>
        <a:stretch>
          <a:fillRect/>
        </a:stretch>
      </xdr:blipFill>
      <xdr:spPr>
        <a:xfrm>
          <a:off x="4030980" y="6217920"/>
          <a:ext cx="4956396" cy="2758440"/>
        </a:xfrm>
        <a:prstGeom prst="rect">
          <a:avLst/>
        </a:prstGeom>
      </xdr:spPr>
    </xdr:pic>
    <xdr:clientData/>
  </xdr:twoCellAnchor>
  <xdr:twoCellAnchor editAs="oneCell">
    <xdr:from>
      <xdr:col>0</xdr:col>
      <xdr:colOff>0</xdr:colOff>
      <xdr:row>34</xdr:row>
      <xdr:rowOff>19051</xdr:rowOff>
    </xdr:from>
    <xdr:to>
      <xdr:col>5</xdr:col>
      <xdr:colOff>207645</xdr:colOff>
      <xdr:row>48</xdr:row>
      <xdr:rowOff>55037</xdr:rowOff>
    </xdr:to>
    <xdr:pic>
      <xdr:nvPicPr>
        <xdr:cNvPr id="10" name="Image 9">
          <a:extLst>
            <a:ext uri="{FF2B5EF4-FFF2-40B4-BE49-F238E27FC236}">
              <a16:creationId xmlns:a16="http://schemas.microsoft.com/office/drawing/2014/main" id="{ECA4A332-EE11-4EA1-B7E7-2082059AD0DA}"/>
            </a:ext>
          </a:extLst>
        </xdr:cNvPr>
        <xdr:cNvPicPr>
          <a:picLocks noChangeAspect="1"/>
        </xdr:cNvPicPr>
      </xdr:nvPicPr>
      <xdr:blipFill>
        <a:blip xmlns:r="http://schemas.openxmlformats.org/officeDocument/2006/relationships" r:embed="rId9"/>
        <a:stretch>
          <a:fillRect/>
        </a:stretch>
      </xdr:blipFill>
      <xdr:spPr>
        <a:xfrm>
          <a:off x="0" y="6236971"/>
          <a:ext cx="3769995" cy="2562016"/>
        </a:xfrm>
        <a:prstGeom prst="rect">
          <a:avLst/>
        </a:prstGeom>
      </xdr:spPr>
    </xdr:pic>
    <xdr:clientData/>
  </xdr:twoCellAnchor>
  <xdr:twoCellAnchor editAs="oneCell">
    <xdr:from>
      <xdr:col>0</xdr:col>
      <xdr:colOff>0</xdr:colOff>
      <xdr:row>49</xdr:row>
      <xdr:rowOff>1</xdr:rowOff>
    </xdr:from>
    <xdr:to>
      <xdr:col>7</xdr:col>
      <xdr:colOff>170752</xdr:colOff>
      <xdr:row>68</xdr:row>
      <xdr:rowOff>131446</xdr:rowOff>
    </xdr:to>
    <xdr:pic>
      <xdr:nvPicPr>
        <xdr:cNvPr id="11" name="Image 10">
          <a:extLst>
            <a:ext uri="{FF2B5EF4-FFF2-40B4-BE49-F238E27FC236}">
              <a16:creationId xmlns:a16="http://schemas.microsoft.com/office/drawing/2014/main" id="{C04735B4-007D-4853-AA7F-F15D5575EA35}"/>
            </a:ext>
          </a:extLst>
        </xdr:cNvPr>
        <xdr:cNvPicPr>
          <a:picLocks noChangeAspect="1"/>
        </xdr:cNvPicPr>
      </xdr:nvPicPr>
      <xdr:blipFill>
        <a:blip xmlns:r="http://schemas.openxmlformats.org/officeDocument/2006/relationships" r:embed="rId10"/>
        <a:stretch>
          <a:fillRect/>
        </a:stretch>
      </xdr:blipFill>
      <xdr:spPr>
        <a:xfrm>
          <a:off x="0" y="8961121"/>
          <a:ext cx="4937062" cy="3566160"/>
        </a:xfrm>
        <a:prstGeom prst="rect">
          <a:avLst/>
        </a:prstGeom>
      </xdr:spPr>
    </xdr:pic>
    <xdr:clientData/>
  </xdr:twoCellAnchor>
  <xdr:twoCellAnchor editAs="oneCell">
    <xdr:from>
      <xdr:col>7</xdr:col>
      <xdr:colOff>285751</xdr:colOff>
      <xdr:row>50</xdr:row>
      <xdr:rowOff>0</xdr:rowOff>
    </xdr:from>
    <xdr:to>
      <xdr:col>15</xdr:col>
      <xdr:colOff>321946</xdr:colOff>
      <xdr:row>66</xdr:row>
      <xdr:rowOff>92652</xdr:rowOff>
    </xdr:to>
    <xdr:pic>
      <xdr:nvPicPr>
        <xdr:cNvPr id="12" name="Image 11">
          <a:extLst>
            <a:ext uri="{FF2B5EF4-FFF2-40B4-BE49-F238E27FC236}">
              <a16:creationId xmlns:a16="http://schemas.microsoft.com/office/drawing/2014/main" id="{41FBCCE9-118D-42D8-851A-59E1AC5BDF36}"/>
            </a:ext>
          </a:extLst>
        </xdr:cNvPr>
        <xdr:cNvPicPr>
          <a:picLocks noChangeAspect="1"/>
        </xdr:cNvPicPr>
      </xdr:nvPicPr>
      <xdr:blipFill>
        <a:blip xmlns:r="http://schemas.openxmlformats.org/officeDocument/2006/relationships" r:embed="rId11"/>
        <a:stretch>
          <a:fillRect/>
        </a:stretch>
      </xdr:blipFill>
      <xdr:spPr>
        <a:xfrm>
          <a:off x="5048251" y="9144000"/>
          <a:ext cx="4869180" cy="2980632"/>
        </a:xfrm>
        <a:prstGeom prst="rect">
          <a:avLst/>
        </a:prstGeom>
      </xdr:spPr>
    </xdr:pic>
    <xdr:clientData/>
  </xdr:twoCellAnchor>
  <xdr:twoCellAnchor editAs="oneCell">
    <xdr:from>
      <xdr:col>0</xdr:col>
      <xdr:colOff>0</xdr:colOff>
      <xdr:row>68</xdr:row>
      <xdr:rowOff>167640</xdr:rowOff>
    </xdr:from>
    <xdr:to>
      <xdr:col>7</xdr:col>
      <xdr:colOff>398145</xdr:colOff>
      <xdr:row>87</xdr:row>
      <xdr:rowOff>135783</xdr:rowOff>
    </xdr:to>
    <xdr:pic>
      <xdr:nvPicPr>
        <xdr:cNvPr id="13" name="Image 12">
          <a:extLst>
            <a:ext uri="{FF2B5EF4-FFF2-40B4-BE49-F238E27FC236}">
              <a16:creationId xmlns:a16="http://schemas.microsoft.com/office/drawing/2014/main" id="{972191B7-F8D5-4DD1-B600-668AF19469A4}"/>
            </a:ext>
          </a:extLst>
        </xdr:cNvPr>
        <xdr:cNvPicPr>
          <a:picLocks noChangeAspect="1"/>
        </xdr:cNvPicPr>
      </xdr:nvPicPr>
      <xdr:blipFill>
        <a:blip xmlns:r="http://schemas.openxmlformats.org/officeDocument/2006/relationships" r:embed="rId12"/>
        <a:stretch>
          <a:fillRect/>
        </a:stretch>
      </xdr:blipFill>
      <xdr:spPr>
        <a:xfrm>
          <a:off x="0" y="12603480"/>
          <a:ext cx="5164455" cy="3399048"/>
        </a:xfrm>
        <a:prstGeom prst="rect">
          <a:avLst/>
        </a:prstGeom>
      </xdr:spPr>
    </xdr:pic>
    <xdr:clientData/>
  </xdr:twoCellAnchor>
  <xdr:twoCellAnchor editAs="oneCell">
    <xdr:from>
      <xdr:col>7</xdr:col>
      <xdr:colOff>550545</xdr:colOff>
      <xdr:row>69</xdr:row>
      <xdr:rowOff>7620</xdr:rowOff>
    </xdr:from>
    <xdr:to>
      <xdr:col>17</xdr:col>
      <xdr:colOff>208267</xdr:colOff>
      <xdr:row>86</xdr:row>
      <xdr:rowOff>74295</xdr:rowOff>
    </xdr:to>
    <xdr:pic>
      <xdr:nvPicPr>
        <xdr:cNvPr id="14" name="Image 13">
          <a:extLst>
            <a:ext uri="{FF2B5EF4-FFF2-40B4-BE49-F238E27FC236}">
              <a16:creationId xmlns:a16="http://schemas.microsoft.com/office/drawing/2014/main" id="{8CE78E10-AC4C-461F-BE99-F90F678A2726}"/>
            </a:ext>
          </a:extLst>
        </xdr:cNvPr>
        <xdr:cNvPicPr>
          <a:picLocks noChangeAspect="1"/>
        </xdr:cNvPicPr>
      </xdr:nvPicPr>
      <xdr:blipFill>
        <a:blip xmlns:r="http://schemas.openxmlformats.org/officeDocument/2006/relationships" r:embed="rId13"/>
        <a:stretch>
          <a:fillRect/>
        </a:stretch>
      </xdr:blipFill>
      <xdr:spPr>
        <a:xfrm>
          <a:off x="5313045" y="12626340"/>
          <a:ext cx="5858497" cy="3141345"/>
        </a:xfrm>
        <a:prstGeom prst="rect">
          <a:avLst/>
        </a:prstGeom>
      </xdr:spPr>
    </xdr:pic>
    <xdr:clientData/>
  </xdr:twoCellAnchor>
  <xdr:twoCellAnchor editAs="oneCell">
    <xdr:from>
      <xdr:col>22</xdr:col>
      <xdr:colOff>1120140</xdr:colOff>
      <xdr:row>49</xdr:row>
      <xdr:rowOff>38101</xdr:rowOff>
    </xdr:from>
    <xdr:to>
      <xdr:col>31</xdr:col>
      <xdr:colOff>377190</xdr:colOff>
      <xdr:row>72</xdr:row>
      <xdr:rowOff>21554</xdr:rowOff>
    </xdr:to>
    <xdr:pic>
      <xdr:nvPicPr>
        <xdr:cNvPr id="15" name="Image 14">
          <a:extLst>
            <a:ext uri="{FF2B5EF4-FFF2-40B4-BE49-F238E27FC236}">
              <a16:creationId xmlns:a16="http://schemas.microsoft.com/office/drawing/2014/main" id="{25A1A45B-7038-495B-94C4-34DE1E8763E4}"/>
            </a:ext>
          </a:extLst>
        </xdr:cNvPr>
        <xdr:cNvPicPr>
          <a:picLocks noChangeAspect="1"/>
        </xdr:cNvPicPr>
      </xdr:nvPicPr>
      <xdr:blipFill>
        <a:blip xmlns:r="http://schemas.openxmlformats.org/officeDocument/2006/relationships" r:embed="rId14"/>
        <a:stretch>
          <a:fillRect/>
        </a:stretch>
      </xdr:blipFill>
      <xdr:spPr>
        <a:xfrm>
          <a:off x="14973300" y="8999221"/>
          <a:ext cx="4996815" cy="4153498"/>
        </a:xfrm>
        <a:prstGeom prst="rect">
          <a:avLst/>
        </a:prstGeom>
      </xdr:spPr>
    </xdr:pic>
    <xdr:clientData/>
  </xdr:twoCellAnchor>
  <xdr:twoCellAnchor editAs="oneCell">
    <xdr:from>
      <xdr:col>31</xdr:col>
      <xdr:colOff>531496</xdr:colOff>
      <xdr:row>48</xdr:row>
      <xdr:rowOff>53340</xdr:rowOff>
    </xdr:from>
    <xdr:to>
      <xdr:col>38</xdr:col>
      <xdr:colOff>592456</xdr:colOff>
      <xdr:row>68</xdr:row>
      <xdr:rowOff>58521</xdr:rowOff>
    </xdr:to>
    <xdr:pic>
      <xdr:nvPicPr>
        <xdr:cNvPr id="16" name="Image 15">
          <a:extLst>
            <a:ext uri="{FF2B5EF4-FFF2-40B4-BE49-F238E27FC236}">
              <a16:creationId xmlns:a16="http://schemas.microsoft.com/office/drawing/2014/main" id="{2FEFA3D7-91D3-4E04-903D-C489284283AC}"/>
            </a:ext>
          </a:extLst>
        </xdr:cNvPr>
        <xdr:cNvPicPr>
          <a:picLocks noChangeAspect="1"/>
        </xdr:cNvPicPr>
      </xdr:nvPicPr>
      <xdr:blipFill>
        <a:blip xmlns:r="http://schemas.openxmlformats.org/officeDocument/2006/relationships" r:embed="rId15"/>
        <a:stretch>
          <a:fillRect/>
        </a:stretch>
      </xdr:blipFill>
      <xdr:spPr>
        <a:xfrm>
          <a:off x="20137756" y="8831580"/>
          <a:ext cx="5606415" cy="3624681"/>
        </a:xfrm>
        <a:prstGeom prst="rect">
          <a:avLst/>
        </a:prstGeom>
      </xdr:spPr>
    </xdr:pic>
    <xdr:clientData/>
  </xdr:twoCellAnchor>
  <xdr:twoCellAnchor editAs="oneCell">
    <xdr:from>
      <xdr:col>15</xdr:col>
      <xdr:colOff>531496</xdr:colOff>
      <xdr:row>54</xdr:row>
      <xdr:rowOff>38100</xdr:rowOff>
    </xdr:from>
    <xdr:to>
      <xdr:col>22</xdr:col>
      <xdr:colOff>1011556</xdr:colOff>
      <xdr:row>60</xdr:row>
      <xdr:rowOff>131732</xdr:rowOff>
    </xdr:to>
    <xdr:pic>
      <xdr:nvPicPr>
        <xdr:cNvPr id="17" name="Image 16">
          <a:extLst>
            <a:ext uri="{FF2B5EF4-FFF2-40B4-BE49-F238E27FC236}">
              <a16:creationId xmlns:a16="http://schemas.microsoft.com/office/drawing/2014/main" id="{F5F68B0C-4B5C-4C79-9438-25CE9DB3D351}"/>
            </a:ext>
          </a:extLst>
        </xdr:cNvPr>
        <xdr:cNvPicPr>
          <a:picLocks noChangeAspect="1"/>
        </xdr:cNvPicPr>
      </xdr:nvPicPr>
      <xdr:blipFill>
        <a:blip xmlns:r="http://schemas.openxmlformats.org/officeDocument/2006/relationships" r:embed="rId16"/>
        <a:stretch>
          <a:fillRect/>
        </a:stretch>
      </xdr:blipFill>
      <xdr:spPr>
        <a:xfrm>
          <a:off x="10125076" y="9913620"/>
          <a:ext cx="4739640" cy="1192817"/>
        </a:xfrm>
        <a:prstGeom prst="rect">
          <a:avLst/>
        </a:prstGeom>
      </xdr:spPr>
    </xdr:pic>
    <xdr:clientData/>
  </xdr:twoCellAnchor>
  <xdr:twoCellAnchor editAs="oneCell">
    <xdr:from>
      <xdr:col>15</xdr:col>
      <xdr:colOff>0</xdr:colOff>
      <xdr:row>36</xdr:row>
      <xdr:rowOff>0</xdr:rowOff>
    </xdr:from>
    <xdr:to>
      <xdr:col>26</xdr:col>
      <xdr:colOff>34176</xdr:colOff>
      <xdr:row>46</xdr:row>
      <xdr:rowOff>38100</xdr:rowOff>
    </xdr:to>
    <xdr:pic>
      <xdr:nvPicPr>
        <xdr:cNvPr id="18" name="Image 17">
          <a:extLst>
            <a:ext uri="{FF2B5EF4-FFF2-40B4-BE49-F238E27FC236}">
              <a16:creationId xmlns:a16="http://schemas.microsoft.com/office/drawing/2014/main" id="{FDF79BFA-DCD8-40BD-8A0E-CCED39A2E31A}"/>
            </a:ext>
          </a:extLst>
        </xdr:cNvPr>
        <xdr:cNvPicPr>
          <a:picLocks noChangeAspect="1"/>
        </xdr:cNvPicPr>
      </xdr:nvPicPr>
      <xdr:blipFill>
        <a:blip xmlns:r="http://schemas.openxmlformats.org/officeDocument/2006/relationships" r:embed="rId17"/>
        <a:stretch>
          <a:fillRect/>
        </a:stretch>
      </xdr:blipFill>
      <xdr:spPr>
        <a:xfrm>
          <a:off x="9572625" y="6515100"/>
          <a:ext cx="7139826" cy="18478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33780\Downloads\pack-de-fonctions-xlp\Version%20pour%20EXCEL%202007%20&#224;%202019\Pack%20de%20fonctions%20XLP.xlam" TargetMode="External"/><Relationship Id="rId1" Type="http://schemas.openxmlformats.org/officeDocument/2006/relationships/externalLinkPath" Target="/Users/33780/Downloads/pack-de-fonctions-xlp/Version%20pour%20EXCEL%202007%20&#224;%202019/Pack%20de%20fonctions%20XLP.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euille_vide"/>
    </sheetNames>
    <definedNames>
      <definedName name="NOM_FEUILLE"/>
    </definedNames>
    <sheetDataSet>
      <sheetData sheetId="0"/>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D81E9-DBB8-4D56-9455-30A370CBA7DD}">
  <sheetPr>
    <tabColor rgb="FFD7D200"/>
  </sheetPr>
  <dimension ref="A1:AMH14"/>
  <sheetViews>
    <sheetView tabSelected="1" workbookViewId="0">
      <selection activeCell="B12" sqref="B12"/>
    </sheetView>
  </sheetViews>
  <sheetFormatPr baseColWidth="10" defaultColWidth="11.44140625" defaultRowHeight="14.4"/>
  <cols>
    <col min="1" max="1" width="21.33203125" style="158" customWidth="1"/>
    <col min="2" max="16384" width="11.44140625" style="158"/>
  </cols>
  <sheetData>
    <row r="1" spans="1:1022" s="154" customFormat="1" ht="16.2" customHeight="1">
      <c r="A1" s="153" t="s">
        <v>519</v>
      </c>
    </row>
    <row r="2" spans="1:1022" ht="15.6">
      <c r="A2" s="155"/>
      <c r="B2" s="156"/>
      <c r="C2" s="156"/>
      <c r="D2" s="156"/>
      <c r="E2" s="156"/>
      <c r="F2" s="156"/>
      <c r="G2" s="156"/>
      <c r="H2" s="157"/>
      <c r="I2" s="156"/>
      <c r="J2" s="156"/>
      <c r="K2" s="156"/>
      <c r="L2" s="156"/>
      <c r="M2" s="156"/>
      <c r="N2" s="157"/>
      <c r="O2" s="157"/>
      <c r="P2" s="157"/>
      <c r="Q2" s="157"/>
      <c r="R2" s="157"/>
      <c r="S2" s="157"/>
      <c r="T2" s="156"/>
      <c r="U2" s="156"/>
      <c r="V2" s="156"/>
      <c r="W2" s="156"/>
      <c r="X2" s="156"/>
      <c r="Y2" s="156"/>
      <c r="Z2" s="156"/>
      <c r="AA2" s="156"/>
      <c r="AB2" s="156"/>
      <c r="AC2" s="156"/>
      <c r="AD2" s="156"/>
      <c r="AE2" s="156"/>
      <c r="AF2" s="156"/>
      <c r="AG2" s="156"/>
      <c r="AH2" s="156"/>
      <c r="AI2" s="156"/>
      <c r="AJ2" s="156"/>
      <c r="AK2" s="156"/>
      <c r="AL2" s="156"/>
      <c r="AM2" s="156"/>
      <c r="AN2" s="156"/>
      <c r="AO2" s="156"/>
      <c r="AP2" s="156"/>
      <c r="AQ2" s="156"/>
      <c r="AR2" s="156"/>
      <c r="AS2" s="156"/>
      <c r="AT2" s="156"/>
      <c r="AU2" s="156"/>
      <c r="AV2" s="156"/>
      <c r="AW2" s="156"/>
      <c r="AX2" s="156"/>
      <c r="AY2" s="156"/>
      <c r="AZ2" s="156"/>
      <c r="BA2" s="156"/>
      <c r="BB2" s="156"/>
      <c r="BC2" s="156"/>
      <c r="BD2" s="156"/>
      <c r="BE2" s="156"/>
      <c r="BF2" s="156"/>
      <c r="BG2" s="156"/>
      <c r="BH2" s="156"/>
      <c r="BI2" s="156"/>
      <c r="BJ2" s="156"/>
      <c r="BK2" s="156"/>
      <c r="BL2" s="156"/>
      <c r="BM2" s="156"/>
      <c r="BN2" s="156"/>
      <c r="BO2" s="156"/>
      <c r="BP2" s="156"/>
      <c r="BQ2" s="156"/>
      <c r="BR2" s="156"/>
      <c r="BS2" s="156"/>
      <c r="BT2" s="156"/>
      <c r="BU2" s="156"/>
      <c r="BV2" s="156"/>
      <c r="BW2" s="156"/>
      <c r="BX2" s="156"/>
      <c r="BY2" s="156"/>
      <c r="BZ2" s="156"/>
      <c r="CA2" s="156"/>
      <c r="CB2" s="156"/>
      <c r="CC2" s="156"/>
      <c r="CD2" s="156"/>
      <c r="CE2" s="156"/>
      <c r="CF2" s="156"/>
      <c r="CG2" s="156"/>
      <c r="CH2" s="156"/>
      <c r="CI2" s="156"/>
      <c r="CJ2" s="156"/>
      <c r="CK2" s="156"/>
      <c r="CL2" s="156"/>
      <c r="CM2" s="156"/>
      <c r="CN2" s="156"/>
      <c r="CO2" s="156"/>
      <c r="CP2" s="156"/>
      <c r="CQ2" s="156"/>
      <c r="CR2" s="156"/>
      <c r="CS2" s="156"/>
      <c r="CT2" s="156"/>
      <c r="CU2" s="156"/>
      <c r="CV2" s="156"/>
      <c r="CW2" s="156"/>
      <c r="CX2" s="156"/>
      <c r="CY2" s="156"/>
      <c r="CZ2" s="156"/>
      <c r="DA2" s="156"/>
      <c r="DB2" s="156"/>
      <c r="DC2" s="156"/>
      <c r="DD2" s="156"/>
      <c r="DE2" s="156"/>
      <c r="DF2" s="156"/>
      <c r="DG2" s="156"/>
      <c r="DH2" s="156"/>
      <c r="DI2" s="156"/>
      <c r="DJ2" s="156"/>
      <c r="DK2" s="156"/>
      <c r="DL2" s="156"/>
      <c r="DM2" s="156"/>
      <c r="DN2" s="156"/>
      <c r="DO2" s="156"/>
      <c r="DP2" s="156"/>
      <c r="DQ2" s="156"/>
      <c r="DR2" s="156"/>
      <c r="DS2" s="156"/>
      <c r="DT2" s="156"/>
      <c r="DU2" s="156"/>
      <c r="DV2" s="156"/>
      <c r="DW2" s="156"/>
      <c r="DX2" s="156"/>
      <c r="DY2" s="156"/>
      <c r="DZ2" s="156"/>
      <c r="EA2" s="156"/>
      <c r="EB2" s="156"/>
      <c r="EC2" s="156"/>
      <c r="ED2" s="156"/>
      <c r="EE2" s="156"/>
      <c r="EF2" s="156"/>
      <c r="EG2" s="156"/>
      <c r="EH2" s="156"/>
      <c r="EI2" s="156"/>
      <c r="EJ2" s="156"/>
      <c r="EK2" s="156"/>
      <c r="EL2" s="156"/>
      <c r="EM2" s="156"/>
      <c r="EN2" s="156"/>
      <c r="EO2" s="156"/>
      <c r="EP2" s="156"/>
      <c r="EQ2" s="156"/>
      <c r="ER2" s="156"/>
      <c r="ES2" s="156"/>
      <c r="ET2" s="156"/>
      <c r="EU2" s="156"/>
      <c r="EV2" s="156"/>
      <c r="EW2" s="156"/>
      <c r="EX2" s="156"/>
      <c r="EY2" s="156"/>
      <c r="EZ2" s="156"/>
      <c r="FA2" s="156"/>
      <c r="FB2" s="156"/>
      <c r="FC2" s="156"/>
      <c r="FD2" s="156"/>
      <c r="FE2" s="156"/>
      <c r="FF2" s="156"/>
      <c r="FG2" s="156"/>
      <c r="FH2" s="156"/>
      <c r="FI2" s="156"/>
      <c r="FJ2" s="156"/>
      <c r="FK2" s="156"/>
      <c r="FL2" s="156"/>
      <c r="FM2" s="156"/>
      <c r="FN2" s="156"/>
      <c r="FO2" s="156"/>
      <c r="FP2" s="156"/>
      <c r="FQ2" s="156"/>
      <c r="FR2" s="156"/>
      <c r="FS2" s="156"/>
      <c r="FT2" s="156"/>
      <c r="FU2" s="156"/>
      <c r="FV2" s="156"/>
      <c r="FW2" s="156"/>
      <c r="FX2" s="156"/>
      <c r="FY2" s="156"/>
      <c r="FZ2" s="156"/>
      <c r="GA2" s="156"/>
      <c r="GB2" s="156"/>
      <c r="GC2" s="156"/>
      <c r="GD2" s="156"/>
      <c r="GE2" s="156"/>
      <c r="GF2" s="156"/>
      <c r="GG2" s="156"/>
      <c r="GH2" s="156"/>
      <c r="GI2" s="156"/>
      <c r="GJ2" s="156"/>
      <c r="GK2" s="156"/>
      <c r="GL2" s="156"/>
      <c r="GM2" s="156"/>
      <c r="GN2" s="156"/>
      <c r="GO2" s="156"/>
      <c r="GP2" s="156"/>
      <c r="GQ2" s="156"/>
      <c r="GR2" s="156"/>
      <c r="GS2" s="156"/>
      <c r="GT2" s="156"/>
      <c r="GU2" s="156"/>
      <c r="GV2" s="156"/>
      <c r="GW2" s="156"/>
      <c r="GX2" s="156"/>
      <c r="GY2" s="156"/>
      <c r="GZ2" s="156"/>
      <c r="HA2" s="156"/>
      <c r="HB2" s="156"/>
      <c r="HC2" s="156"/>
      <c r="HD2" s="156"/>
      <c r="HE2" s="156"/>
      <c r="HF2" s="156"/>
      <c r="HG2" s="156"/>
      <c r="HH2" s="156"/>
      <c r="HI2" s="156"/>
      <c r="HJ2" s="156"/>
      <c r="HK2" s="156"/>
      <c r="HL2" s="156"/>
      <c r="HM2" s="156"/>
      <c r="HN2" s="156"/>
      <c r="HO2" s="156"/>
      <c r="HP2" s="156"/>
      <c r="HQ2" s="156"/>
      <c r="HR2" s="156"/>
      <c r="HS2" s="156"/>
      <c r="HT2" s="156"/>
      <c r="HU2" s="156"/>
      <c r="HV2" s="156"/>
      <c r="HW2" s="156"/>
      <c r="HX2" s="156"/>
      <c r="HY2" s="156"/>
      <c r="HZ2" s="156"/>
      <c r="IA2" s="156"/>
      <c r="IB2" s="156"/>
      <c r="IC2" s="156"/>
      <c r="ID2" s="156"/>
      <c r="IE2" s="156"/>
      <c r="IF2" s="156"/>
      <c r="IG2" s="156"/>
      <c r="IH2" s="156"/>
      <c r="II2" s="156"/>
      <c r="IJ2" s="156"/>
      <c r="IK2" s="156"/>
      <c r="IL2" s="156"/>
      <c r="IM2" s="156"/>
      <c r="IN2" s="156"/>
      <c r="IO2" s="156"/>
      <c r="IP2" s="156"/>
      <c r="IQ2" s="156"/>
      <c r="IR2" s="156"/>
      <c r="IS2" s="156"/>
      <c r="IT2" s="156"/>
      <c r="IU2" s="156"/>
      <c r="IV2" s="156"/>
      <c r="IW2" s="156"/>
      <c r="IX2" s="156"/>
      <c r="IY2" s="156"/>
      <c r="IZ2" s="156"/>
      <c r="JA2" s="156"/>
      <c r="JB2" s="156"/>
      <c r="JC2" s="156"/>
      <c r="JD2" s="156"/>
      <c r="JE2" s="156"/>
      <c r="JF2" s="156"/>
      <c r="JG2" s="156"/>
      <c r="JH2" s="156"/>
      <c r="JI2" s="156"/>
      <c r="JJ2" s="156"/>
      <c r="JK2" s="156"/>
      <c r="JL2" s="156"/>
      <c r="JM2" s="156"/>
      <c r="JN2" s="156"/>
      <c r="JO2" s="156"/>
      <c r="JP2" s="156"/>
      <c r="JQ2" s="156"/>
      <c r="JR2" s="156"/>
      <c r="JS2" s="156"/>
      <c r="JT2" s="156"/>
      <c r="JU2" s="156"/>
      <c r="JV2" s="156"/>
      <c r="JW2" s="156"/>
      <c r="JX2" s="156"/>
      <c r="JY2" s="156"/>
      <c r="JZ2" s="156"/>
      <c r="KA2" s="156"/>
      <c r="KB2" s="156"/>
      <c r="KC2" s="156"/>
      <c r="KD2" s="156"/>
      <c r="KE2" s="156"/>
      <c r="KF2" s="156"/>
      <c r="KG2" s="156"/>
      <c r="KH2" s="156"/>
      <c r="KI2" s="156"/>
      <c r="KJ2" s="156"/>
      <c r="KK2" s="156"/>
      <c r="KL2" s="156"/>
      <c r="KM2" s="156"/>
      <c r="KN2" s="156"/>
      <c r="KO2" s="156"/>
      <c r="KP2" s="156"/>
      <c r="KQ2" s="156"/>
      <c r="KR2" s="156"/>
      <c r="KS2" s="156"/>
      <c r="KT2" s="156"/>
      <c r="KU2" s="156"/>
      <c r="KV2" s="156"/>
      <c r="KW2" s="156"/>
      <c r="KX2" s="156"/>
      <c r="KY2" s="156"/>
      <c r="KZ2" s="156"/>
      <c r="LA2" s="156"/>
      <c r="LB2" s="156"/>
      <c r="LC2" s="156"/>
      <c r="LD2" s="156"/>
      <c r="LE2" s="156"/>
      <c r="LF2" s="156"/>
      <c r="LG2" s="156"/>
      <c r="LH2" s="156"/>
      <c r="LI2" s="156"/>
      <c r="LJ2" s="156"/>
      <c r="LK2" s="156"/>
      <c r="LL2" s="156"/>
      <c r="LM2" s="156"/>
      <c r="LN2" s="156"/>
      <c r="LO2" s="156"/>
      <c r="LP2" s="156"/>
      <c r="LQ2" s="156"/>
      <c r="LR2" s="156"/>
      <c r="LS2" s="156"/>
      <c r="LT2" s="156"/>
      <c r="LU2" s="156"/>
      <c r="LV2" s="156"/>
      <c r="LW2" s="156"/>
      <c r="LX2" s="156"/>
      <c r="LY2" s="156"/>
      <c r="LZ2" s="156"/>
      <c r="MA2" s="156"/>
      <c r="MB2" s="156"/>
      <c r="MC2" s="156"/>
      <c r="MD2" s="156"/>
      <c r="ME2" s="156"/>
      <c r="MF2" s="156"/>
      <c r="MG2" s="156"/>
      <c r="MH2" s="156"/>
      <c r="MI2" s="156"/>
      <c r="MJ2" s="156"/>
      <c r="MK2" s="156"/>
      <c r="ML2" s="156"/>
      <c r="MM2" s="156"/>
      <c r="MN2" s="156"/>
      <c r="MO2" s="156"/>
      <c r="MP2" s="156"/>
      <c r="MQ2" s="156"/>
      <c r="MR2" s="156"/>
      <c r="MS2" s="156"/>
      <c r="MT2" s="156"/>
      <c r="MU2" s="156"/>
      <c r="MV2" s="156"/>
      <c r="MW2" s="156"/>
      <c r="MX2" s="156"/>
      <c r="MY2" s="156"/>
      <c r="MZ2" s="156"/>
      <c r="NA2" s="156"/>
      <c r="NB2" s="156"/>
      <c r="NC2" s="156"/>
      <c r="ND2" s="156"/>
      <c r="NE2" s="156"/>
      <c r="NF2" s="156"/>
      <c r="NG2" s="156"/>
      <c r="NH2" s="156"/>
      <c r="NI2" s="156"/>
      <c r="NJ2" s="156"/>
      <c r="NK2" s="156"/>
      <c r="NL2" s="156"/>
      <c r="NM2" s="156"/>
      <c r="NN2" s="156"/>
      <c r="NO2" s="156"/>
      <c r="NP2" s="156"/>
      <c r="NQ2" s="156"/>
      <c r="NR2" s="156"/>
      <c r="NS2" s="156"/>
      <c r="NT2" s="156"/>
      <c r="NU2" s="156"/>
      <c r="NV2" s="156"/>
      <c r="NW2" s="156"/>
      <c r="NX2" s="156"/>
      <c r="NY2" s="156"/>
      <c r="NZ2" s="156"/>
      <c r="OA2" s="156"/>
      <c r="OB2" s="156"/>
      <c r="OC2" s="156"/>
      <c r="OD2" s="156"/>
      <c r="OE2" s="156"/>
      <c r="OF2" s="156"/>
      <c r="OG2" s="156"/>
      <c r="OH2" s="156"/>
      <c r="OI2" s="156"/>
      <c r="OJ2" s="156"/>
      <c r="OK2" s="156"/>
      <c r="OL2" s="156"/>
      <c r="OM2" s="156"/>
      <c r="ON2" s="156"/>
      <c r="OO2" s="156"/>
      <c r="OP2" s="156"/>
      <c r="OQ2" s="156"/>
      <c r="OR2" s="156"/>
      <c r="OS2" s="156"/>
      <c r="OT2" s="156"/>
      <c r="OU2" s="156"/>
      <c r="OV2" s="156"/>
      <c r="OW2" s="156"/>
      <c r="OX2" s="156"/>
      <c r="OY2" s="156"/>
      <c r="OZ2" s="156"/>
      <c r="PA2" s="156"/>
      <c r="PB2" s="156"/>
      <c r="PC2" s="156"/>
      <c r="PD2" s="156"/>
      <c r="PE2" s="156"/>
      <c r="PF2" s="156"/>
      <c r="PG2" s="156"/>
      <c r="PH2" s="156"/>
      <c r="PI2" s="156"/>
      <c r="PJ2" s="156"/>
      <c r="PK2" s="156"/>
      <c r="PL2" s="156"/>
      <c r="PM2" s="156"/>
      <c r="PN2" s="156"/>
      <c r="PO2" s="156"/>
      <c r="PP2" s="156"/>
      <c r="PQ2" s="156"/>
      <c r="PR2" s="156"/>
      <c r="PS2" s="156"/>
      <c r="PT2" s="156"/>
      <c r="PU2" s="156"/>
      <c r="PV2" s="156"/>
      <c r="PW2" s="156"/>
      <c r="PX2" s="156"/>
      <c r="PY2" s="156"/>
      <c r="PZ2" s="156"/>
      <c r="QA2" s="156"/>
      <c r="QB2" s="156"/>
      <c r="QC2" s="156"/>
      <c r="QD2" s="156"/>
      <c r="QE2" s="156"/>
      <c r="QF2" s="156"/>
      <c r="QG2" s="156"/>
      <c r="QH2" s="156"/>
      <c r="QI2" s="156"/>
      <c r="QJ2" s="156"/>
      <c r="QK2" s="156"/>
      <c r="QL2" s="156"/>
      <c r="QM2" s="156"/>
      <c r="QN2" s="156"/>
      <c r="QO2" s="156"/>
      <c r="QP2" s="156"/>
      <c r="QQ2" s="156"/>
      <c r="QR2" s="156"/>
      <c r="QS2" s="156"/>
      <c r="QT2" s="156"/>
      <c r="QU2" s="156"/>
      <c r="QV2" s="156"/>
      <c r="QW2" s="156"/>
      <c r="QX2" s="156"/>
      <c r="QY2" s="156"/>
      <c r="QZ2" s="156"/>
      <c r="RA2" s="156"/>
      <c r="RB2" s="156"/>
      <c r="RC2" s="156"/>
      <c r="RD2" s="156"/>
      <c r="RE2" s="156"/>
      <c r="RF2" s="156"/>
      <c r="RG2" s="156"/>
      <c r="RH2" s="156"/>
      <c r="RI2" s="156"/>
      <c r="RJ2" s="156"/>
      <c r="RK2" s="156"/>
      <c r="RL2" s="156"/>
      <c r="RM2" s="156"/>
      <c r="RN2" s="156"/>
      <c r="RO2" s="156"/>
      <c r="RP2" s="156"/>
      <c r="RQ2" s="156"/>
      <c r="RR2" s="156"/>
      <c r="RS2" s="156"/>
      <c r="RT2" s="156"/>
      <c r="RU2" s="156"/>
      <c r="RV2" s="156"/>
      <c r="RW2" s="156"/>
      <c r="RX2" s="156"/>
      <c r="RY2" s="156"/>
      <c r="RZ2" s="156"/>
      <c r="SA2" s="156"/>
      <c r="SB2" s="156"/>
      <c r="SC2" s="156"/>
      <c r="SD2" s="156"/>
      <c r="SE2" s="156"/>
      <c r="SF2" s="156"/>
      <c r="SG2" s="156"/>
      <c r="SH2" s="156"/>
      <c r="SI2" s="156"/>
      <c r="SJ2" s="156"/>
      <c r="SK2" s="156"/>
      <c r="SL2" s="156"/>
      <c r="SM2" s="156"/>
      <c r="SN2" s="156"/>
      <c r="SO2" s="156"/>
      <c r="SP2" s="156"/>
      <c r="SQ2" s="156"/>
      <c r="SR2" s="156"/>
      <c r="SS2" s="156"/>
      <c r="ST2" s="156"/>
      <c r="SU2" s="156"/>
      <c r="SV2" s="156"/>
      <c r="SW2" s="156"/>
      <c r="SX2" s="156"/>
      <c r="SY2" s="156"/>
      <c r="SZ2" s="156"/>
      <c r="TA2" s="156"/>
      <c r="TB2" s="156"/>
      <c r="TC2" s="156"/>
      <c r="TD2" s="156"/>
      <c r="TE2" s="156"/>
      <c r="TF2" s="156"/>
      <c r="TG2" s="156"/>
      <c r="TH2" s="156"/>
      <c r="TI2" s="156"/>
      <c r="TJ2" s="156"/>
      <c r="TK2" s="156"/>
      <c r="TL2" s="156"/>
      <c r="TM2" s="156"/>
      <c r="TN2" s="156"/>
      <c r="TO2" s="156"/>
      <c r="TP2" s="156"/>
      <c r="TQ2" s="156"/>
      <c r="TR2" s="156"/>
      <c r="TS2" s="156"/>
      <c r="TT2" s="156"/>
      <c r="TU2" s="156"/>
      <c r="TV2" s="156"/>
      <c r="TW2" s="156"/>
      <c r="TX2" s="156"/>
      <c r="TY2" s="156"/>
      <c r="TZ2" s="156"/>
      <c r="UA2" s="156"/>
      <c r="UB2" s="156"/>
      <c r="UC2" s="156"/>
      <c r="UD2" s="156"/>
      <c r="UE2" s="156"/>
      <c r="UF2" s="156"/>
      <c r="UG2" s="156"/>
      <c r="UH2" s="156"/>
      <c r="UI2" s="156"/>
      <c r="UJ2" s="156"/>
      <c r="UK2" s="156"/>
      <c r="UL2" s="156"/>
      <c r="UM2" s="156"/>
      <c r="UN2" s="156"/>
      <c r="UO2" s="156"/>
      <c r="UP2" s="156"/>
      <c r="UQ2" s="156"/>
      <c r="UR2" s="156"/>
      <c r="US2" s="156"/>
      <c r="UT2" s="156"/>
      <c r="UU2" s="156"/>
      <c r="UV2" s="156"/>
      <c r="UW2" s="156"/>
      <c r="UX2" s="156"/>
      <c r="UY2" s="156"/>
      <c r="UZ2" s="156"/>
      <c r="VA2" s="156"/>
      <c r="VB2" s="156"/>
      <c r="VC2" s="156"/>
      <c r="VD2" s="156"/>
      <c r="VE2" s="156"/>
      <c r="VF2" s="156"/>
      <c r="VG2" s="156"/>
      <c r="VH2" s="156"/>
      <c r="VI2" s="156"/>
      <c r="VJ2" s="156"/>
      <c r="VK2" s="156"/>
      <c r="VL2" s="156"/>
      <c r="VM2" s="156"/>
      <c r="VN2" s="156"/>
      <c r="VO2" s="156"/>
      <c r="VP2" s="156"/>
      <c r="VQ2" s="156"/>
      <c r="VR2" s="156"/>
      <c r="VS2" s="156"/>
      <c r="VT2" s="156"/>
      <c r="VU2" s="156"/>
      <c r="VV2" s="156"/>
      <c r="VW2" s="156"/>
      <c r="VX2" s="156"/>
      <c r="VY2" s="156"/>
      <c r="VZ2" s="156"/>
      <c r="WA2" s="156"/>
      <c r="WB2" s="156"/>
      <c r="WC2" s="156"/>
      <c r="WD2" s="156"/>
      <c r="WE2" s="156"/>
      <c r="WF2" s="156"/>
      <c r="WG2" s="156"/>
      <c r="WH2" s="156"/>
      <c r="WI2" s="156"/>
      <c r="WJ2" s="156"/>
      <c r="WK2" s="156"/>
      <c r="WL2" s="156"/>
      <c r="WM2" s="156"/>
      <c r="WN2" s="156"/>
      <c r="WO2" s="156"/>
      <c r="WP2" s="156"/>
      <c r="WQ2" s="156"/>
      <c r="WR2" s="156"/>
      <c r="WS2" s="156"/>
      <c r="WT2" s="156"/>
      <c r="WU2" s="156"/>
      <c r="WV2" s="156"/>
      <c r="WW2" s="156"/>
      <c r="WX2" s="156"/>
      <c r="WY2" s="156"/>
      <c r="WZ2" s="156"/>
      <c r="XA2" s="156"/>
      <c r="XB2" s="156"/>
      <c r="XC2" s="156"/>
      <c r="XD2" s="156"/>
      <c r="XE2" s="156"/>
      <c r="XF2" s="156"/>
      <c r="XG2" s="156"/>
      <c r="XH2" s="156"/>
      <c r="XI2" s="156"/>
      <c r="XJ2" s="156"/>
      <c r="XK2" s="156"/>
      <c r="XL2" s="156"/>
      <c r="XM2" s="156"/>
      <c r="XN2" s="156"/>
      <c r="XO2" s="156"/>
      <c r="XP2" s="156"/>
      <c r="XQ2" s="156"/>
      <c r="XR2" s="156"/>
      <c r="XS2" s="156"/>
      <c r="XT2" s="156"/>
      <c r="XU2" s="156"/>
      <c r="XV2" s="156"/>
      <c r="XW2" s="156"/>
      <c r="XX2" s="156"/>
      <c r="XY2" s="156"/>
      <c r="XZ2" s="156"/>
      <c r="YA2" s="156"/>
      <c r="YB2" s="156"/>
      <c r="YC2" s="156"/>
      <c r="YD2" s="156"/>
      <c r="YE2" s="156"/>
      <c r="YF2" s="156"/>
      <c r="YG2" s="156"/>
      <c r="YH2" s="156"/>
      <c r="YI2" s="156"/>
      <c r="YJ2" s="156"/>
      <c r="YK2" s="156"/>
      <c r="YL2" s="156"/>
      <c r="YM2" s="156"/>
      <c r="YN2" s="156"/>
      <c r="YO2" s="156"/>
      <c r="YP2" s="156"/>
      <c r="YQ2" s="156"/>
      <c r="YR2" s="156"/>
      <c r="YS2" s="156"/>
      <c r="YT2" s="156"/>
      <c r="YU2" s="156"/>
      <c r="YV2" s="156"/>
      <c r="YW2" s="156"/>
      <c r="YX2" s="156"/>
      <c r="YY2" s="156"/>
      <c r="YZ2" s="156"/>
      <c r="ZA2" s="156"/>
      <c r="ZB2" s="156"/>
      <c r="ZC2" s="156"/>
      <c r="ZD2" s="156"/>
      <c r="ZE2" s="156"/>
      <c r="ZF2" s="156"/>
      <c r="ZG2" s="156"/>
      <c r="ZH2" s="156"/>
      <c r="ZI2" s="156"/>
      <c r="ZJ2" s="156"/>
      <c r="ZK2" s="156"/>
      <c r="ZL2" s="156"/>
      <c r="ZM2" s="156"/>
      <c r="ZN2" s="156"/>
      <c r="ZO2" s="156"/>
      <c r="ZP2" s="156"/>
      <c r="ZQ2" s="156"/>
      <c r="ZR2" s="156"/>
      <c r="ZS2" s="156"/>
      <c r="ZT2" s="156"/>
      <c r="ZU2" s="156"/>
      <c r="ZV2" s="156"/>
      <c r="ZW2" s="156"/>
      <c r="ZX2" s="156"/>
      <c r="ZY2" s="156"/>
      <c r="ZZ2" s="156"/>
      <c r="AAA2" s="156"/>
      <c r="AAB2" s="156"/>
      <c r="AAC2" s="156"/>
      <c r="AAD2" s="156"/>
      <c r="AAE2" s="156"/>
      <c r="AAF2" s="156"/>
      <c r="AAG2" s="156"/>
      <c r="AAH2" s="156"/>
      <c r="AAI2" s="156"/>
      <c r="AAJ2" s="156"/>
      <c r="AAK2" s="156"/>
      <c r="AAL2" s="156"/>
      <c r="AAM2" s="156"/>
      <c r="AAN2" s="156"/>
      <c r="AAO2" s="156"/>
      <c r="AAP2" s="156"/>
      <c r="AAQ2" s="156"/>
      <c r="AAR2" s="156"/>
      <c r="AAS2" s="156"/>
      <c r="AAT2" s="156"/>
      <c r="AAU2" s="156"/>
      <c r="AAV2" s="156"/>
      <c r="AAW2" s="156"/>
      <c r="AAX2" s="156"/>
      <c r="AAY2" s="156"/>
      <c r="AAZ2" s="156"/>
      <c r="ABA2" s="156"/>
      <c r="ABB2" s="156"/>
      <c r="ABC2" s="156"/>
      <c r="ABD2" s="156"/>
      <c r="ABE2" s="156"/>
      <c r="ABF2" s="156"/>
      <c r="ABG2" s="156"/>
      <c r="ABH2" s="156"/>
      <c r="ABI2" s="156"/>
      <c r="ABJ2" s="156"/>
      <c r="ABK2" s="156"/>
      <c r="ABL2" s="156"/>
      <c r="ABM2" s="156"/>
      <c r="ABN2" s="156"/>
      <c r="ABO2" s="156"/>
      <c r="ABP2" s="156"/>
      <c r="ABQ2" s="156"/>
      <c r="ABR2" s="156"/>
      <c r="ABS2" s="156"/>
      <c r="ABT2" s="156"/>
      <c r="ABU2" s="156"/>
      <c r="ABV2" s="156"/>
      <c r="ABW2" s="156"/>
      <c r="ABX2" s="156"/>
      <c r="ABY2" s="156"/>
      <c r="ABZ2" s="156"/>
      <c r="ACA2" s="156"/>
      <c r="ACB2" s="156"/>
      <c r="ACC2" s="156"/>
      <c r="ACD2" s="156"/>
      <c r="ACE2" s="156"/>
      <c r="ACF2" s="156"/>
      <c r="ACG2" s="156"/>
      <c r="ACH2" s="156"/>
      <c r="ACI2" s="156"/>
      <c r="ACJ2" s="156"/>
      <c r="ACK2" s="156"/>
      <c r="ACL2" s="156"/>
      <c r="ACM2" s="156"/>
      <c r="ACN2" s="156"/>
      <c r="ACO2" s="156"/>
      <c r="ACP2" s="156"/>
      <c r="ACQ2" s="156"/>
      <c r="ACR2" s="156"/>
      <c r="ACS2" s="156"/>
      <c r="ACT2" s="156"/>
      <c r="ACU2" s="156"/>
      <c r="ACV2" s="156"/>
      <c r="ACW2" s="156"/>
      <c r="ACX2" s="156"/>
      <c r="ACY2" s="156"/>
      <c r="ACZ2" s="156"/>
      <c r="ADA2" s="156"/>
      <c r="ADB2" s="156"/>
      <c r="ADC2" s="156"/>
      <c r="ADD2" s="156"/>
      <c r="ADE2" s="156"/>
      <c r="ADF2" s="156"/>
      <c r="ADG2" s="156"/>
      <c r="ADH2" s="156"/>
      <c r="ADI2" s="156"/>
      <c r="ADJ2" s="156"/>
      <c r="ADK2" s="156"/>
      <c r="ADL2" s="156"/>
      <c r="ADM2" s="156"/>
      <c r="ADN2" s="156"/>
      <c r="ADO2" s="156"/>
      <c r="ADP2" s="156"/>
      <c r="ADQ2" s="156"/>
      <c r="ADR2" s="156"/>
      <c r="ADS2" s="156"/>
      <c r="ADT2" s="156"/>
      <c r="ADU2" s="156"/>
      <c r="ADV2" s="156"/>
      <c r="ADW2" s="156"/>
      <c r="ADX2" s="156"/>
      <c r="ADY2" s="156"/>
      <c r="ADZ2" s="156"/>
      <c r="AEA2" s="156"/>
      <c r="AEB2" s="156"/>
      <c r="AEC2" s="156"/>
      <c r="AED2" s="156"/>
      <c r="AEE2" s="156"/>
      <c r="AEF2" s="156"/>
      <c r="AEG2" s="156"/>
      <c r="AEH2" s="156"/>
      <c r="AEI2" s="156"/>
      <c r="AEJ2" s="156"/>
      <c r="AEK2" s="156"/>
      <c r="AEL2" s="156"/>
      <c r="AEM2" s="156"/>
      <c r="AEN2" s="156"/>
      <c r="AEO2" s="156"/>
      <c r="AEP2" s="156"/>
      <c r="AEQ2" s="156"/>
      <c r="AER2" s="156"/>
      <c r="AES2" s="156"/>
      <c r="AET2" s="156"/>
      <c r="AEU2" s="156"/>
      <c r="AEV2" s="156"/>
      <c r="AEW2" s="156"/>
      <c r="AEX2" s="156"/>
      <c r="AEY2" s="156"/>
      <c r="AEZ2" s="156"/>
      <c r="AFA2" s="156"/>
      <c r="AFB2" s="156"/>
      <c r="AFC2" s="156"/>
      <c r="AFD2" s="156"/>
      <c r="AFE2" s="156"/>
      <c r="AFF2" s="156"/>
      <c r="AFG2" s="156"/>
      <c r="AFH2" s="156"/>
      <c r="AFI2" s="156"/>
      <c r="AFJ2" s="156"/>
      <c r="AFK2" s="156"/>
      <c r="AFL2" s="156"/>
      <c r="AFM2" s="156"/>
      <c r="AFN2" s="156"/>
      <c r="AFO2" s="156"/>
      <c r="AFP2" s="156"/>
      <c r="AFQ2" s="156"/>
      <c r="AFR2" s="156"/>
      <c r="AFS2" s="156"/>
      <c r="AFT2" s="156"/>
      <c r="AFU2" s="156"/>
      <c r="AFV2" s="156"/>
      <c r="AFW2" s="156"/>
      <c r="AFX2" s="156"/>
      <c r="AFY2" s="156"/>
      <c r="AFZ2" s="156"/>
      <c r="AGA2" s="156"/>
      <c r="AGB2" s="156"/>
      <c r="AGC2" s="156"/>
      <c r="AGD2" s="156"/>
      <c r="AGE2" s="156"/>
      <c r="AGF2" s="156"/>
      <c r="AGG2" s="156"/>
      <c r="AGH2" s="156"/>
      <c r="AGI2" s="156"/>
      <c r="AGJ2" s="156"/>
      <c r="AGK2" s="156"/>
      <c r="AGL2" s="156"/>
      <c r="AGM2" s="156"/>
      <c r="AGN2" s="156"/>
      <c r="AGO2" s="156"/>
      <c r="AGP2" s="156"/>
      <c r="AGQ2" s="156"/>
      <c r="AGR2" s="156"/>
      <c r="AGS2" s="156"/>
      <c r="AGT2" s="156"/>
      <c r="AGU2" s="156"/>
      <c r="AGV2" s="156"/>
      <c r="AGW2" s="156"/>
      <c r="AGX2" s="156"/>
      <c r="AGY2" s="156"/>
      <c r="AGZ2" s="156"/>
      <c r="AHA2" s="156"/>
      <c r="AHB2" s="156"/>
      <c r="AHC2" s="156"/>
      <c r="AHD2" s="156"/>
      <c r="AHE2" s="156"/>
      <c r="AHF2" s="156"/>
      <c r="AHG2" s="156"/>
      <c r="AHH2" s="156"/>
      <c r="AHI2" s="156"/>
      <c r="AHJ2" s="156"/>
      <c r="AHK2" s="156"/>
      <c r="AHL2" s="156"/>
      <c r="AHM2" s="156"/>
      <c r="AHN2" s="156"/>
      <c r="AHO2" s="156"/>
      <c r="AHP2" s="156"/>
      <c r="AHQ2" s="156"/>
      <c r="AHR2" s="156"/>
      <c r="AHS2" s="156"/>
      <c r="AHT2" s="156"/>
      <c r="AHU2" s="156"/>
      <c r="AHV2" s="156"/>
      <c r="AHW2" s="156"/>
      <c r="AHX2" s="156"/>
      <c r="AHY2" s="156"/>
      <c r="AHZ2" s="156"/>
      <c r="AIA2" s="156"/>
      <c r="AIB2" s="156"/>
      <c r="AIC2" s="156"/>
      <c r="AID2" s="156"/>
      <c r="AIE2" s="156"/>
      <c r="AIF2" s="156"/>
      <c r="AIG2" s="156"/>
      <c r="AIH2" s="156"/>
      <c r="AII2" s="156"/>
      <c r="AIJ2" s="156"/>
      <c r="AIK2" s="156"/>
      <c r="AIL2" s="156"/>
      <c r="AIM2" s="156"/>
      <c r="AIN2" s="156"/>
      <c r="AIO2" s="156"/>
      <c r="AIP2" s="156"/>
      <c r="AIQ2" s="156"/>
      <c r="AIR2" s="156"/>
      <c r="AIS2" s="156"/>
      <c r="AIT2" s="156"/>
      <c r="AIU2" s="156"/>
      <c r="AIV2" s="156"/>
      <c r="AIW2" s="156"/>
      <c r="AIX2" s="156"/>
      <c r="AIY2" s="156"/>
      <c r="AIZ2" s="156"/>
      <c r="AJA2" s="156"/>
      <c r="AJB2" s="156"/>
      <c r="AJC2" s="156"/>
      <c r="AJD2" s="156"/>
      <c r="AJE2" s="156"/>
      <c r="AJF2" s="156"/>
      <c r="AJG2" s="156"/>
      <c r="AJH2" s="156"/>
      <c r="AJI2" s="156"/>
      <c r="AJJ2" s="156"/>
      <c r="AJK2" s="156"/>
      <c r="AJL2" s="156"/>
      <c r="AJM2" s="156"/>
      <c r="AJN2" s="156"/>
      <c r="AJO2" s="156"/>
      <c r="AJP2" s="156"/>
      <c r="AJQ2" s="156"/>
      <c r="AJR2" s="156"/>
      <c r="AJS2" s="156"/>
      <c r="AJT2" s="156"/>
      <c r="AJU2" s="156"/>
      <c r="AJV2" s="156"/>
      <c r="AJW2" s="156"/>
      <c r="AJX2" s="156"/>
      <c r="AJY2" s="156"/>
      <c r="AJZ2" s="156"/>
      <c r="AKA2" s="156"/>
      <c r="AKB2" s="156"/>
      <c r="AKC2" s="156"/>
      <c r="AKD2" s="156"/>
      <c r="AKE2" s="156"/>
      <c r="AKF2" s="156"/>
      <c r="AKG2" s="156"/>
      <c r="AKH2" s="156"/>
      <c r="AKI2" s="156"/>
      <c r="AKJ2" s="156"/>
      <c r="AKK2" s="156"/>
      <c r="AKL2" s="156"/>
      <c r="AKM2" s="156"/>
      <c r="AKN2" s="156"/>
      <c r="AKO2" s="156"/>
      <c r="AKP2" s="156"/>
      <c r="AKQ2" s="156"/>
      <c r="AKR2" s="156"/>
      <c r="AKS2" s="156"/>
      <c r="AKT2" s="156"/>
      <c r="AKU2" s="156"/>
      <c r="AKV2" s="156"/>
      <c r="AKW2" s="156"/>
      <c r="AKX2" s="156"/>
      <c r="AKY2" s="156"/>
      <c r="AKZ2" s="156"/>
      <c r="ALA2" s="156"/>
      <c r="ALB2" s="156"/>
      <c r="ALC2" s="156"/>
      <c r="ALD2" s="156"/>
      <c r="ALE2" s="156"/>
      <c r="ALF2" s="156"/>
      <c r="ALG2" s="156"/>
      <c r="ALH2" s="156"/>
      <c r="ALI2" s="156"/>
      <c r="ALJ2" s="156"/>
      <c r="ALK2" s="156"/>
      <c r="ALL2" s="156"/>
      <c r="ALM2" s="156"/>
      <c r="ALN2" s="156"/>
      <c r="ALO2" s="156"/>
      <c r="ALP2" s="156"/>
      <c r="ALQ2" s="156"/>
      <c r="ALR2" s="156"/>
      <c r="ALS2" s="156"/>
      <c r="ALT2" s="156"/>
      <c r="ALU2" s="156"/>
      <c r="ALV2" s="156"/>
      <c r="ALW2" s="156"/>
      <c r="ALX2" s="156"/>
      <c r="ALY2" s="156"/>
      <c r="ALZ2" s="156"/>
      <c r="AMA2" s="156"/>
      <c r="AMB2" s="156"/>
      <c r="AMC2" s="156"/>
      <c r="AMD2" s="156"/>
      <c r="AME2" s="156"/>
      <c r="AMF2" s="156"/>
      <c r="AMG2" s="156"/>
      <c r="AMH2" s="156"/>
    </row>
    <row r="3" spans="1:1022" ht="15.6">
      <c r="A3" s="159" t="s">
        <v>660</v>
      </c>
      <c r="B3" s="156"/>
      <c r="C3" s="156"/>
      <c r="D3" s="156"/>
      <c r="E3" s="156"/>
      <c r="F3" s="156"/>
      <c r="G3" s="156"/>
      <c r="H3" s="157"/>
      <c r="I3" s="156"/>
      <c r="J3" s="156"/>
      <c r="K3" s="156"/>
      <c r="L3" s="156"/>
      <c r="M3" s="156"/>
      <c r="N3" s="157"/>
      <c r="O3" s="157"/>
      <c r="P3" s="157"/>
      <c r="Q3" s="157"/>
      <c r="R3" s="157"/>
      <c r="S3" s="157"/>
      <c r="T3" s="156"/>
      <c r="U3" s="156"/>
      <c r="V3" s="156"/>
      <c r="W3" s="156"/>
      <c r="X3" s="156"/>
      <c r="Y3" s="156"/>
      <c r="Z3" s="156"/>
      <c r="AA3" s="156"/>
      <c r="AB3" s="156"/>
      <c r="AC3" s="156"/>
      <c r="AD3" s="156"/>
      <c r="AE3" s="156"/>
      <c r="AF3" s="156"/>
      <c r="AG3" s="156"/>
      <c r="AH3" s="156"/>
      <c r="AI3" s="156"/>
      <c r="AJ3" s="156"/>
      <c r="AK3" s="156"/>
      <c r="AL3" s="156"/>
      <c r="AM3" s="156"/>
      <c r="AN3" s="156"/>
      <c r="AO3" s="156"/>
      <c r="AP3" s="156"/>
      <c r="AQ3" s="156"/>
      <c r="AR3" s="156"/>
      <c r="AS3" s="156"/>
      <c r="AT3" s="156"/>
      <c r="AU3" s="156"/>
      <c r="AV3" s="156"/>
      <c r="AW3" s="156"/>
      <c r="AX3" s="156"/>
      <c r="AY3" s="156"/>
      <c r="AZ3" s="156"/>
      <c r="BA3" s="156"/>
      <c r="BB3" s="156"/>
      <c r="BC3" s="156"/>
      <c r="BD3" s="156"/>
      <c r="BE3" s="156"/>
      <c r="BF3" s="156"/>
      <c r="BG3" s="156"/>
      <c r="BH3" s="156"/>
      <c r="BI3" s="156"/>
      <c r="BJ3" s="156"/>
      <c r="BK3" s="156"/>
      <c r="BL3" s="156"/>
      <c r="BM3" s="156"/>
      <c r="BN3" s="156"/>
      <c r="BO3" s="156"/>
      <c r="BP3" s="156"/>
      <c r="BQ3" s="156"/>
      <c r="BR3" s="156"/>
      <c r="BS3" s="156"/>
      <c r="BT3" s="156"/>
      <c r="BU3" s="156"/>
      <c r="BV3" s="156"/>
      <c r="BW3" s="156"/>
      <c r="BX3" s="156"/>
      <c r="BY3" s="156"/>
      <c r="BZ3" s="156"/>
      <c r="CA3" s="156"/>
      <c r="CB3" s="156"/>
      <c r="CC3" s="156"/>
      <c r="CD3" s="156"/>
      <c r="CE3" s="156"/>
      <c r="CF3" s="156"/>
      <c r="CG3" s="156"/>
      <c r="CH3" s="156"/>
      <c r="CI3" s="156"/>
      <c r="CJ3" s="156"/>
      <c r="CK3" s="156"/>
      <c r="CL3" s="156"/>
      <c r="CM3" s="156"/>
      <c r="CN3" s="156"/>
      <c r="CO3" s="156"/>
      <c r="CP3" s="156"/>
      <c r="CQ3" s="156"/>
      <c r="CR3" s="156"/>
      <c r="CS3" s="156"/>
      <c r="CT3" s="156"/>
      <c r="CU3" s="156"/>
      <c r="CV3" s="156"/>
      <c r="CW3" s="156"/>
      <c r="CX3" s="156"/>
      <c r="CY3" s="156"/>
      <c r="CZ3" s="156"/>
      <c r="DA3" s="156"/>
      <c r="DB3" s="156"/>
      <c r="DC3" s="156"/>
      <c r="DD3" s="156"/>
      <c r="DE3" s="156"/>
      <c r="DF3" s="156"/>
      <c r="DG3" s="156"/>
      <c r="DH3" s="156"/>
      <c r="DI3" s="156"/>
      <c r="DJ3" s="156"/>
      <c r="DK3" s="156"/>
      <c r="DL3" s="156"/>
      <c r="DM3" s="156"/>
      <c r="DN3" s="156"/>
      <c r="DO3" s="156"/>
      <c r="DP3" s="156"/>
      <c r="DQ3" s="156"/>
      <c r="DR3" s="156"/>
      <c r="DS3" s="156"/>
      <c r="DT3" s="156"/>
      <c r="DU3" s="156"/>
      <c r="DV3" s="156"/>
      <c r="DW3" s="156"/>
      <c r="DX3" s="156"/>
      <c r="DY3" s="156"/>
      <c r="DZ3" s="156"/>
      <c r="EA3" s="156"/>
      <c r="EB3" s="156"/>
      <c r="EC3" s="156"/>
      <c r="ED3" s="156"/>
      <c r="EE3" s="156"/>
      <c r="EF3" s="156"/>
      <c r="EG3" s="156"/>
      <c r="EH3" s="156"/>
      <c r="EI3" s="156"/>
      <c r="EJ3" s="156"/>
      <c r="EK3" s="156"/>
      <c r="EL3" s="156"/>
      <c r="EM3" s="156"/>
      <c r="EN3" s="156"/>
      <c r="EO3" s="156"/>
      <c r="EP3" s="156"/>
      <c r="EQ3" s="156"/>
      <c r="ER3" s="156"/>
      <c r="ES3" s="156"/>
      <c r="ET3" s="156"/>
      <c r="EU3" s="156"/>
      <c r="EV3" s="156"/>
      <c r="EW3" s="156"/>
      <c r="EX3" s="156"/>
      <c r="EY3" s="156"/>
      <c r="EZ3" s="156"/>
      <c r="FA3" s="156"/>
      <c r="FB3" s="156"/>
      <c r="FC3" s="156"/>
      <c r="FD3" s="156"/>
      <c r="FE3" s="156"/>
      <c r="FF3" s="156"/>
      <c r="FG3" s="156"/>
      <c r="FH3" s="156"/>
      <c r="FI3" s="156"/>
      <c r="FJ3" s="156"/>
      <c r="FK3" s="156"/>
      <c r="FL3" s="156"/>
      <c r="FM3" s="156"/>
      <c r="FN3" s="156"/>
      <c r="FO3" s="156"/>
      <c r="FP3" s="156"/>
      <c r="FQ3" s="156"/>
      <c r="FR3" s="156"/>
      <c r="FS3" s="156"/>
      <c r="FT3" s="156"/>
      <c r="FU3" s="156"/>
      <c r="FV3" s="156"/>
      <c r="FW3" s="156"/>
      <c r="FX3" s="156"/>
      <c r="FY3" s="156"/>
      <c r="FZ3" s="156"/>
      <c r="GA3" s="156"/>
      <c r="GB3" s="156"/>
      <c r="GC3" s="156"/>
      <c r="GD3" s="156"/>
      <c r="GE3" s="156"/>
      <c r="GF3" s="156"/>
      <c r="GG3" s="156"/>
      <c r="GH3" s="156"/>
      <c r="GI3" s="156"/>
      <c r="GJ3" s="156"/>
      <c r="GK3" s="156"/>
      <c r="GL3" s="156"/>
      <c r="GM3" s="156"/>
      <c r="GN3" s="156"/>
      <c r="GO3" s="156"/>
      <c r="GP3" s="156"/>
      <c r="GQ3" s="156"/>
      <c r="GR3" s="156"/>
      <c r="GS3" s="156"/>
      <c r="GT3" s="156"/>
      <c r="GU3" s="156"/>
      <c r="GV3" s="156"/>
      <c r="GW3" s="156"/>
      <c r="GX3" s="156"/>
      <c r="GY3" s="156"/>
      <c r="GZ3" s="156"/>
      <c r="HA3" s="156"/>
      <c r="HB3" s="156"/>
      <c r="HC3" s="156"/>
      <c r="HD3" s="156"/>
      <c r="HE3" s="156"/>
      <c r="HF3" s="156"/>
      <c r="HG3" s="156"/>
      <c r="HH3" s="156"/>
      <c r="HI3" s="156"/>
      <c r="HJ3" s="156"/>
      <c r="HK3" s="156"/>
      <c r="HL3" s="156"/>
      <c r="HM3" s="156"/>
      <c r="HN3" s="156"/>
      <c r="HO3" s="156"/>
      <c r="HP3" s="156"/>
      <c r="HQ3" s="156"/>
      <c r="HR3" s="156"/>
      <c r="HS3" s="156"/>
      <c r="HT3" s="156"/>
      <c r="HU3" s="156"/>
      <c r="HV3" s="156"/>
      <c r="HW3" s="156"/>
      <c r="HX3" s="156"/>
      <c r="HY3" s="156"/>
      <c r="HZ3" s="156"/>
      <c r="IA3" s="156"/>
      <c r="IB3" s="156"/>
      <c r="IC3" s="156"/>
      <c r="ID3" s="156"/>
      <c r="IE3" s="156"/>
      <c r="IF3" s="156"/>
      <c r="IG3" s="156"/>
      <c r="IH3" s="156"/>
      <c r="II3" s="156"/>
      <c r="IJ3" s="156"/>
      <c r="IK3" s="156"/>
      <c r="IL3" s="156"/>
      <c r="IM3" s="156"/>
      <c r="IN3" s="156"/>
      <c r="IO3" s="156"/>
      <c r="IP3" s="156"/>
      <c r="IQ3" s="156"/>
      <c r="IR3" s="156"/>
      <c r="IS3" s="156"/>
      <c r="IT3" s="156"/>
      <c r="IU3" s="156"/>
      <c r="IV3" s="156"/>
      <c r="IW3" s="156"/>
      <c r="IX3" s="156"/>
      <c r="IY3" s="156"/>
      <c r="IZ3" s="156"/>
      <c r="JA3" s="156"/>
      <c r="JB3" s="156"/>
      <c r="JC3" s="156"/>
      <c r="JD3" s="156"/>
      <c r="JE3" s="156"/>
      <c r="JF3" s="156"/>
      <c r="JG3" s="156"/>
      <c r="JH3" s="156"/>
      <c r="JI3" s="156"/>
      <c r="JJ3" s="156"/>
      <c r="JK3" s="156"/>
      <c r="JL3" s="156"/>
      <c r="JM3" s="156"/>
      <c r="JN3" s="156"/>
      <c r="JO3" s="156"/>
      <c r="JP3" s="156"/>
      <c r="JQ3" s="156"/>
      <c r="JR3" s="156"/>
      <c r="JS3" s="156"/>
      <c r="JT3" s="156"/>
      <c r="JU3" s="156"/>
      <c r="JV3" s="156"/>
      <c r="JW3" s="156"/>
      <c r="JX3" s="156"/>
      <c r="JY3" s="156"/>
      <c r="JZ3" s="156"/>
      <c r="KA3" s="156"/>
      <c r="KB3" s="156"/>
      <c r="KC3" s="156"/>
      <c r="KD3" s="156"/>
      <c r="KE3" s="156"/>
      <c r="KF3" s="156"/>
      <c r="KG3" s="156"/>
      <c r="KH3" s="156"/>
      <c r="KI3" s="156"/>
      <c r="KJ3" s="156"/>
      <c r="KK3" s="156"/>
      <c r="KL3" s="156"/>
      <c r="KM3" s="156"/>
      <c r="KN3" s="156"/>
      <c r="KO3" s="156"/>
      <c r="KP3" s="156"/>
      <c r="KQ3" s="156"/>
      <c r="KR3" s="156"/>
      <c r="KS3" s="156"/>
      <c r="KT3" s="156"/>
      <c r="KU3" s="156"/>
      <c r="KV3" s="156"/>
      <c r="KW3" s="156"/>
      <c r="KX3" s="156"/>
      <c r="KY3" s="156"/>
      <c r="KZ3" s="156"/>
      <c r="LA3" s="156"/>
      <c r="LB3" s="156"/>
      <c r="LC3" s="156"/>
      <c r="LD3" s="156"/>
      <c r="LE3" s="156"/>
      <c r="LF3" s="156"/>
      <c r="LG3" s="156"/>
      <c r="LH3" s="156"/>
      <c r="LI3" s="156"/>
      <c r="LJ3" s="156"/>
      <c r="LK3" s="156"/>
      <c r="LL3" s="156"/>
      <c r="LM3" s="156"/>
      <c r="LN3" s="156"/>
      <c r="LO3" s="156"/>
      <c r="LP3" s="156"/>
      <c r="LQ3" s="156"/>
      <c r="LR3" s="156"/>
      <c r="LS3" s="156"/>
      <c r="LT3" s="156"/>
      <c r="LU3" s="156"/>
      <c r="LV3" s="156"/>
      <c r="LW3" s="156"/>
      <c r="LX3" s="156"/>
      <c r="LY3" s="156"/>
      <c r="LZ3" s="156"/>
      <c r="MA3" s="156"/>
      <c r="MB3" s="156"/>
      <c r="MC3" s="156"/>
      <c r="MD3" s="156"/>
      <c r="ME3" s="156"/>
      <c r="MF3" s="156"/>
      <c r="MG3" s="156"/>
      <c r="MH3" s="156"/>
      <c r="MI3" s="156"/>
      <c r="MJ3" s="156"/>
      <c r="MK3" s="156"/>
      <c r="ML3" s="156"/>
      <c r="MM3" s="156"/>
      <c r="MN3" s="156"/>
      <c r="MO3" s="156"/>
      <c r="MP3" s="156"/>
      <c r="MQ3" s="156"/>
      <c r="MR3" s="156"/>
      <c r="MS3" s="156"/>
      <c r="MT3" s="156"/>
      <c r="MU3" s="156"/>
      <c r="MV3" s="156"/>
      <c r="MW3" s="156"/>
      <c r="MX3" s="156"/>
      <c r="MY3" s="156"/>
      <c r="MZ3" s="156"/>
      <c r="NA3" s="156"/>
      <c r="NB3" s="156"/>
      <c r="NC3" s="156"/>
      <c r="ND3" s="156"/>
      <c r="NE3" s="156"/>
      <c r="NF3" s="156"/>
      <c r="NG3" s="156"/>
      <c r="NH3" s="156"/>
      <c r="NI3" s="156"/>
      <c r="NJ3" s="156"/>
      <c r="NK3" s="156"/>
      <c r="NL3" s="156"/>
      <c r="NM3" s="156"/>
      <c r="NN3" s="156"/>
      <c r="NO3" s="156"/>
      <c r="NP3" s="156"/>
      <c r="NQ3" s="156"/>
      <c r="NR3" s="156"/>
      <c r="NS3" s="156"/>
      <c r="NT3" s="156"/>
      <c r="NU3" s="156"/>
      <c r="NV3" s="156"/>
      <c r="NW3" s="156"/>
      <c r="NX3" s="156"/>
      <c r="NY3" s="156"/>
      <c r="NZ3" s="156"/>
      <c r="OA3" s="156"/>
      <c r="OB3" s="156"/>
      <c r="OC3" s="156"/>
      <c r="OD3" s="156"/>
      <c r="OE3" s="156"/>
      <c r="OF3" s="156"/>
      <c r="OG3" s="156"/>
      <c r="OH3" s="156"/>
      <c r="OI3" s="156"/>
      <c r="OJ3" s="156"/>
      <c r="OK3" s="156"/>
      <c r="OL3" s="156"/>
      <c r="OM3" s="156"/>
      <c r="ON3" s="156"/>
      <c r="OO3" s="156"/>
      <c r="OP3" s="156"/>
      <c r="OQ3" s="156"/>
      <c r="OR3" s="156"/>
      <c r="OS3" s="156"/>
      <c r="OT3" s="156"/>
      <c r="OU3" s="156"/>
      <c r="OV3" s="156"/>
      <c r="OW3" s="156"/>
      <c r="OX3" s="156"/>
      <c r="OY3" s="156"/>
      <c r="OZ3" s="156"/>
      <c r="PA3" s="156"/>
      <c r="PB3" s="156"/>
      <c r="PC3" s="156"/>
      <c r="PD3" s="156"/>
      <c r="PE3" s="156"/>
      <c r="PF3" s="156"/>
      <c r="PG3" s="156"/>
      <c r="PH3" s="156"/>
      <c r="PI3" s="156"/>
      <c r="PJ3" s="156"/>
      <c r="PK3" s="156"/>
      <c r="PL3" s="156"/>
      <c r="PM3" s="156"/>
      <c r="PN3" s="156"/>
      <c r="PO3" s="156"/>
      <c r="PP3" s="156"/>
      <c r="PQ3" s="156"/>
      <c r="PR3" s="156"/>
      <c r="PS3" s="156"/>
      <c r="PT3" s="156"/>
      <c r="PU3" s="156"/>
      <c r="PV3" s="156"/>
      <c r="PW3" s="156"/>
      <c r="PX3" s="156"/>
      <c r="PY3" s="156"/>
      <c r="PZ3" s="156"/>
      <c r="QA3" s="156"/>
      <c r="QB3" s="156"/>
      <c r="QC3" s="156"/>
      <c r="QD3" s="156"/>
      <c r="QE3" s="156"/>
      <c r="QF3" s="156"/>
      <c r="QG3" s="156"/>
      <c r="QH3" s="156"/>
      <c r="QI3" s="156"/>
      <c r="QJ3" s="156"/>
      <c r="QK3" s="156"/>
      <c r="QL3" s="156"/>
      <c r="QM3" s="156"/>
      <c r="QN3" s="156"/>
      <c r="QO3" s="156"/>
      <c r="QP3" s="156"/>
      <c r="QQ3" s="156"/>
      <c r="QR3" s="156"/>
      <c r="QS3" s="156"/>
      <c r="QT3" s="156"/>
      <c r="QU3" s="156"/>
      <c r="QV3" s="156"/>
      <c r="QW3" s="156"/>
      <c r="QX3" s="156"/>
      <c r="QY3" s="156"/>
      <c r="QZ3" s="156"/>
      <c r="RA3" s="156"/>
      <c r="RB3" s="156"/>
      <c r="RC3" s="156"/>
      <c r="RD3" s="156"/>
      <c r="RE3" s="156"/>
      <c r="RF3" s="156"/>
      <c r="RG3" s="156"/>
      <c r="RH3" s="156"/>
      <c r="RI3" s="156"/>
      <c r="RJ3" s="156"/>
      <c r="RK3" s="156"/>
      <c r="RL3" s="156"/>
      <c r="RM3" s="156"/>
      <c r="RN3" s="156"/>
      <c r="RO3" s="156"/>
      <c r="RP3" s="156"/>
      <c r="RQ3" s="156"/>
      <c r="RR3" s="156"/>
      <c r="RS3" s="156"/>
      <c r="RT3" s="156"/>
      <c r="RU3" s="156"/>
      <c r="RV3" s="156"/>
      <c r="RW3" s="156"/>
      <c r="RX3" s="156"/>
      <c r="RY3" s="156"/>
      <c r="RZ3" s="156"/>
      <c r="SA3" s="156"/>
      <c r="SB3" s="156"/>
      <c r="SC3" s="156"/>
      <c r="SD3" s="156"/>
      <c r="SE3" s="156"/>
      <c r="SF3" s="156"/>
      <c r="SG3" s="156"/>
      <c r="SH3" s="156"/>
      <c r="SI3" s="156"/>
      <c r="SJ3" s="156"/>
      <c r="SK3" s="156"/>
      <c r="SL3" s="156"/>
      <c r="SM3" s="156"/>
      <c r="SN3" s="156"/>
      <c r="SO3" s="156"/>
      <c r="SP3" s="156"/>
      <c r="SQ3" s="156"/>
      <c r="SR3" s="156"/>
      <c r="SS3" s="156"/>
      <c r="ST3" s="156"/>
      <c r="SU3" s="156"/>
      <c r="SV3" s="156"/>
      <c r="SW3" s="156"/>
      <c r="SX3" s="156"/>
      <c r="SY3" s="156"/>
      <c r="SZ3" s="156"/>
      <c r="TA3" s="156"/>
      <c r="TB3" s="156"/>
      <c r="TC3" s="156"/>
      <c r="TD3" s="156"/>
      <c r="TE3" s="156"/>
      <c r="TF3" s="156"/>
      <c r="TG3" s="156"/>
      <c r="TH3" s="156"/>
      <c r="TI3" s="156"/>
      <c r="TJ3" s="156"/>
      <c r="TK3" s="156"/>
      <c r="TL3" s="156"/>
      <c r="TM3" s="156"/>
      <c r="TN3" s="156"/>
      <c r="TO3" s="156"/>
      <c r="TP3" s="156"/>
      <c r="TQ3" s="156"/>
      <c r="TR3" s="156"/>
      <c r="TS3" s="156"/>
      <c r="TT3" s="156"/>
      <c r="TU3" s="156"/>
      <c r="TV3" s="156"/>
      <c r="TW3" s="156"/>
      <c r="TX3" s="156"/>
      <c r="TY3" s="156"/>
      <c r="TZ3" s="156"/>
      <c r="UA3" s="156"/>
      <c r="UB3" s="156"/>
      <c r="UC3" s="156"/>
      <c r="UD3" s="156"/>
      <c r="UE3" s="156"/>
      <c r="UF3" s="156"/>
      <c r="UG3" s="156"/>
      <c r="UH3" s="156"/>
      <c r="UI3" s="156"/>
      <c r="UJ3" s="156"/>
      <c r="UK3" s="156"/>
      <c r="UL3" s="156"/>
      <c r="UM3" s="156"/>
      <c r="UN3" s="156"/>
      <c r="UO3" s="156"/>
      <c r="UP3" s="156"/>
      <c r="UQ3" s="156"/>
      <c r="UR3" s="156"/>
      <c r="US3" s="156"/>
      <c r="UT3" s="156"/>
      <c r="UU3" s="156"/>
      <c r="UV3" s="156"/>
      <c r="UW3" s="156"/>
      <c r="UX3" s="156"/>
      <c r="UY3" s="156"/>
      <c r="UZ3" s="156"/>
      <c r="VA3" s="156"/>
      <c r="VB3" s="156"/>
      <c r="VC3" s="156"/>
      <c r="VD3" s="156"/>
      <c r="VE3" s="156"/>
      <c r="VF3" s="156"/>
      <c r="VG3" s="156"/>
      <c r="VH3" s="156"/>
      <c r="VI3" s="156"/>
      <c r="VJ3" s="156"/>
      <c r="VK3" s="156"/>
      <c r="VL3" s="156"/>
      <c r="VM3" s="156"/>
      <c r="VN3" s="156"/>
      <c r="VO3" s="156"/>
      <c r="VP3" s="156"/>
      <c r="VQ3" s="156"/>
      <c r="VR3" s="156"/>
      <c r="VS3" s="156"/>
      <c r="VT3" s="156"/>
      <c r="VU3" s="156"/>
      <c r="VV3" s="156"/>
      <c r="VW3" s="156"/>
      <c r="VX3" s="156"/>
      <c r="VY3" s="156"/>
      <c r="VZ3" s="156"/>
      <c r="WA3" s="156"/>
      <c r="WB3" s="156"/>
      <c r="WC3" s="156"/>
      <c r="WD3" s="156"/>
      <c r="WE3" s="156"/>
      <c r="WF3" s="156"/>
      <c r="WG3" s="156"/>
      <c r="WH3" s="156"/>
      <c r="WI3" s="156"/>
      <c r="WJ3" s="156"/>
      <c r="WK3" s="156"/>
      <c r="WL3" s="156"/>
      <c r="WM3" s="156"/>
      <c r="WN3" s="156"/>
      <c r="WO3" s="156"/>
      <c r="WP3" s="156"/>
      <c r="WQ3" s="156"/>
      <c r="WR3" s="156"/>
      <c r="WS3" s="156"/>
      <c r="WT3" s="156"/>
      <c r="WU3" s="156"/>
      <c r="WV3" s="156"/>
      <c r="WW3" s="156"/>
      <c r="WX3" s="156"/>
      <c r="WY3" s="156"/>
      <c r="WZ3" s="156"/>
      <c r="XA3" s="156"/>
      <c r="XB3" s="156"/>
      <c r="XC3" s="156"/>
      <c r="XD3" s="156"/>
      <c r="XE3" s="156"/>
      <c r="XF3" s="156"/>
      <c r="XG3" s="156"/>
      <c r="XH3" s="156"/>
      <c r="XI3" s="156"/>
      <c r="XJ3" s="156"/>
      <c r="XK3" s="156"/>
      <c r="XL3" s="156"/>
      <c r="XM3" s="156"/>
      <c r="XN3" s="156"/>
      <c r="XO3" s="156"/>
      <c r="XP3" s="156"/>
      <c r="XQ3" s="156"/>
      <c r="XR3" s="156"/>
      <c r="XS3" s="156"/>
      <c r="XT3" s="156"/>
      <c r="XU3" s="156"/>
      <c r="XV3" s="156"/>
      <c r="XW3" s="156"/>
      <c r="XX3" s="156"/>
      <c r="XY3" s="156"/>
      <c r="XZ3" s="156"/>
      <c r="YA3" s="156"/>
      <c r="YB3" s="156"/>
      <c r="YC3" s="156"/>
      <c r="YD3" s="156"/>
      <c r="YE3" s="156"/>
      <c r="YF3" s="156"/>
      <c r="YG3" s="156"/>
      <c r="YH3" s="156"/>
      <c r="YI3" s="156"/>
      <c r="YJ3" s="156"/>
      <c r="YK3" s="156"/>
      <c r="YL3" s="156"/>
      <c r="YM3" s="156"/>
      <c r="YN3" s="156"/>
      <c r="YO3" s="156"/>
      <c r="YP3" s="156"/>
      <c r="YQ3" s="156"/>
      <c r="YR3" s="156"/>
      <c r="YS3" s="156"/>
      <c r="YT3" s="156"/>
      <c r="YU3" s="156"/>
      <c r="YV3" s="156"/>
      <c r="YW3" s="156"/>
      <c r="YX3" s="156"/>
      <c r="YY3" s="156"/>
      <c r="YZ3" s="156"/>
      <c r="ZA3" s="156"/>
      <c r="ZB3" s="156"/>
      <c r="ZC3" s="156"/>
      <c r="ZD3" s="156"/>
      <c r="ZE3" s="156"/>
      <c r="ZF3" s="156"/>
      <c r="ZG3" s="156"/>
      <c r="ZH3" s="156"/>
      <c r="ZI3" s="156"/>
      <c r="ZJ3" s="156"/>
      <c r="ZK3" s="156"/>
      <c r="ZL3" s="156"/>
      <c r="ZM3" s="156"/>
      <c r="ZN3" s="156"/>
      <c r="ZO3" s="156"/>
      <c r="ZP3" s="156"/>
      <c r="ZQ3" s="156"/>
      <c r="ZR3" s="156"/>
      <c r="ZS3" s="156"/>
      <c r="ZT3" s="156"/>
      <c r="ZU3" s="156"/>
      <c r="ZV3" s="156"/>
      <c r="ZW3" s="156"/>
      <c r="ZX3" s="156"/>
      <c r="ZY3" s="156"/>
      <c r="ZZ3" s="156"/>
      <c r="AAA3" s="156"/>
      <c r="AAB3" s="156"/>
      <c r="AAC3" s="156"/>
      <c r="AAD3" s="156"/>
      <c r="AAE3" s="156"/>
      <c r="AAF3" s="156"/>
      <c r="AAG3" s="156"/>
      <c r="AAH3" s="156"/>
      <c r="AAI3" s="156"/>
      <c r="AAJ3" s="156"/>
      <c r="AAK3" s="156"/>
      <c r="AAL3" s="156"/>
      <c r="AAM3" s="156"/>
      <c r="AAN3" s="156"/>
      <c r="AAO3" s="156"/>
      <c r="AAP3" s="156"/>
      <c r="AAQ3" s="156"/>
      <c r="AAR3" s="156"/>
      <c r="AAS3" s="156"/>
      <c r="AAT3" s="156"/>
      <c r="AAU3" s="156"/>
      <c r="AAV3" s="156"/>
      <c r="AAW3" s="156"/>
      <c r="AAX3" s="156"/>
      <c r="AAY3" s="156"/>
      <c r="AAZ3" s="156"/>
      <c r="ABA3" s="156"/>
      <c r="ABB3" s="156"/>
      <c r="ABC3" s="156"/>
      <c r="ABD3" s="156"/>
      <c r="ABE3" s="156"/>
      <c r="ABF3" s="156"/>
      <c r="ABG3" s="156"/>
      <c r="ABH3" s="156"/>
      <c r="ABI3" s="156"/>
      <c r="ABJ3" s="156"/>
      <c r="ABK3" s="156"/>
      <c r="ABL3" s="156"/>
      <c r="ABM3" s="156"/>
      <c r="ABN3" s="156"/>
      <c r="ABO3" s="156"/>
      <c r="ABP3" s="156"/>
      <c r="ABQ3" s="156"/>
      <c r="ABR3" s="156"/>
      <c r="ABS3" s="156"/>
      <c r="ABT3" s="156"/>
      <c r="ABU3" s="156"/>
      <c r="ABV3" s="156"/>
      <c r="ABW3" s="156"/>
      <c r="ABX3" s="156"/>
      <c r="ABY3" s="156"/>
      <c r="ABZ3" s="156"/>
      <c r="ACA3" s="156"/>
      <c r="ACB3" s="156"/>
      <c r="ACC3" s="156"/>
      <c r="ACD3" s="156"/>
      <c r="ACE3" s="156"/>
      <c r="ACF3" s="156"/>
      <c r="ACG3" s="156"/>
      <c r="ACH3" s="156"/>
      <c r="ACI3" s="156"/>
      <c r="ACJ3" s="156"/>
      <c r="ACK3" s="156"/>
      <c r="ACL3" s="156"/>
      <c r="ACM3" s="156"/>
      <c r="ACN3" s="156"/>
      <c r="ACO3" s="156"/>
      <c r="ACP3" s="156"/>
      <c r="ACQ3" s="156"/>
      <c r="ACR3" s="156"/>
      <c r="ACS3" s="156"/>
      <c r="ACT3" s="156"/>
      <c r="ACU3" s="156"/>
      <c r="ACV3" s="156"/>
      <c r="ACW3" s="156"/>
      <c r="ACX3" s="156"/>
      <c r="ACY3" s="156"/>
      <c r="ACZ3" s="156"/>
      <c r="ADA3" s="156"/>
      <c r="ADB3" s="156"/>
      <c r="ADC3" s="156"/>
      <c r="ADD3" s="156"/>
      <c r="ADE3" s="156"/>
      <c r="ADF3" s="156"/>
      <c r="ADG3" s="156"/>
      <c r="ADH3" s="156"/>
      <c r="ADI3" s="156"/>
      <c r="ADJ3" s="156"/>
      <c r="ADK3" s="156"/>
      <c r="ADL3" s="156"/>
      <c r="ADM3" s="156"/>
      <c r="ADN3" s="156"/>
      <c r="ADO3" s="156"/>
      <c r="ADP3" s="156"/>
      <c r="ADQ3" s="156"/>
      <c r="ADR3" s="156"/>
      <c r="ADS3" s="156"/>
      <c r="ADT3" s="156"/>
      <c r="ADU3" s="156"/>
      <c r="ADV3" s="156"/>
      <c r="ADW3" s="156"/>
      <c r="ADX3" s="156"/>
      <c r="ADY3" s="156"/>
      <c r="ADZ3" s="156"/>
      <c r="AEA3" s="156"/>
      <c r="AEB3" s="156"/>
      <c r="AEC3" s="156"/>
      <c r="AED3" s="156"/>
      <c r="AEE3" s="156"/>
      <c r="AEF3" s="156"/>
      <c r="AEG3" s="156"/>
      <c r="AEH3" s="156"/>
      <c r="AEI3" s="156"/>
      <c r="AEJ3" s="156"/>
      <c r="AEK3" s="156"/>
      <c r="AEL3" s="156"/>
      <c r="AEM3" s="156"/>
      <c r="AEN3" s="156"/>
      <c r="AEO3" s="156"/>
      <c r="AEP3" s="156"/>
      <c r="AEQ3" s="156"/>
      <c r="AER3" s="156"/>
      <c r="AES3" s="156"/>
      <c r="AET3" s="156"/>
      <c r="AEU3" s="156"/>
      <c r="AEV3" s="156"/>
      <c r="AEW3" s="156"/>
      <c r="AEX3" s="156"/>
      <c r="AEY3" s="156"/>
      <c r="AEZ3" s="156"/>
      <c r="AFA3" s="156"/>
      <c r="AFB3" s="156"/>
      <c r="AFC3" s="156"/>
      <c r="AFD3" s="156"/>
      <c r="AFE3" s="156"/>
      <c r="AFF3" s="156"/>
      <c r="AFG3" s="156"/>
      <c r="AFH3" s="156"/>
      <c r="AFI3" s="156"/>
      <c r="AFJ3" s="156"/>
      <c r="AFK3" s="156"/>
      <c r="AFL3" s="156"/>
      <c r="AFM3" s="156"/>
      <c r="AFN3" s="156"/>
      <c r="AFO3" s="156"/>
      <c r="AFP3" s="156"/>
      <c r="AFQ3" s="156"/>
      <c r="AFR3" s="156"/>
      <c r="AFS3" s="156"/>
      <c r="AFT3" s="156"/>
      <c r="AFU3" s="156"/>
      <c r="AFV3" s="156"/>
      <c r="AFW3" s="156"/>
      <c r="AFX3" s="156"/>
      <c r="AFY3" s="156"/>
      <c r="AFZ3" s="156"/>
      <c r="AGA3" s="156"/>
      <c r="AGB3" s="156"/>
      <c r="AGC3" s="156"/>
      <c r="AGD3" s="156"/>
      <c r="AGE3" s="156"/>
      <c r="AGF3" s="156"/>
      <c r="AGG3" s="156"/>
      <c r="AGH3" s="156"/>
      <c r="AGI3" s="156"/>
      <c r="AGJ3" s="156"/>
      <c r="AGK3" s="156"/>
      <c r="AGL3" s="156"/>
      <c r="AGM3" s="156"/>
      <c r="AGN3" s="156"/>
      <c r="AGO3" s="156"/>
      <c r="AGP3" s="156"/>
      <c r="AGQ3" s="156"/>
      <c r="AGR3" s="156"/>
      <c r="AGS3" s="156"/>
      <c r="AGT3" s="156"/>
      <c r="AGU3" s="156"/>
      <c r="AGV3" s="156"/>
      <c r="AGW3" s="156"/>
      <c r="AGX3" s="156"/>
      <c r="AGY3" s="156"/>
      <c r="AGZ3" s="156"/>
      <c r="AHA3" s="156"/>
      <c r="AHB3" s="156"/>
      <c r="AHC3" s="156"/>
      <c r="AHD3" s="156"/>
      <c r="AHE3" s="156"/>
      <c r="AHF3" s="156"/>
      <c r="AHG3" s="156"/>
      <c r="AHH3" s="156"/>
      <c r="AHI3" s="156"/>
      <c r="AHJ3" s="156"/>
      <c r="AHK3" s="156"/>
      <c r="AHL3" s="156"/>
      <c r="AHM3" s="156"/>
      <c r="AHN3" s="156"/>
      <c r="AHO3" s="156"/>
      <c r="AHP3" s="156"/>
      <c r="AHQ3" s="156"/>
      <c r="AHR3" s="156"/>
      <c r="AHS3" s="156"/>
      <c r="AHT3" s="156"/>
      <c r="AHU3" s="156"/>
      <c r="AHV3" s="156"/>
      <c r="AHW3" s="156"/>
      <c r="AHX3" s="156"/>
      <c r="AHY3" s="156"/>
      <c r="AHZ3" s="156"/>
      <c r="AIA3" s="156"/>
      <c r="AIB3" s="156"/>
      <c r="AIC3" s="156"/>
      <c r="AID3" s="156"/>
      <c r="AIE3" s="156"/>
      <c r="AIF3" s="156"/>
      <c r="AIG3" s="156"/>
      <c r="AIH3" s="156"/>
      <c r="AII3" s="156"/>
      <c r="AIJ3" s="156"/>
      <c r="AIK3" s="156"/>
      <c r="AIL3" s="156"/>
      <c r="AIM3" s="156"/>
      <c r="AIN3" s="156"/>
      <c r="AIO3" s="156"/>
      <c r="AIP3" s="156"/>
      <c r="AIQ3" s="156"/>
      <c r="AIR3" s="156"/>
      <c r="AIS3" s="156"/>
      <c r="AIT3" s="156"/>
      <c r="AIU3" s="156"/>
      <c r="AIV3" s="156"/>
      <c r="AIW3" s="156"/>
      <c r="AIX3" s="156"/>
      <c r="AIY3" s="156"/>
      <c r="AIZ3" s="156"/>
      <c r="AJA3" s="156"/>
      <c r="AJB3" s="156"/>
      <c r="AJC3" s="156"/>
      <c r="AJD3" s="156"/>
      <c r="AJE3" s="156"/>
      <c r="AJF3" s="156"/>
      <c r="AJG3" s="156"/>
      <c r="AJH3" s="156"/>
      <c r="AJI3" s="156"/>
      <c r="AJJ3" s="156"/>
      <c r="AJK3" s="156"/>
      <c r="AJL3" s="156"/>
      <c r="AJM3" s="156"/>
      <c r="AJN3" s="156"/>
      <c r="AJO3" s="156"/>
      <c r="AJP3" s="156"/>
      <c r="AJQ3" s="156"/>
      <c r="AJR3" s="156"/>
      <c r="AJS3" s="156"/>
      <c r="AJT3" s="156"/>
      <c r="AJU3" s="156"/>
      <c r="AJV3" s="156"/>
      <c r="AJW3" s="156"/>
      <c r="AJX3" s="156"/>
      <c r="AJY3" s="156"/>
      <c r="AJZ3" s="156"/>
      <c r="AKA3" s="156"/>
      <c r="AKB3" s="156"/>
      <c r="AKC3" s="156"/>
      <c r="AKD3" s="156"/>
      <c r="AKE3" s="156"/>
      <c r="AKF3" s="156"/>
      <c r="AKG3" s="156"/>
      <c r="AKH3" s="156"/>
      <c r="AKI3" s="156"/>
      <c r="AKJ3" s="156"/>
      <c r="AKK3" s="156"/>
      <c r="AKL3" s="156"/>
      <c r="AKM3" s="156"/>
      <c r="AKN3" s="156"/>
      <c r="AKO3" s="156"/>
      <c r="AKP3" s="156"/>
      <c r="AKQ3" s="156"/>
      <c r="AKR3" s="156"/>
      <c r="AKS3" s="156"/>
      <c r="AKT3" s="156"/>
      <c r="AKU3" s="156"/>
      <c r="AKV3" s="156"/>
      <c r="AKW3" s="156"/>
      <c r="AKX3" s="156"/>
      <c r="AKY3" s="156"/>
      <c r="AKZ3" s="156"/>
      <c r="ALA3" s="156"/>
      <c r="ALB3" s="156"/>
      <c r="ALC3" s="156"/>
      <c r="ALD3" s="156"/>
      <c r="ALE3" s="156"/>
      <c r="ALF3" s="156"/>
      <c r="ALG3" s="156"/>
      <c r="ALH3" s="156"/>
      <c r="ALI3" s="156"/>
      <c r="ALJ3" s="156"/>
      <c r="ALK3" s="156"/>
      <c r="ALL3" s="156"/>
      <c r="ALM3" s="156"/>
      <c r="ALN3" s="156"/>
      <c r="ALO3" s="156"/>
      <c r="ALP3" s="156"/>
      <c r="ALQ3" s="156"/>
      <c r="ALR3" s="156"/>
      <c r="ALS3" s="156"/>
      <c r="ALT3" s="156"/>
      <c r="ALU3" s="156"/>
      <c r="ALV3" s="156"/>
      <c r="ALW3" s="156"/>
      <c r="ALX3" s="156"/>
      <c r="ALY3" s="156"/>
      <c r="ALZ3" s="156"/>
      <c r="AMA3" s="156"/>
      <c r="AMB3" s="156"/>
      <c r="AMC3" s="156"/>
      <c r="AMD3" s="156"/>
      <c r="AME3" s="156"/>
      <c r="AMF3" s="156"/>
      <c r="AMG3" s="156"/>
      <c r="AMH3" s="156"/>
    </row>
    <row r="4" spans="1:1022" ht="15.6">
      <c r="A4" s="159"/>
      <c r="B4" s="156"/>
      <c r="C4" s="156"/>
      <c r="D4" s="156"/>
      <c r="E4" s="156"/>
      <c r="F4" s="156"/>
      <c r="G4" s="156"/>
      <c r="H4" s="157"/>
      <c r="I4" s="156"/>
      <c r="J4" s="156"/>
      <c r="K4" s="156"/>
      <c r="L4" s="156"/>
      <c r="M4" s="156"/>
      <c r="N4" s="157"/>
      <c r="O4" s="157"/>
      <c r="P4" s="157"/>
      <c r="Q4" s="157"/>
      <c r="R4" s="157"/>
      <c r="S4" s="157"/>
      <c r="T4" s="156"/>
      <c r="U4" s="156"/>
      <c r="V4" s="156"/>
      <c r="W4" s="156"/>
      <c r="X4" s="156"/>
      <c r="Y4" s="156"/>
      <c r="Z4" s="156"/>
      <c r="AA4" s="156"/>
      <c r="AB4" s="156"/>
      <c r="AC4" s="156"/>
      <c r="AD4" s="156"/>
      <c r="AE4" s="156"/>
      <c r="AF4" s="156"/>
      <c r="AG4" s="156"/>
      <c r="AH4" s="156"/>
      <c r="AI4" s="156"/>
      <c r="AJ4" s="156"/>
      <c r="AK4" s="156"/>
      <c r="AL4" s="156"/>
      <c r="AM4" s="156"/>
      <c r="AN4" s="156"/>
      <c r="AO4" s="156"/>
      <c r="AP4" s="156"/>
      <c r="AQ4" s="156"/>
      <c r="AR4" s="156"/>
      <c r="AS4" s="156"/>
      <c r="AT4" s="156"/>
      <c r="AU4" s="156"/>
      <c r="AV4" s="156"/>
      <c r="AW4" s="156"/>
      <c r="AX4" s="156"/>
      <c r="AY4" s="156"/>
      <c r="AZ4" s="156"/>
      <c r="BA4" s="156"/>
      <c r="BB4" s="156"/>
      <c r="BC4" s="156"/>
      <c r="BD4" s="156"/>
      <c r="BE4" s="156"/>
      <c r="BF4" s="156"/>
      <c r="BG4" s="156"/>
      <c r="BH4" s="156"/>
      <c r="BI4" s="156"/>
      <c r="BJ4" s="156"/>
      <c r="BK4" s="156"/>
      <c r="BL4" s="156"/>
      <c r="BM4" s="156"/>
      <c r="BN4" s="156"/>
      <c r="BO4" s="156"/>
      <c r="BP4" s="156"/>
      <c r="BQ4" s="156"/>
      <c r="BR4" s="156"/>
      <c r="BS4" s="156"/>
      <c r="BT4" s="156"/>
      <c r="BU4" s="156"/>
      <c r="BV4" s="156"/>
      <c r="BW4" s="156"/>
      <c r="BX4" s="156"/>
      <c r="BY4" s="156"/>
      <c r="BZ4" s="156"/>
      <c r="CA4" s="156"/>
      <c r="CB4" s="156"/>
      <c r="CC4" s="156"/>
      <c r="CD4" s="156"/>
      <c r="CE4" s="156"/>
      <c r="CF4" s="156"/>
      <c r="CG4" s="156"/>
      <c r="CH4" s="156"/>
      <c r="CI4" s="156"/>
      <c r="CJ4" s="156"/>
      <c r="CK4" s="156"/>
      <c r="CL4" s="156"/>
      <c r="CM4" s="156"/>
      <c r="CN4" s="156"/>
      <c r="CO4" s="156"/>
      <c r="CP4" s="156"/>
      <c r="CQ4" s="156"/>
      <c r="CR4" s="156"/>
      <c r="CS4" s="156"/>
      <c r="CT4" s="156"/>
      <c r="CU4" s="156"/>
      <c r="CV4" s="156"/>
      <c r="CW4" s="156"/>
      <c r="CX4" s="156"/>
      <c r="CY4" s="156"/>
      <c r="CZ4" s="156"/>
      <c r="DA4" s="156"/>
      <c r="DB4" s="156"/>
      <c r="DC4" s="156"/>
      <c r="DD4" s="156"/>
      <c r="DE4" s="156"/>
      <c r="DF4" s="156"/>
      <c r="DG4" s="156"/>
      <c r="DH4" s="156"/>
      <c r="DI4" s="156"/>
      <c r="DJ4" s="156"/>
      <c r="DK4" s="156"/>
      <c r="DL4" s="156"/>
      <c r="DM4" s="156"/>
      <c r="DN4" s="156"/>
      <c r="DO4" s="156"/>
      <c r="DP4" s="156"/>
      <c r="DQ4" s="156"/>
      <c r="DR4" s="156"/>
      <c r="DS4" s="156"/>
      <c r="DT4" s="156"/>
      <c r="DU4" s="156"/>
      <c r="DV4" s="156"/>
      <c r="DW4" s="156"/>
      <c r="DX4" s="156"/>
      <c r="DY4" s="156"/>
      <c r="DZ4" s="156"/>
      <c r="EA4" s="156"/>
      <c r="EB4" s="156"/>
      <c r="EC4" s="156"/>
      <c r="ED4" s="156"/>
      <c r="EE4" s="156"/>
      <c r="EF4" s="156"/>
      <c r="EG4" s="156"/>
      <c r="EH4" s="156"/>
      <c r="EI4" s="156"/>
      <c r="EJ4" s="156"/>
      <c r="EK4" s="156"/>
      <c r="EL4" s="156"/>
      <c r="EM4" s="156"/>
      <c r="EN4" s="156"/>
      <c r="EO4" s="156"/>
      <c r="EP4" s="156"/>
      <c r="EQ4" s="156"/>
      <c r="ER4" s="156"/>
      <c r="ES4" s="156"/>
      <c r="ET4" s="156"/>
      <c r="EU4" s="156"/>
      <c r="EV4" s="156"/>
      <c r="EW4" s="156"/>
      <c r="EX4" s="156"/>
      <c r="EY4" s="156"/>
      <c r="EZ4" s="156"/>
      <c r="FA4" s="156"/>
      <c r="FB4" s="156"/>
      <c r="FC4" s="156"/>
      <c r="FD4" s="156"/>
      <c r="FE4" s="156"/>
      <c r="FF4" s="156"/>
      <c r="FG4" s="156"/>
      <c r="FH4" s="156"/>
      <c r="FI4" s="156"/>
      <c r="FJ4" s="156"/>
      <c r="FK4" s="156"/>
      <c r="FL4" s="156"/>
      <c r="FM4" s="156"/>
      <c r="FN4" s="156"/>
      <c r="FO4" s="156"/>
      <c r="FP4" s="156"/>
      <c r="FQ4" s="156"/>
      <c r="FR4" s="156"/>
      <c r="FS4" s="156"/>
      <c r="FT4" s="156"/>
      <c r="FU4" s="156"/>
      <c r="FV4" s="156"/>
      <c r="FW4" s="156"/>
      <c r="FX4" s="156"/>
      <c r="FY4" s="156"/>
      <c r="FZ4" s="156"/>
      <c r="GA4" s="156"/>
      <c r="GB4" s="156"/>
      <c r="GC4" s="156"/>
      <c r="GD4" s="156"/>
      <c r="GE4" s="156"/>
      <c r="GF4" s="156"/>
      <c r="GG4" s="156"/>
      <c r="GH4" s="156"/>
      <c r="GI4" s="156"/>
      <c r="GJ4" s="156"/>
      <c r="GK4" s="156"/>
      <c r="GL4" s="156"/>
      <c r="GM4" s="156"/>
      <c r="GN4" s="156"/>
      <c r="GO4" s="156"/>
      <c r="GP4" s="156"/>
      <c r="GQ4" s="156"/>
      <c r="GR4" s="156"/>
      <c r="GS4" s="156"/>
      <c r="GT4" s="156"/>
      <c r="GU4" s="156"/>
      <c r="GV4" s="156"/>
      <c r="GW4" s="156"/>
      <c r="GX4" s="156"/>
      <c r="GY4" s="156"/>
      <c r="GZ4" s="156"/>
      <c r="HA4" s="156"/>
      <c r="HB4" s="156"/>
      <c r="HC4" s="156"/>
      <c r="HD4" s="156"/>
      <c r="HE4" s="156"/>
      <c r="HF4" s="156"/>
      <c r="HG4" s="156"/>
      <c r="HH4" s="156"/>
      <c r="HI4" s="156"/>
      <c r="HJ4" s="156"/>
      <c r="HK4" s="156"/>
      <c r="HL4" s="156"/>
      <c r="HM4" s="156"/>
      <c r="HN4" s="156"/>
      <c r="HO4" s="156"/>
      <c r="HP4" s="156"/>
      <c r="HQ4" s="156"/>
      <c r="HR4" s="156"/>
      <c r="HS4" s="156"/>
      <c r="HT4" s="156"/>
      <c r="HU4" s="156"/>
      <c r="HV4" s="156"/>
      <c r="HW4" s="156"/>
      <c r="HX4" s="156"/>
      <c r="HY4" s="156"/>
      <c r="HZ4" s="156"/>
      <c r="IA4" s="156"/>
      <c r="IB4" s="156"/>
      <c r="IC4" s="156"/>
      <c r="ID4" s="156"/>
      <c r="IE4" s="156"/>
      <c r="IF4" s="156"/>
      <c r="IG4" s="156"/>
      <c r="IH4" s="156"/>
      <c r="II4" s="156"/>
      <c r="IJ4" s="156"/>
      <c r="IK4" s="156"/>
      <c r="IL4" s="156"/>
      <c r="IM4" s="156"/>
      <c r="IN4" s="156"/>
      <c r="IO4" s="156"/>
      <c r="IP4" s="156"/>
      <c r="IQ4" s="156"/>
      <c r="IR4" s="156"/>
      <c r="IS4" s="156"/>
      <c r="IT4" s="156"/>
      <c r="IU4" s="156"/>
      <c r="IV4" s="156"/>
      <c r="IW4" s="156"/>
      <c r="IX4" s="156"/>
      <c r="IY4" s="156"/>
      <c r="IZ4" s="156"/>
      <c r="JA4" s="156"/>
      <c r="JB4" s="156"/>
      <c r="JC4" s="156"/>
      <c r="JD4" s="156"/>
      <c r="JE4" s="156"/>
      <c r="JF4" s="156"/>
      <c r="JG4" s="156"/>
      <c r="JH4" s="156"/>
      <c r="JI4" s="156"/>
      <c r="JJ4" s="156"/>
      <c r="JK4" s="156"/>
      <c r="JL4" s="156"/>
      <c r="JM4" s="156"/>
      <c r="JN4" s="156"/>
      <c r="JO4" s="156"/>
      <c r="JP4" s="156"/>
      <c r="JQ4" s="156"/>
      <c r="JR4" s="156"/>
      <c r="JS4" s="156"/>
      <c r="JT4" s="156"/>
      <c r="JU4" s="156"/>
      <c r="JV4" s="156"/>
      <c r="JW4" s="156"/>
      <c r="JX4" s="156"/>
      <c r="JY4" s="156"/>
      <c r="JZ4" s="156"/>
      <c r="KA4" s="156"/>
      <c r="KB4" s="156"/>
      <c r="KC4" s="156"/>
      <c r="KD4" s="156"/>
      <c r="KE4" s="156"/>
      <c r="KF4" s="156"/>
      <c r="KG4" s="156"/>
      <c r="KH4" s="156"/>
      <c r="KI4" s="156"/>
      <c r="KJ4" s="156"/>
      <c r="KK4" s="156"/>
      <c r="KL4" s="156"/>
      <c r="KM4" s="156"/>
      <c r="KN4" s="156"/>
      <c r="KO4" s="156"/>
      <c r="KP4" s="156"/>
      <c r="KQ4" s="156"/>
      <c r="KR4" s="156"/>
      <c r="KS4" s="156"/>
      <c r="KT4" s="156"/>
      <c r="KU4" s="156"/>
      <c r="KV4" s="156"/>
      <c r="KW4" s="156"/>
      <c r="KX4" s="156"/>
      <c r="KY4" s="156"/>
      <c r="KZ4" s="156"/>
      <c r="LA4" s="156"/>
      <c r="LB4" s="156"/>
      <c r="LC4" s="156"/>
      <c r="LD4" s="156"/>
      <c r="LE4" s="156"/>
      <c r="LF4" s="156"/>
      <c r="LG4" s="156"/>
      <c r="LH4" s="156"/>
      <c r="LI4" s="156"/>
      <c r="LJ4" s="156"/>
      <c r="LK4" s="156"/>
      <c r="LL4" s="156"/>
      <c r="LM4" s="156"/>
      <c r="LN4" s="156"/>
      <c r="LO4" s="156"/>
      <c r="LP4" s="156"/>
      <c r="LQ4" s="156"/>
      <c r="LR4" s="156"/>
      <c r="LS4" s="156"/>
      <c r="LT4" s="156"/>
      <c r="LU4" s="156"/>
      <c r="LV4" s="156"/>
      <c r="LW4" s="156"/>
      <c r="LX4" s="156"/>
      <c r="LY4" s="156"/>
      <c r="LZ4" s="156"/>
      <c r="MA4" s="156"/>
      <c r="MB4" s="156"/>
      <c r="MC4" s="156"/>
      <c r="MD4" s="156"/>
      <c r="ME4" s="156"/>
      <c r="MF4" s="156"/>
      <c r="MG4" s="156"/>
      <c r="MH4" s="156"/>
      <c r="MI4" s="156"/>
      <c r="MJ4" s="156"/>
      <c r="MK4" s="156"/>
      <c r="ML4" s="156"/>
      <c r="MM4" s="156"/>
      <c r="MN4" s="156"/>
      <c r="MO4" s="156"/>
      <c r="MP4" s="156"/>
      <c r="MQ4" s="156"/>
      <c r="MR4" s="156"/>
      <c r="MS4" s="156"/>
      <c r="MT4" s="156"/>
      <c r="MU4" s="156"/>
      <c r="MV4" s="156"/>
      <c r="MW4" s="156"/>
      <c r="MX4" s="156"/>
      <c r="MY4" s="156"/>
      <c r="MZ4" s="156"/>
      <c r="NA4" s="156"/>
      <c r="NB4" s="156"/>
      <c r="NC4" s="156"/>
      <c r="ND4" s="156"/>
      <c r="NE4" s="156"/>
      <c r="NF4" s="156"/>
      <c r="NG4" s="156"/>
      <c r="NH4" s="156"/>
      <c r="NI4" s="156"/>
      <c r="NJ4" s="156"/>
      <c r="NK4" s="156"/>
      <c r="NL4" s="156"/>
      <c r="NM4" s="156"/>
      <c r="NN4" s="156"/>
      <c r="NO4" s="156"/>
      <c r="NP4" s="156"/>
      <c r="NQ4" s="156"/>
      <c r="NR4" s="156"/>
      <c r="NS4" s="156"/>
      <c r="NT4" s="156"/>
      <c r="NU4" s="156"/>
      <c r="NV4" s="156"/>
      <c r="NW4" s="156"/>
      <c r="NX4" s="156"/>
      <c r="NY4" s="156"/>
      <c r="NZ4" s="156"/>
      <c r="OA4" s="156"/>
      <c r="OB4" s="156"/>
      <c r="OC4" s="156"/>
      <c r="OD4" s="156"/>
      <c r="OE4" s="156"/>
      <c r="OF4" s="156"/>
      <c r="OG4" s="156"/>
      <c r="OH4" s="156"/>
      <c r="OI4" s="156"/>
      <c r="OJ4" s="156"/>
      <c r="OK4" s="156"/>
      <c r="OL4" s="156"/>
      <c r="OM4" s="156"/>
      <c r="ON4" s="156"/>
      <c r="OO4" s="156"/>
      <c r="OP4" s="156"/>
      <c r="OQ4" s="156"/>
      <c r="OR4" s="156"/>
      <c r="OS4" s="156"/>
      <c r="OT4" s="156"/>
      <c r="OU4" s="156"/>
      <c r="OV4" s="156"/>
      <c r="OW4" s="156"/>
      <c r="OX4" s="156"/>
      <c r="OY4" s="156"/>
      <c r="OZ4" s="156"/>
      <c r="PA4" s="156"/>
      <c r="PB4" s="156"/>
      <c r="PC4" s="156"/>
      <c r="PD4" s="156"/>
      <c r="PE4" s="156"/>
      <c r="PF4" s="156"/>
      <c r="PG4" s="156"/>
      <c r="PH4" s="156"/>
      <c r="PI4" s="156"/>
      <c r="PJ4" s="156"/>
      <c r="PK4" s="156"/>
      <c r="PL4" s="156"/>
      <c r="PM4" s="156"/>
      <c r="PN4" s="156"/>
      <c r="PO4" s="156"/>
      <c r="PP4" s="156"/>
      <c r="PQ4" s="156"/>
      <c r="PR4" s="156"/>
      <c r="PS4" s="156"/>
      <c r="PT4" s="156"/>
      <c r="PU4" s="156"/>
      <c r="PV4" s="156"/>
      <c r="PW4" s="156"/>
      <c r="PX4" s="156"/>
      <c r="PY4" s="156"/>
      <c r="PZ4" s="156"/>
      <c r="QA4" s="156"/>
      <c r="QB4" s="156"/>
      <c r="QC4" s="156"/>
      <c r="QD4" s="156"/>
      <c r="QE4" s="156"/>
      <c r="QF4" s="156"/>
      <c r="QG4" s="156"/>
      <c r="QH4" s="156"/>
      <c r="QI4" s="156"/>
      <c r="QJ4" s="156"/>
      <c r="QK4" s="156"/>
      <c r="QL4" s="156"/>
      <c r="QM4" s="156"/>
      <c r="QN4" s="156"/>
      <c r="QO4" s="156"/>
      <c r="QP4" s="156"/>
      <c r="QQ4" s="156"/>
      <c r="QR4" s="156"/>
      <c r="QS4" s="156"/>
      <c r="QT4" s="156"/>
      <c r="QU4" s="156"/>
      <c r="QV4" s="156"/>
      <c r="QW4" s="156"/>
      <c r="QX4" s="156"/>
      <c r="QY4" s="156"/>
      <c r="QZ4" s="156"/>
      <c r="RA4" s="156"/>
      <c r="RB4" s="156"/>
      <c r="RC4" s="156"/>
      <c r="RD4" s="156"/>
      <c r="RE4" s="156"/>
      <c r="RF4" s="156"/>
      <c r="RG4" s="156"/>
      <c r="RH4" s="156"/>
      <c r="RI4" s="156"/>
      <c r="RJ4" s="156"/>
      <c r="RK4" s="156"/>
      <c r="RL4" s="156"/>
      <c r="RM4" s="156"/>
      <c r="RN4" s="156"/>
      <c r="RO4" s="156"/>
      <c r="RP4" s="156"/>
      <c r="RQ4" s="156"/>
      <c r="RR4" s="156"/>
      <c r="RS4" s="156"/>
      <c r="RT4" s="156"/>
      <c r="RU4" s="156"/>
      <c r="RV4" s="156"/>
      <c r="RW4" s="156"/>
      <c r="RX4" s="156"/>
      <c r="RY4" s="156"/>
      <c r="RZ4" s="156"/>
      <c r="SA4" s="156"/>
      <c r="SB4" s="156"/>
      <c r="SC4" s="156"/>
      <c r="SD4" s="156"/>
      <c r="SE4" s="156"/>
      <c r="SF4" s="156"/>
      <c r="SG4" s="156"/>
      <c r="SH4" s="156"/>
      <c r="SI4" s="156"/>
      <c r="SJ4" s="156"/>
      <c r="SK4" s="156"/>
      <c r="SL4" s="156"/>
      <c r="SM4" s="156"/>
      <c r="SN4" s="156"/>
      <c r="SO4" s="156"/>
      <c r="SP4" s="156"/>
      <c r="SQ4" s="156"/>
      <c r="SR4" s="156"/>
      <c r="SS4" s="156"/>
      <c r="ST4" s="156"/>
      <c r="SU4" s="156"/>
      <c r="SV4" s="156"/>
      <c r="SW4" s="156"/>
      <c r="SX4" s="156"/>
      <c r="SY4" s="156"/>
      <c r="SZ4" s="156"/>
      <c r="TA4" s="156"/>
      <c r="TB4" s="156"/>
      <c r="TC4" s="156"/>
      <c r="TD4" s="156"/>
      <c r="TE4" s="156"/>
      <c r="TF4" s="156"/>
      <c r="TG4" s="156"/>
      <c r="TH4" s="156"/>
      <c r="TI4" s="156"/>
      <c r="TJ4" s="156"/>
      <c r="TK4" s="156"/>
      <c r="TL4" s="156"/>
      <c r="TM4" s="156"/>
      <c r="TN4" s="156"/>
      <c r="TO4" s="156"/>
      <c r="TP4" s="156"/>
      <c r="TQ4" s="156"/>
      <c r="TR4" s="156"/>
      <c r="TS4" s="156"/>
      <c r="TT4" s="156"/>
      <c r="TU4" s="156"/>
      <c r="TV4" s="156"/>
      <c r="TW4" s="156"/>
      <c r="TX4" s="156"/>
      <c r="TY4" s="156"/>
      <c r="TZ4" s="156"/>
      <c r="UA4" s="156"/>
      <c r="UB4" s="156"/>
      <c r="UC4" s="156"/>
      <c r="UD4" s="156"/>
      <c r="UE4" s="156"/>
      <c r="UF4" s="156"/>
      <c r="UG4" s="156"/>
      <c r="UH4" s="156"/>
      <c r="UI4" s="156"/>
      <c r="UJ4" s="156"/>
      <c r="UK4" s="156"/>
      <c r="UL4" s="156"/>
      <c r="UM4" s="156"/>
      <c r="UN4" s="156"/>
      <c r="UO4" s="156"/>
      <c r="UP4" s="156"/>
      <c r="UQ4" s="156"/>
      <c r="UR4" s="156"/>
      <c r="US4" s="156"/>
      <c r="UT4" s="156"/>
      <c r="UU4" s="156"/>
      <c r="UV4" s="156"/>
      <c r="UW4" s="156"/>
      <c r="UX4" s="156"/>
      <c r="UY4" s="156"/>
      <c r="UZ4" s="156"/>
      <c r="VA4" s="156"/>
      <c r="VB4" s="156"/>
      <c r="VC4" s="156"/>
      <c r="VD4" s="156"/>
      <c r="VE4" s="156"/>
      <c r="VF4" s="156"/>
      <c r="VG4" s="156"/>
      <c r="VH4" s="156"/>
      <c r="VI4" s="156"/>
      <c r="VJ4" s="156"/>
      <c r="VK4" s="156"/>
      <c r="VL4" s="156"/>
      <c r="VM4" s="156"/>
      <c r="VN4" s="156"/>
      <c r="VO4" s="156"/>
      <c r="VP4" s="156"/>
      <c r="VQ4" s="156"/>
      <c r="VR4" s="156"/>
      <c r="VS4" s="156"/>
      <c r="VT4" s="156"/>
      <c r="VU4" s="156"/>
      <c r="VV4" s="156"/>
      <c r="VW4" s="156"/>
      <c r="VX4" s="156"/>
      <c r="VY4" s="156"/>
      <c r="VZ4" s="156"/>
      <c r="WA4" s="156"/>
      <c r="WB4" s="156"/>
      <c r="WC4" s="156"/>
      <c r="WD4" s="156"/>
      <c r="WE4" s="156"/>
      <c r="WF4" s="156"/>
      <c r="WG4" s="156"/>
      <c r="WH4" s="156"/>
      <c r="WI4" s="156"/>
      <c r="WJ4" s="156"/>
      <c r="WK4" s="156"/>
      <c r="WL4" s="156"/>
      <c r="WM4" s="156"/>
      <c r="WN4" s="156"/>
      <c r="WO4" s="156"/>
      <c r="WP4" s="156"/>
      <c r="WQ4" s="156"/>
      <c r="WR4" s="156"/>
      <c r="WS4" s="156"/>
      <c r="WT4" s="156"/>
      <c r="WU4" s="156"/>
      <c r="WV4" s="156"/>
      <c r="WW4" s="156"/>
      <c r="WX4" s="156"/>
      <c r="WY4" s="156"/>
      <c r="WZ4" s="156"/>
      <c r="XA4" s="156"/>
      <c r="XB4" s="156"/>
      <c r="XC4" s="156"/>
      <c r="XD4" s="156"/>
      <c r="XE4" s="156"/>
      <c r="XF4" s="156"/>
      <c r="XG4" s="156"/>
      <c r="XH4" s="156"/>
      <c r="XI4" s="156"/>
      <c r="XJ4" s="156"/>
      <c r="XK4" s="156"/>
      <c r="XL4" s="156"/>
      <c r="XM4" s="156"/>
      <c r="XN4" s="156"/>
      <c r="XO4" s="156"/>
      <c r="XP4" s="156"/>
      <c r="XQ4" s="156"/>
      <c r="XR4" s="156"/>
      <c r="XS4" s="156"/>
      <c r="XT4" s="156"/>
      <c r="XU4" s="156"/>
      <c r="XV4" s="156"/>
      <c r="XW4" s="156"/>
      <c r="XX4" s="156"/>
      <c r="XY4" s="156"/>
      <c r="XZ4" s="156"/>
      <c r="YA4" s="156"/>
      <c r="YB4" s="156"/>
      <c r="YC4" s="156"/>
      <c r="YD4" s="156"/>
      <c r="YE4" s="156"/>
      <c r="YF4" s="156"/>
      <c r="YG4" s="156"/>
      <c r="YH4" s="156"/>
      <c r="YI4" s="156"/>
      <c r="YJ4" s="156"/>
      <c r="YK4" s="156"/>
      <c r="YL4" s="156"/>
      <c r="YM4" s="156"/>
      <c r="YN4" s="156"/>
      <c r="YO4" s="156"/>
      <c r="YP4" s="156"/>
      <c r="YQ4" s="156"/>
      <c r="YR4" s="156"/>
      <c r="YS4" s="156"/>
      <c r="YT4" s="156"/>
      <c r="YU4" s="156"/>
      <c r="YV4" s="156"/>
      <c r="YW4" s="156"/>
      <c r="YX4" s="156"/>
      <c r="YY4" s="156"/>
      <c r="YZ4" s="156"/>
      <c r="ZA4" s="156"/>
      <c r="ZB4" s="156"/>
      <c r="ZC4" s="156"/>
      <c r="ZD4" s="156"/>
      <c r="ZE4" s="156"/>
      <c r="ZF4" s="156"/>
      <c r="ZG4" s="156"/>
      <c r="ZH4" s="156"/>
      <c r="ZI4" s="156"/>
      <c r="ZJ4" s="156"/>
      <c r="ZK4" s="156"/>
      <c r="ZL4" s="156"/>
      <c r="ZM4" s="156"/>
      <c r="ZN4" s="156"/>
      <c r="ZO4" s="156"/>
      <c r="ZP4" s="156"/>
      <c r="ZQ4" s="156"/>
      <c r="ZR4" s="156"/>
      <c r="ZS4" s="156"/>
      <c r="ZT4" s="156"/>
      <c r="ZU4" s="156"/>
      <c r="ZV4" s="156"/>
      <c r="ZW4" s="156"/>
      <c r="ZX4" s="156"/>
      <c r="ZY4" s="156"/>
      <c r="ZZ4" s="156"/>
      <c r="AAA4" s="156"/>
      <c r="AAB4" s="156"/>
      <c r="AAC4" s="156"/>
      <c r="AAD4" s="156"/>
      <c r="AAE4" s="156"/>
      <c r="AAF4" s="156"/>
      <c r="AAG4" s="156"/>
      <c r="AAH4" s="156"/>
      <c r="AAI4" s="156"/>
      <c r="AAJ4" s="156"/>
      <c r="AAK4" s="156"/>
      <c r="AAL4" s="156"/>
      <c r="AAM4" s="156"/>
      <c r="AAN4" s="156"/>
      <c r="AAO4" s="156"/>
      <c r="AAP4" s="156"/>
      <c r="AAQ4" s="156"/>
      <c r="AAR4" s="156"/>
      <c r="AAS4" s="156"/>
      <c r="AAT4" s="156"/>
      <c r="AAU4" s="156"/>
      <c r="AAV4" s="156"/>
      <c r="AAW4" s="156"/>
      <c r="AAX4" s="156"/>
      <c r="AAY4" s="156"/>
      <c r="AAZ4" s="156"/>
      <c r="ABA4" s="156"/>
      <c r="ABB4" s="156"/>
      <c r="ABC4" s="156"/>
      <c r="ABD4" s="156"/>
      <c r="ABE4" s="156"/>
      <c r="ABF4" s="156"/>
      <c r="ABG4" s="156"/>
      <c r="ABH4" s="156"/>
      <c r="ABI4" s="156"/>
      <c r="ABJ4" s="156"/>
      <c r="ABK4" s="156"/>
      <c r="ABL4" s="156"/>
      <c r="ABM4" s="156"/>
      <c r="ABN4" s="156"/>
      <c r="ABO4" s="156"/>
      <c r="ABP4" s="156"/>
      <c r="ABQ4" s="156"/>
      <c r="ABR4" s="156"/>
      <c r="ABS4" s="156"/>
      <c r="ABT4" s="156"/>
      <c r="ABU4" s="156"/>
      <c r="ABV4" s="156"/>
      <c r="ABW4" s="156"/>
      <c r="ABX4" s="156"/>
      <c r="ABY4" s="156"/>
      <c r="ABZ4" s="156"/>
      <c r="ACA4" s="156"/>
      <c r="ACB4" s="156"/>
      <c r="ACC4" s="156"/>
      <c r="ACD4" s="156"/>
      <c r="ACE4" s="156"/>
      <c r="ACF4" s="156"/>
      <c r="ACG4" s="156"/>
      <c r="ACH4" s="156"/>
      <c r="ACI4" s="156"/>
      <c r="ACJ4" s="156"/>
      <c r="ACK4" s="156"/>
      <c r="ACL4" s="156"/>
      <c r="ACM4" s="156"/>
      <c r="ACN4" s="156"/>
      <c r="ACO4" s="156"/>
      <c r="ACP4" s="156"/>
      <c r="ACQ4" s="156"/>
      <c r="ACR4" s="156"/>
      <c r="ACS4" s="156"/>
      <c r="ACT4" s="156"/>
      <c r="ACU4" s="156"/>
      <c r="ACV4" s="156"/>
      <c r="ACW4" s="156"/>
      <c r="ACX4" s="156"/>
      <c r="ACY4" s="156"/>
      <c r="ACZ4" s="156"/>
      <c r="ADA4" s="156"/>
      <c r="ADB4" s="156"/>
      <c r="ADC4" s="156"/>
      <c r="ADD4" s="156"/>
      <c r="ADE4" s="156"/>
      <c r="ADF4" s="156"/>
      <c r="ADG4" s="156"/>
      <c r="ADH4" s="156"/>
      <c r="ADI4" s="156"/>
      <c r="ADJ4" s="156"/>
      <c r="ADK4" s="156"/>
      <c r="ADL4" s="156"/>
      <c r="ADM4" s="156"/>
      <c r="ADN4" s="156"/>
      <c r="ADO4" s="156"/>
      <c r="ADP4" s="156"/>
      <c r="ADQ4" s="156"/>
      <c r="ADR4" s="156"/>
      <c r="ADS4" s="156"/>
      <c r="ADT4" s="156"/>
      <c r="ADU4" s="156"/>
      <c r="ADV4" s="156"/>
      <c r="ADW4" s="156"/>
      <c r="ADX4" s="156"/>
      <c r="ADY4" s="156"/>
      <c r="ADZ4" s="156"/>
      <c r="AEA4" s="156"/>
      <c r="AEB4" s="156"/>
      <c r="AEC4" s="156"/>
      <c r="AED4" s="156"/>
      <c r="AEE4" s="156"/>
      <c r="AEF4" s="156"/>
      <c r="AEG4" s="156"/>
      <c r="AEH4" s="156"/>
      <c r="AEI4" s="156"/>
      <c r="AEJ4" s="156"/>
      <c r="AEK4" s="156"/>
      <c r="AEL4" s="156"/>
      <c r="AEM4" s="156"/>
      <c r="AEN4" s="156"/>
      <c r="AEO4" s="156"/>
      <c r="AEP4" s="156"/>
      <c r="AEQ4" s="156"/>
      <c r="AER4" s="156"/>
      <c r="AES4" s="156"/>
      <c r="AET4" s="156"/>
      <c r="AEU4" s="156"/>
      <c r="AEV4" s="156"/>
      <c r="AEW4" s="156"/>
      <c r="AEX4" s="156"/>
      <c r="AEY4" s="156"/>
      <c r="AEZ4" s="156"/>
      <c r="AFA4" s="156"/>
      <c r="AFB4" s="156"/>
      <c r="AFC4" s="156"/>
      <c r="AFD4" s="156"/>
      <c r="AFE4" s="156"/>
      <c r="AFF4" s="156"/>
      <c r="AFG4" s="156"/>
      <c r="AFH4" s="156"/>
      <c r="AFI4" s="156"/>
      <c r="AFJ4" s="156"/>
      <c r="AFK4" s="156"/>
      <c r="AFL4" s="156"/>
      <c r="AFM4" s="156"/>
      <c r="AFN4" s="156"/>
      <c r="AFO4" s="156"/>
      <c r="AFP4" s="156"/>
      <c r="AFQ4" s="156"/>
      <c r="AFR4" s="156"/>
      <c r="AFS4" s="156"/>
      <c r="AFT4" s="156"/>
      <c r="AFU4" s="156"/>
      <c r="AFV4" s="156"/>
      <c r="AFW4" s="156"/>
      <c r="AFX4" s="156"/>
      <c r="AFY4" s="156"/>
      <c r="AFZ4" s="156"/>
      <c r="AGA4" s="156"/>
      <c r="AGB4" s="156"/>
      <c r="AGC4" s="156"/>
      <c r="AGD4" s="156"/>
      <c r="AGE4" s="156"/>
      <c r="AGF4" s="156"/>
      <c r="AGG4" s="156"/>
      <c r="AGH4" s="156"/>
      <c r="AGI4" s="156"/>
      <c r="AGJ4" s="156"/>
      <c r="AGK4" s="156"/>
      <c r="AGL4" s="156"/>
      <c r="AGM4" s="156"/>
      <c r="AGN4" s="156"/>
      <c r="AGO4" s="156"/>
      <c r="AGP4" s="156"/>
      <c r="AGQ4" s="156"/>
      <c r="AGR4" s="156"/>
      <c r="AGS4" s="156"/>
      <c r="AGT4" s="156"/>
      <c r="AGU4" s="156"/>
      <c r="AGV4" s="156"/>
      <c r="AGW4" s="156"/>
      <c r="AGX4" s="156"/>
      <c r="AGY4" s="156"/>
      <c r="AGZ4" s="156"/>
      <c r="AHA4" s="156"/>
      <c r="AHB4" s="156"/>
      <c r="AHC4" s="156"/>
      <c r="AHD4" s="156"/>
      <c r="AHE4" s="156"/>
      <c r="AHF4" s="156"/>
      <c r="AHG4" s="156"/>
      <c r="AHH4" s="156"/>
      <c r="AHI4" s="156"/>
      <c r="AHJ4" s="156"/>
      <c r="AHK4" s="156"/>
      <c r="AHL4" s="156"/>
      <c r="AHM4" s="156"/>
      <c r="AHN4" s="156"/>
      <c r="AHO4" s="156"/>
      <c r="AHP4" s="156"/>
      <c r="AHQ4" s="156"/>
      <c r="AHR4" s="156"/>
      <c r="AHS4" s="156"/>
      <c r="AHT4" s="156"/>
      <c r="AHU4" s="156"/>
      <c r="AHV4" s="156"/>
      <c r="AHW4" s="156"/>
      <c r="AHX4" s="156"/>
      <c r="AHY4" s="156"/>
      <c r="AHZ4" s="156"/>
      <c r="AIA4" s="156"/>
      <c r="AIB4" s="156"/>
      <c r="AIC4" s="156"/>
      <c r="AID4" s="156"/>
      <c r="AIE4" s="156"/>
      <c r="AIF4" s="156"/>
      <c r="AIG4" s="156"/>
      <c r="AIH4" s="156"/>
      <c r="AII4" s="156"/>
      <c r="AIJ4" s="156"/>
      <c r="AIK4" s="156"/>
      <c r="AIL4" s="156"/>
      <c r="AIM4" s="156"/>
      <c r="AIN4" s="156"/>
      <c r="AIO4" s="156"/>
      <c r="AIP4" s="156"/>
      <c r="AIQ4" s="156"/>
      <c r="AIR4" s="156"/>
      <c r="AIS4" s="156"/>
      <c r="AIT4" s="156"/>
      <c r="AIU4" s="156"/>
      <c r="AIV4" s="156"/>
      <c r="AIW4" s="156"/>
      <c r="AIX4" s="156"/>
      <c r="AIY4" s="156"/>
      <c r="AIZ4" s="156"/>
      <c r="AJA4" s="156"/>
      <c r="AJB4" s="156"/>
      <c r="AJC4" s="156"/>
      <c r="AJD4" s="156"/>
      <c r="AJE4" s="156"/>
      <c r="AJF4" s="156"/>
      <c r="AJG4" s="156"/>
      <c r="AJH4" s="156"/>
      <c r="AJI4" s="156"/>
      <c r="AJJ4" s="156"/>
      <c r="AJK4" s="156"/>
      <c r="AJL4" s="156"/>
      <c r="AJM4" s="156"/>
      <c r="AJN4" s="156"/>
      <c r="AJO4" s="156"/>
      <c r="AJP4" s="156"/>
      <c r="AJQ4" s="156"/>
      <c r="AJR4" s="156"/>
      <c r="AJS4" s="156"/>
      <c r="AJT4" s="156"/>
      <c r="AJU4" s="156"/>
      <c r="AJV4" s="156"/>
      <c r="AJW4" s="156"/>
      <c r="AJX4" s="156"/>
      <c r="AJY4" s="156"/>
      <c r="AJZ4" s="156"/>
      <c r="AKA4" s="156"/>
      <c r="AKB4" s="156"/>
      <c r="AKC4" s="156"/>
      <c r="AKD4" s="156"/>
      <c r="AKE4" s="156"/>
      <c r="AKF4" s="156"/>
      <c r="AKG4" s="156"/>
      <c r="AKH4" s="156"/>
      <c r="AKI4" s="156"/>
      <c r="AKJ4" s="156"/>
      <c r="AKK4" s="156"/>
      <c r="AKL4" s="156"/>
      <c r="AKM4" s="156"/>
      <c r="AKN4" s="156"/>
      <c r="AKO4" s="156"/>
      <c r="AKP4" s="156"/>
      <c r="AKQ4" s="156"/>
      <c r="AKR4" s="156"/>
      <c r="AKS4" s="156"/>
      <c r="AKT4" s="156"/>
      <c r="AKU4" s="156"/>
      <c r="AKV4" s="156"/>
      <c r="AKW4" s="156"/>
      <c r="AKX4" s="156"/>
      <c r="AKY4" s="156"/>
      <c r="AKZ4" s="156"/>
      <c r="ALA4" s="156"/>
      <c r="ALB4" s="156"/>
      <c r="ALC4" s="156"/>
      <c r="ALD4" s="156"/>
      <c r="ALE4" s="156"/>
      <c r="ALF4" s="156"/>
      <c r="ALG4" s="156"/>
      <c r="ALH4" s="156"/>
      <c r="ALI4" s="156"/>
      <c r="ALJ4" s="156"/>
      <c r="ALK4" s="156"/>
      <c r="ALL4" s="156"/>
      <c r="ALM4" s="156"/>
      <c r="ALN4" s="156"/>
      <c r="ALO4" s="156"/>
      <c r="ALP4" s="156"/>
      <c r="ALQ4" s="156"/>
      <c r="ALR4" s="156"/>
      <c r="ALS4" s="156"/>
      <c r="ALT4" s="156"/>
      <c r="ALU4" s="156"/>
      <c r="ALV4" s="156"/>
      <c r="ALW4" s="156"/>
      <c r="ALX4" s="156"/>
      <c r="ALY4" s="156"/>
      <c r="ALZ4" s="156"/>
      <c r="AMA4" s="156"/>
      <c r="AMB4" s="156"/>
      <c r="AMC4" s="156"/>
      <c r="AMD4" s="156"/>
      <c r="AME4" s="156"/>
      <c r="AMF4" s="156"/>
      <c r="AMG4" s="156"/>
      <c r="AMH4" s="156"/>
    </row>
    <row r="5" spans="1:1022" ht="15.6">
      <c r="A5" s="160" t="s">
        <v>520</v>
      </c>
      <c r="B5" s="161" t="s">
        <v>521</v>
      </c>
      <c r="C5" s="156"/>
      <c r="D5" s="156"/>
      <c r="E5" s="156"/>
      <c r="F5" s="156"/>
      <c r="G5" s="156"/>
      <c r="H5" s="157"/>
      <c r="I5" s="156"/>
      <c r="J5" s="156"/>
      <c r="K5" s="156"/>
      <c r="L5" s="156"/>
      <c r="M5" s="156"/>
      <c r="N5" s="157"/>
      <c r="O5" s="157"/>
      <c r="P5" s="157"/>
      <c r="Q5" s="157"/>
      <c r="R5" s="157"/>
      <c r="S5" s="157"/>
      <c r="T5" s="156"/>
      <c r="U5" s="156"/>
      <c r="V5" s="156"/>
      <c r="W5" s="156"/>
      <c r="X5" s="156"/>
      <c r="Y5" s="156"/>
      <c r="Z5" s="156"/>
      <c r="AA5" s="156"/>
      <c r="AB5" s="156"/>
      <c r="AC5" s="156"/>
      <c r="AD5" s="156"/>
      <c r="AE5" s="156"/>
      <c r="AF5" s="156"/>
      <c r="AG5" s="156"/>
      <c r="AH5" s="156"/>
      <c r="AI5" s="156"/>
      <c r="AJ5" s="156"/>
      <c r="AK5" s="156"/>
      <c r="AL5" s="156"/>
      <c r="AM5" s="156"/>
      <c r="AN5" s="156"/>
      <c r="AO5" s="156"/>
      <c r="AP5" s="156"/>
      <c r="AQ5" s="156"/>
      <c r="AR5" s="156"/>
      <c r="AS5" s="156"/>
      <c r="AT5" s="156"/>
      <c r="AU5" s="156"/>
      <c r="AV5" s="156"/>
      <c r="AW5" s="156"/>
      <c r="AX5" s="156"/>
      <c r="AY5" s="156"/>
      <c r="AZ5" s="156"/>
      <c r="BA5" s="156"/>
      <c r="BB5" s="156"/>
      <c r="BC5" s="156"/>
      <c r="BD5" s="156"/>
      <c r="BE5" s="156"/>
      <c r="BF5" s="156"/>
      <c r="BG5" s="156"/>
      <c r="BH5" s="156"/>
      <c r="BI5" s="156"/>
      <c r="BJ5" s="156"/>
      <c r="BK5" s="156"/>
      <c r="BL5" s="156"/>
      <c r="BM5" s="156"/>
      <c r="BN5" s="156"/>
      <c r="BO5" s="156"/>
      <c r="BP5" s="156"/>
      <c r="BQ5" s="156"/>
      <c r="BR5" s="156"/>
      <c r="BS5" s="156"/>
      <c r="BT5" s="156"/>
      <c r="BU5" s="156"/>
      <c r="BV5" s="156"/>
      <c r="BW5" s="156"/>
      <c r="BX5" s="156"/>
      <c r="BY5" s="156"/>
      <c r="BZ5" s="156"/>
      <c r="CA5" s="156"/>
      <c r="CB5" s="156"/>
      <c r="CC5" s="156"/>
      <c r="CD5" s="156"/>
      <c r="CE5" s="156"/>
      <c r="CF5" s="156"/>
      <c r="CG5" s="156"/>
      <c r="CH5" s="156"/>
      <c r="CI5" s="156"/>
      <c r="CJ5" s="156"/>
      <c r="CK5" s="156"/>
      <c r="CL5" s="156"/>
      <c r="CM5" s="156"/>
      <c r="CN5" s="156"/>
      <c r="CO5" s="156"/>
      <c r="CP5" s="156"/>
      <c r="CQ5" s="156"/>
      <c r="CR5" s="156"/>
      <c r="CS5" s="156"/>
      <c r="CT5" s="156"/>
      <c r="CU5" s="156"/>
      <c r="CV5" s="156"/>
      <c r="CW5" s="156"/>
      <c r="CX5" s="156"/>
      <c r="CY5" s="156"/>
      <c r="CZ5" s="156"/>
      <c r="DA5" s="156"/>
      <c r="DB5" s="156"/>
      <c r="DC5" s="156"/>
      <c r="DD5" s="156"/>
      <c r="DE5" s="156"/>
      <c r="DF5" s="156"/>
      <c r="DG5" s="156"/>
      <c r="DH5" s="156"/>
      <c r="DI5" s="156"/>
      <c r="DJ5" s="156"/>
      <c r="DK5" s="156"/>
      <c r="DL5" s="156"/>
      <c r="DM5" s="156"/>
      <c r="DN5" s="156"/>
      <c r="DO5" s="156"/>
      <c r="DP5" s="156"/>
      <c r="DQ5" s="156"/>
      <c r="DR5" s="156"/>
      <c r="DS5" s="156"/>
      <c r="DT5" s="156"/>
      <c r="DU5" s="156"/>
      <c r="DV5" s="156"/>
      <c r="DW5" s="156"/>
      <c r="DX5" s="156"/>
      <c r="DY5" s="156"/>
      <c r="DZ5" s="156"/>
      <c r="EA5" s="156"/>
      <c r="EB5" s="156"/>
      <c r="EC5" s="156"/>
      <c r="ED5" s="156"/>
      <c r="EE5" s="156"/>
      <c r="EF5" s="156"/>
      <c r="EG5" s="156"/>
      <c r="EH5" s="156"/>
      <c r="EI5" s="156"/>
      <c r="EJ5" s="156"/>
      <c r="EK5" s="156"/>
      <c r="EL5" s="156"/>
      <c r="EM5" s="156"/>
      <c r="EN5" s="156"/>
      <c r="EO5" s="156"/>
      <c r="EP5" s="156"/>
      <c r="EQ5" s="156"/>
      <c r="ER5" s="156"/>
      <c r="ES5" s="156"/>
      <c r="ET5" s="156"/>
      <c r="EU5" s="156"/>
      <c r="EV5" s="156"/>
      <c r="EW5" s="156"/>
      <c r="EX5" s="156"/>
      <c r="EY5" s="156"/>
      <c r="EZ5" s="156"/>
      <c r="FA5" s="156"/>
      <c r="FB5" s="156"/>
      <c r="FC5" s="156"/>
      <c r="FD5" s="156"/>
      <c r="FE5" s="156"/>
      <c r="FF5" s="156"/>
      <c r="FG5" s="156"/>
      <c r="FH5" s="156"/>
      <c r="FI5" s="156"/>
      <c r="FJ5" s="156"/>
      <c r="FK5" s="156"/>
      <c r="FL5" s="156"/>
      <c r="FM5" s="156"/>
      <c r="FN5" s="156"/>
      <c r="FO5" s="156"/>
      <c r="FP5" s="156"/>
      <c r="FQ5" s="156"/>
      <c r="FR5" s="156"/>
      <c r="FS5" s="156"/>
      <c r="FT5" s="156"/>
      <c r="FU5" s="156"/>
      <c r="FV5" s="156"/>
      <c r="FW5" s="156"/>
      <c r="FX5" s="156"/>
      <c r="FY5" s="156"/>
      <c r="FZ5" s="156"/>
      <c r="GA5" s="156"/>
      <c r="GB5" s="156"/>
      <c r="GC5" s="156"/>
      <c r="GD5" s="156"/>
      <c r="GE5" s="156"/>
      <c r="GF5" s="156"/>
      <c r="GG5" s="156"/>
      <c r="GH5" s="156"/>
      <c r="GI5" s="156"/>
      <c r="GJ5" s="156"/>
      <c r="GK5" s="156"/>
      <c r="GL5" s="156"/>
      <c r="GM5" s="156"/>
      <c r="GN5" s="156"/>
      <c r="GO5" s="156"/>
      <c r="GP5" s="156"/>
      <c r="GQ5" s="156"/>
      <c r="GR5" s="156"/>
      <c r="GS5" s="156"/>
      <c r="GT5" s="156"/>
      <c r="GU5" s="156"/>
      <c r="GV5" s="156"/>
      <c r="GW5" s="156"/>
      <c r="GX5" s="156"/>
      <c r="GY5" s="156"/>
      <c r="GZ5" s="156"/>
      <c r="HA5" s="156"/>
      <c r="HB5" s="156"/>
      <c r="HC5" s="156"/>
      <c r="HD5" s="156"/>
      <c r="HE5" s="156"/>
      <c r="HF5" s="156"/>
      <c r="HG5" s="156"/>
      <c r="HH5" s="156"/>
      <c r="HI5" s="156"/>
      <c r="HJ5" s="156"/>
      <c r="HK5" s="156"/>
      <c r="HL5" s="156"/>
      <c r="HM5" s="156"/>
      <c r="HN5" s="156"/>
      <c r="HO5" s="156"/>
      <c r="HP5" s="156"/>
      <c r="HQ5" s="156"/>
      <c r="HR5" s="156"/>
      <c r="HS5" s="156"/>
      <c r="HT5" s="156"/>
      <c r="HU5" s="156"/>
      <c r="HV5" s="156"/>
      <c r="HW5" s="156"/>
      <c r="HX5" s="156"/>
      <c r="HY5" s="156"/>
      <c r="HZ5" s="156"/>
      <c r="IA5" s="156"/>
      <c r="IB5" s="156"/>
      <c r="IC5" s="156"/>
      <c r="ID5" s="156"/>
      <c r="IE5" s="156"/>
      <c r="IF5" s="156"/>
      <c r="IG5" s="156"/>
      <c r="IH5" s="156"/>
      <c r="II5" s="156"/>
      <c r="IJ5" s="156"/>
      <c r="IK5" s="156"/>
      <c r="IL5" s="156"/>
      <c r="IM5" s="156"/>
      <c r="IN5" s="156"/>
      <c r="IO5" s="156"/>
      <c r="IP5" s="156"/>
      <c r="IQ5" s="156"/>
      <c r="IR5" s="156"/>
      <c r="IS5" s="156"/>
      <c r="IT5" s="156"/>
      <c r="IU5" s="156"/>
      <c r="IV5" s="156"/>
      <c r="IW5" s="156"/>
      <c r="IX5" s="156"/>
      <c r="IY5" s="156"/>
      <c r="IZ5" s="156"/>
      <c r="JA5" s="156"/>
      <c r="JB5" s="156"/>
      <c r="JC5" s="156"/>
      <c r="JD5" s="156"/>
      <c r="JE5" s="156"/>
      <c r="JF5" s="156"/>
      <c r="JG5" s="156"/>
      <c r="JH5" s="156"/>
      <c r="JI5" s="156"/>
      <c r="JJ5" s="156"/>
      <c r="JK5" s="156"/>
      <c r="JL5" s="156"/>
      <c r="JM5" s="156"/>
      <c r="JN5" s="156"/>
      <c r="JO5" s="156"/>
      <c r="JP5" s="156"/>
      <c r="JQ5" s="156"/>
      <c r="JR5" s="156"/>
      <c r="JS5" s="156"/>
      <c r="JT5" s="156"/>
      <c r="JU5" s="156"/>
      <c r="JV5" s="156"/>
      <c r="JW5" s="156"/>
      <c r="JX5" s="156"/>
      <c r="JY5" s="156"/>
      <c r="JZ5" s="156"/>
      <c r="KA5" s="156"/>
      <c r="KB5" s="156"/>
      <c r="KC5" s="156"/>
      <c r="KD5" s="156"/>
      <c r="KE5" s="156"/>
      <c r="KF5" s="156"/>
      <c r="KG5" s="156"/>
      <c r="KH5" s="156"/>
      <c r="KI5" s="156"/>
      <c r="KJ5" s="156"/>
      <c r="KK5" s="156"/>
      <c r="KL5" s="156"/>
      <c r="KM5" s="156"/>
      <c r="KN5" s="156"/>
      <c r="KO5" s="156"/>
      <c r="KP5" s="156"/>
      <c r="KQ5" s="156"/>
      <c r="KR5" s="156"/>
      <c r="KS5" s="156"/>
      <c r="KT5" s="156"/>
      <c r="KU5" s="156"/>
      <c r="KV5" s="156"/>
      <c r="KW5" s="156"/>
      <c r="KX5" s="156"/>
      <c r="KY5" s="156"/>
      <c r="KZ5" s="156"/>
      <c r="LA5" s="156"/>
      <c r="LB5" s="156"/>
      <c r="LC5" s="156"/>
      <c r="LD5" s="156"/>
      <c r="LE5" s="156"/>
      <c r="LF5" s="156"/>
      <c r="LG5" s="156"/>
      <c r="LH5" s="156"/>
      <c r="LI5" s="156"/>
      <c r="LJ5" s="156"/>
      <c r="LK5" s="156"/>
      <c r="LL5" s="156"/>
      <c r="LM5" s="156"/>
      <c r="LN5" s="156"/>
      <c r="LO5" s="156"/>
      <c r="LP5" s="156"/>
      <c r="LQ5" s="156"/>
      <c r="LR5" s="156"/>
      <c r="LS5" s="156"/>
      <c r="LT5" s="156"/>
      <c r="LU5" s="156"/>
      <c r="LV5" s="156"/>
      <c r="LW5" s="156"/>
      <c r="LX5" s="156"/>
      <c r="LY5" s="156"/>
      <c r="LZ5" s="156"/>
      <c r="MA5" s="156"/>
      <c r="MB5" s="156"/>
      <c r="MC5" s="156"/>
      <c r="MD5" s="156"/>
      <c r="ME5" s="156"/>
      <c r="MF5" s="156"/>
      <c r="MG5" s="156"/>
      <c r="MH5" s="156"/>
      <c r="MI5" s="156"/>
      <c r="MJ5" s="156"/>
      <c r="MK5" s="156"/>
      <c r="ML5" s="156"/>
      <c r="MM5" s="156"/>
      <c r="MN5" s="156"/>
      <c r="MO5" s="156"/>
      <c r="MP5" s="156"/>
      <c r="MQ5" s="156"/>
      <c r="MR5" s="156"/>
      <c r="MS5" s="156"/>
      <c r="MT5" s="156"/>
      <c r="MU5" s="156"/>
      <c r="MV5" s="156"/>
      <c r="MW5" s="156"/>
      <c r="MX5" s="156"/>
      <c r="MY5" s="156"/>
      <c r="MZ5" s="156"/>
      <c r="NA5" s="156"/>
      <c r="NB5" s="156"/>
      <c r="NC5" s="156"/>
      <c r="ND5" s="156"/>
      <c r="NE5" s="156"/>
      <c r="NF5" s="156"/>
      <c r="NG5" s="156"/>
      <c r="NH5" s="156"/>
      <c r="NI5" s="156"/>
      <c r="NJ5" s="156"/>
      <c r="NK5" s="156"/>
      <c r="NL5" s="156"/>
      <c r="NM5" s="156"/>
      <c r="NN5" s="156"/>
      <c r="NO5" s="156"/>
      <c r="NP5" s="156"/>
      <c r="NQ5" s="156"/>
      <c r="NR5" s="156"/>
      <c r="NS5" s="156"/>
      <c r="NT5" s="156"/>
      <c r="NU5" s="156"/>
      <c r="NV5" s="156"/>
      <c r="NW5" s="156"/>
      <c r="NX5" s="156"/>
      <c r="NY5" s="156"/>
      <c r="NZ5" s="156"/>
      <c r="OA5" s="156"/>
      <c r="OB5" s="156"/>
      <c r="OC5" s="156"/>
      <c r="OD5" s="156"/>
      <c r="OE5" s="156"/>
      <c r="OF5" s="156"/>
      <c r="OG5" s="156"/>
      <c r="OH5" s="156"/>
      <c r="OI5" s="156"/>
      <c r="OJ5" s="156"/>
      <c r="OK5" s="156"/>
      <c r="OL5" s="156"/>
      <c r="OM5" s="156"/>
      <c r="ON5" s="156"/>
      <c r="OO5" s="156"/>
      <c r="OP5" s="156"/>
      <c r="OQ5" s="156"/>
      <c r="OR5" s="156"/>
      <c r="OS5" s="156"/>
      <c r="OT5" s="156"/>
      <c r="OU5" s="156"/>
      <c r="OV5" s="156"/>
      <c r="OW5" s="156"/>
      <c r="OX5" s="156"/>
      <c r="OY5" s="156"/>
      <c r="OZ5" s="156"/>
      <c r="PA5" s="156"/>
      <c r="PB5" s="156"/>
      <c r="PC5" s="156"/>
      <c r="PD5" s="156"/>
      <c r="PE5" s="156"/>
      <c r="PF5" s="156"/>
      <c r="PG5" s="156"/>
      <c r="PH5" s="156"/>
      <c r="PI5" s="156"/>
      <c r="PJ5" s="156"/>
      <c r="PK5" s="156"/>
      <c r="PL5" s="156"/>
      <c r="PM5" s="156"/>
      <c r="PN5" s="156"/>
      <c r="PO5" s="156"/>
      <c r="PP5" s="156"/>
      <c r="PQ5" s="156"/>
      <c r="PR5" s="156"/>
      <c r="PS5" s="156"/>
      <c r="PT5" s="156"/>
      <c r="PU5" s="156"/>
      <c r="PV5" s="156"/>
      <c r="PW5" s="156"/>
      <c r="PX5" s="156"/>
      <c r="PY5" s="156"/>
      <c r="PZ5" s="156"/>
      <c r="QA5" s="156"/>
      <c r="QB5" s="156"/>
      <c r="QC5" s="156"/>
      <c r="QD5" s="156"/>
      <c r="QE5" s="156"/>
      <c r="QF5" s="156"/>
      <c r="QG5" s="156"/>
      <c r="QH5" s="156"/>
      <c r="QI5" s="156"/>
      <c r="QJ5" s="156"/>
      <c r="QK5" s="156"/>
      <c r="QL5" s="156"/>
      <c r="QM5" s="156"/>
      <c r="QN5" s="156"/>
      <c r="QO5" s="156"/>
      <c r="QP5" s="156"/>
      <c r="QQ5" s="156"/>
      <c r="QR5" s="156"/>
      <c r="QS5" s="156"/>
      <c r="QT5" s="156"/>
      <c r="QU5" s="156"/>
      <c r="QV5" s="156"/>
      <c r="QW5" s="156"/>
      <c r="QX5" s="156"/>
      <c r="QY5" s="156"/>
      <c r="QZ5" s="156"/>
      <c r="RA5" s="156"/>
      <c r="RB5" s="156"/>
      <c r="RC5" s="156"/>
      <c r="RD5" s="156"/>
      <c r="RE5" s="156"/>
      <c r="RF5" s="156"/>
      <c r="RG5" s="156"/>
      <c r="RH5" s="156"/>
      <c r="RI5" s="156"/>
      <c r="RJ5" s="156"/>
      <c r="RK5" s="156"/>
      <c r="RL5" s="156"/>
      <c r="RM5" s="156"/>
      <c r="RN5" s="156"/>
      <c r="RO5" s="156"/>
      <c r="RP5" s="156"/>
      <c r="RQ5" s="156"/>
      <c r="RR5" s="156"/>
      <c r="RS5" s="156"/>
      <c r="RT5" s="156"/>
      <c r="RU5" s="156"/>
      <c r="RV5" s="156"/>
      <c r="RW5" s="156"/>
      <c r="RX5" s="156"/>
      <c r="RY5" s="156"/>
      <c r="RZ5" s="156"/>
      <c r="SA5" s="156"/>
      <c r="SB5" s="156"/>
      <c r="SC5" s="156"/>
      <c r="SD5" s="156"/>
      <c r="SE5" s="156"/>
      <c r="SF5" s="156"/>
      <c r="SG5" s="156"/>
      <c r="SH5" s="156"/>
      <c r="SI5" s="156"/>
      <c r="SJ5" s="156"/>
      <c r="SK5" s="156"/>
      <c r="SL5" s="156"/>
      <c r="SM5" s="156"/>
      <c r="SN5" s="156"/>
      <c r="SO5" s="156"/>
      <c r="SP5" s="156"/>
      <c r="SQ5" s="156"/>
      <c r="SR5" s="156"/>
      <c r="SS5" s="156"/>
      <c r="ST5" s="156"/>
      <c r="SU5" s="156"/>
      <c r="SV5" s="156"/>
      <c r="SW5" s="156"/>
      <c r="SX5" s="156"/>
      <c r="SY5" s="156"/>
      <c r="SZ5" s="156"/>
      <c r="TA5" s="156"/>
      <c r="TB5" s="156"/>
      <c r="TC5" s="156"/>
      <c r="TD5" s="156"/>
      <c r="TE5" s="156"/>
      <c r="TF5" s="156"/>
      <c r="TG5" s="156"/>
      <c r="TH5" s="156"/>
      <c r="TI5" s="156"/>
      <c r="TJ5" s="156"/>
      <c r="TK5" s="156"/>
      <c r="TL5" s="156"/>
      <c r="TM5" s="156"/>
      <c r="TN5" s="156"/>
      <c r="TO5" s="156"/>
      <c r="TP5" s="156"/>
      <c r="TQ5" s="156"/>
      <c r="TR5" s="156"/>
      <c r="TS5" s="156"/>
      <c r="TT5" s="156"/>
      <c r="TU5" s="156"/>
      <c r="TV5" s="156"/>
      <c r="TW5" s="156"/>
      <c r="TX5" s="156"/>
      <c r="TY5" s="156"/>
      <c r="TZ5" s="156"/>
      <c r="UA5" s="156"/>
      <c r="UB5" s="156"/>
      <c r="UC5" s="156"/>
      <c r="UD5" s="156"/>
      <c r="UE5" s="156"/>
      <c r="UF5" s="156"/>
      <c r="UG5" s="156"/>
      <c r="UH5" s="156"/>
      <c r="UI5" s="156"/>
      <c r="UJ5" s="156"/>
      <c r="UK5" s="156"/>
      <c r="UL5" s="156"/>
      <c r="UM5" s="156"/>
      <c r="UN5" s="156"/>
      <c r="UO5" s="156"/>
      <c r="UP5" s="156"/>
      <c r="UQ5" s="156"/>
      <c r="UR5" s="156"/>
      <c r="US5" s="156"/>
      <c r="UT5" s="156"/>
      <c r="UU5" s="156"/>
      <c r="UV5" s="156"/>
      <c r="UW5" s="156"/>
      <c r="UX5" s="156"/>
      <c r="UY5" s="156"/>
      <c r="UZ5" s="156"/>
      <c r="VA5" s="156"/>
      <c r="VB5" s="156"/>
      <c r="VC5" s="156"/>
      <c r="VD5" s="156"/>
      <c r="VE5" s="156"/>
      <c r="VF5" s="156"/>
      <c r="VG5" s="156"/>
      <c r="VH5" s="156"/>
      <c r="VI5" s="156"/>
      <c r="VJ5" s="156"/>
      <c r="VK5" s="156"/>
      <c r="VL5" s="156"/>
      <c r="VM5" s="156"/>
      <c r="VN5" s="156"/>
      <c r="VO5" s="156"/>
      <c r="VP5" s="156"/>
      <c r="VQ5" s="156"/>
      <c r="VR5" s="156"/>
      <c r="VS5" s="156"/>
      <c r="VT5" s="156"/>
      <c r="VU5" s="156"/>
      <c r="VV5" s="156"/>
      <c r="VW5" s="156"/>
      <c r="VX5" s="156"/>
      <c r="VY5" s="156"/>
      <c r="VZ5" s="156"/>
      <c r="WA5" s="156"/>
      <c r="WB5" s="156"/>
      <c r="WC5" s="156"/>
      <c r="WD5" s="156"/>
      <c r="WE5" s="156"/>
      <c r="WF5" s="156"/>
      <c r="WG5" s="156"/>
      <c r="WH5" s="156"/>
      <c r="WI5" s="156"/>
      <c r="WJ5" s="156"/>
      <c r="WK5" s="156"/>
      <c r="WL5" s="156"/>
      <c r="WM5" s="156"/>
      <c r="WN5" s="156"/>
      <c r="WO5" s="156"/>
      <c r="WP5" s="156"/>
      <c r="WQ5" s="156"/>
      <c r="WR5" s="156"/>
      <c r="WS5" s="156"/>
      <c r="WT5" s="156"/>
      <c r="WU5" s="156"/>
      <c r="WV5" s="156"/>
      <c r="WW5" s="156"/>
      <c r="WX5" s="156"/>
      <c r="WY5" s="156"/>
      <c r="WZ5" s="156"/>
      <c r="XA5" s="156"/>
      <c r="XB5" s="156"/>
      <c r="XC5" s="156"/>
      <c r="XD5" s="156"/>
      <c r="XE5" s="156"/>
      <c r="XF5" s="156"/>
      <c r="XG5" s="156"/>
      <c r="XH5" s="156"/>
      <c r="XI5" s="156"/>
      <c r="XJ5" s="156"/>
      <c r="XK5" s="156"/>
      <c r="XL5" s="156"/>
      <c r="XM5" s="156"/>
      <c r="XN5" s="156"/>
      <c r="XO5" s="156"/>
      <c r="XP5" s="156"/>
      <c r="XQ5" s="156"/>
      <c r="XR5" s="156"/>
      <c r="XS5" s="156"/>
      <c r="XT5" s="156"/>
      <c r="XU5" s="156"/>
      <c r="XV5" s="156"/>
      <c r="XW5" s="156"/>
      <c r="XX5" s="156"/>
      <c r="XY5" s="156"/>
      <c r="XZ5" s="156"/>
      <c r="YA5" s="156"/>
      <c r="YB5" s="156"/>
      <c r="YC5" s="156"/>
      <c r="YD5" s="156"/>
      <c r="YE5" s="156"/>
      <c r="YF5" s="156"/>
      <c r="YG5" s="156"/>
      <c r="YH5" s="156"/>
      <c r="YI5" s="156"/>
      <c r="YJ5" s="156"/>
      <c r="YK5" s="156"/>
      <c r="YL5" s="156"/>
      <c r="YM5" s="156"/>
      <c r="YN5" s="156"/>
      <c r="YO5" s="156"/>
      <c r="YP5" s="156"/>
      <c r="YQ5" s="156"/>
      <c r="YR5" s="156"/>
      <c r="YS5" s="156"/>
      <c r="YT5" s="156"/>
      <c r="YU5" s="156"/>
      <c r="YV5" s="156"/>
      <c r="YW5" s="156"/>
      <c r="YX5" s="156"/>
      <c r="YY5" s="156"/>
      <c r="YZ5" s="156"/>
      <c r="ZA5" s="156"/>
      <c r="ZB5" s="156"/>
      <c r="ZC5" s="156"/>
      <c r="ZD5" s="156"/>
      <c r="ZE5" s="156"/>
      <c r="ZF5" s="156"/>
      <c r="ZG5" s="156"/>
      <c r="ZH5" s="156"/>
      <c r="ZI5" s="156"/>
      <c r="ZJ5" s="156"/>
      <c r="ZK5" s="156"/>
      <c r="ZL5" s="156"/>
      <c r="ZM5" s="156"/>
      <c r="ZN5" s="156"/>
      <c r="ZO5" s="156"/>
      <c r="ZP5" s="156"/>
      <c r="ZQ5" s="156"/>
      <c r="ZR5" s="156"/>
      <c r="ZS5" s="156"/>
      <c r="ZT5" s="156"/>
      <c r="ZU5" s="156"/>
      <c r="ZV5" s="156"/>
      <c r="ZW5" s="156"/>
      <c r="ZX5" s="156"/>
      <c r="ZY5" s="156"/>
      <c r="ZZ5" s="156"/>
      <c r="AAA5" s="156"/>
      <c r="AAB5" s="156"/>
      <c r="AAC5" s="156"/>
      <c r="AAD5" s="156"/>
      <c r="AAE5" s="156"/>
      <c r="AAF5" s="156"/>
      <c r="AAG5" s="156"/>
      <c r="AAH5" s="156"/>
      <c r="AAI5" s="156"/>
      <c r="AAJ5" s="156"/>
      <c r="AAK5" s="156"/>
      <c r="AAL5" s="156"/>
      <c r="AAM5" s="156"/>
      <c r="AAN5" s="156"/>
      <c r="AAO5" s="156"/>
      <c r="AAP5" s="156"/>
      <c r="AAQ5" s="156"/>
      <c r="AAR5" s="156"/>
      <c r="AAS5" s="156"/>
      <c r="AAT5" s="156"/>
      <c r="AAU5" s="156"/>
      <c r="AAV5" s="156"/>
      <c r="AAW5" s="156"/>
      <c r="AAX5" s="156"/>
      <c r="AAY5" s="156"/>
      <c r="AAZ5" s="156"/>
      <c r="ABA5" s="156"/>
      <c r="ABB5" s="156"/>
      <c r="ABC5" s="156"/>
      <c r="ABD5" s="156"/>
      <c r="ABE5" s="156"/>
      <c r="ABF5" s="156"/>
      <c r="ABG5" s="156"/>
      <c r="ABH5" s="156"/>
      <c r="ABI5" s="156"/>
      <c r="ABJ5" s="156"/>
      <c r="ABK5" s="156"/>
      <c r="ABL5" s="156"/>
      <c r="ABM5" s="156"/>
      <c r="ABN5" s="156"/>
      <c r="ABO5" s="156"/>
      <c r="ABP5" s="156"/>
      <c r="ABQ5" s="156"/>
      <c r="ABR5" s="156"/>
      <c r="ABS5" s="156"/>
      <c r="ABT5" s="156"/>
      <c r="ABU5" s="156"/>
      <c r="ABV5" s="156"/>
      <c r="ABW5" s="156"/>
      <c r="ABX5" s="156"/>
      <c r="ABY5" s="156"/>
      <c r="ABZ5" s="156"/>
      <c r="ACA5" s="156"/>
      <c r="ACB5" s="156"/>
      <c r="ACC5" s="156"/>
      <c r="ACD5" s="156"/>
      <c r="ACE5" s="156"/>
      <c r="ACF5" s="156"/>
      <c r="ACG5" s="156"/>
      <c r="ACH5" s="156"/>
      <c r="ACI5" s="156"/>
      <c r="ACJ5" s="156"/>
      <c r="ACK5" s="156"/>
      <c r="ACL5" s="156"/>
      <c r="ACM5" s="156"/>
      <c r="ACN5" s="156"/>
      <c r="ACO5" s="156"/>
      <c r="ACP5" s="156"/>
      <c r="ACQ5" s="156"/>
      <c r="ACR5" s="156"/>
      <c r="ACS5" s="156"/>
      <c r="ACT5" s="156"/>
      <c r="ACU5" s="156"/>
      <c r="ACV5" s="156"/>
      <c r="ACW5" s="156"/>
      <c r="ACX5" s="156"/>
      <c r="ACY5" s="156"/>
      <c r="ACZ5" s="156"/>
      <c r="ADA5" s="156"/>
      <c r="ADB5" s="156"/>
      <c r="ADC5" s="156"/>
      <c r="ADD5" s="156"/>
      <c r="ADE5" s="156"/>
      <c r="ADF5" s="156"/>
      <c r="ADG5" s="156"/>
      <c r="ADH5" s="156"/>
      <c r="ADI5" s="156"/>
      <c r="ADJ5" s="156"/>
      <c r="ADK5" s="156"/>
      <c r="ADL5" s="156"/>
      <c r="ADM5" s="156"/>
      <c r="ADN5" s="156"/>
      <c r="ADO5" s="156"/>
      <c r="ADP5" s="156"/>
      <c r="ADQ5" s="156"/>
      <c r="ADR5" s="156"/>
      <c r="ADS5" s="156"/>
      <c r="ADT5" s="156"/>
      <c r="ADU5" s="156"/>
      <c r="ADV5" s="156"/>
      <c r="ADW5" s="156"/>
      <c r="ADX5" s="156"/>
      <c r="ADY5" s="156"/>
      <c r="ADZ5" s="156"/>
      <c r="AEA5" s="156"/>
      <c r="AEB5" s="156"/>
      <c r="AEC5" s="156"/>
      <c r="AED5" s="156"/>
      <c r="AEE5" s="156"/>
      <c r="AEF5" s="156"/>
      <c r="AEG5" s="156"/>
      <c r="AEH5" s="156"/>
      <c r="AEI5" s="156"/>
      <c r="AEJ5" s="156"/>
      <c r="AEK5" s="156"/>
      <c r="AEL5" s="156"/>
      <c r="AEM5" s="156"/>
      <c r="AEN5" s="156"/>
      <c r="AEO5" s="156"/>
      <c r="AEP5" s="156"/>
      <c r="AEQ5" s="156"/>
      <c r="AER5" s="156"/>
      <c r="AES5" s="156"/>
      <c r="AET5" s="156"/>
      <c r="AEU5" s="156"/>
      <c r="AEV5" s="156"/>
      <c r="AEW5" s="156"/>
      <c r="AEX5" s="156"/>
      <c r="AEY5" s="156"/>
      <c r="AEZ5" s="156"/>
      <c r="AFA5" s="156"/>
      <c r="AFB5" s="156"/>
      <c r="AFC5" s="156"/>
      <c r="AFD5" s="156"/>
      <c r="AFE5" s="156"/>
      <c r="AFF5" s="156"/>
      <c r="AFG5" s="156"/>
      <c r="AFH5" s="156"/>
      <c r="AFI5" s="156"/>
      <c r="AFJ5" s="156"/>
      <c r="AFK5" s="156"/>
      <c r="AFL5" s="156"/>
      <c r="AFM5" s="156"/>
      <c r="AFN5" s="156"/>
      <c r="AFO5" s="156"/>
      <c r="AFP5" s="156"/>
      <c r="AFQ5" s="156"/>
      <c r="AFR5" s="156"/>
      <c r="AFS5" s="156"/>
      <c r="AFT5" s="156"/>
      <c r="AFU5" s="156"/>
      <c r="AFV5" s="156"/>
      <c r="AFW5" s="156"/>
      <c r="AFX5" s="156"/>
      <c r="AFY5" s="156"/>
      <c r="AFZ5" s="156"/>
      <c r="AGA5" s="156"/>
      <c r="AGB5" s="156"/>
      <c r="AGC5" s="156"/>
      <c r="AGD5" s="156"/>
      <c r="AGE5" s="156"/>
      <c r="AGF5" s="156"/>
      <c r="AGG5" s="156"/>
      <c r="AGH5" s="156"/>
      <c r="AGI5" s="156"/>
      <c r="AGJ5" s="156"/>
      <c r="AGK5" s="156"/>
      <c r="AGL5" s="156"/>
      <c r="AGM5" s="156"/>
      <c r="AGN5" s="156"/>
      <c r="AGO5" s="156"/>
      <c r="AGP5" s="156"/>
      <c r="AGQ5" s="156"/>
      <c r="AGR5" s="156"/>
      <c r="AGS5" s="156"/>
      <c r="AGT5" s="156"/>
      <c r="AGU5" s="156"/>
      <c r="AGV5" s="156"/>
      <c r="AGW5" s="156"/>
      <c r="AGX5" s="156"/>
      <c r="AGY5" s="156"/>
      <c r="AGZ5" s="156"/>
      <c r="AHA5" s="156"/>
      <c r="AHB5" s="156"/>
      <c r="AHC5" s="156"/>
      <c r="AHD5" s="156"/>
      <c r="AHE5" s="156"/>
      <c r="AHF5" s="156"/>
      <c r="AHG5" s="156"/>
      <c r="AHH5" s="156"/>
      <c r="AHI5" s="156"/>
      <c r="AHJ5" s="156"/>
      <c r="AHK5" s="156"/>
      <c r="AHL5" s="156"/>
      <c r="AHM5" s="156"/>
      <c r="AHN5" s="156"/>
      <c r="AHO5" s="156"/>
      <c r="AHP5" s="156"/>
      <c r="AHQ5" s="156"/>
      <c r="AHR5" s="156"/>
      <c r="AHS5" s="156"/>
      <c r="AHT5" s="156"/>
      <c r="AHU5" s="156"/>
      <c r="AHV5" s="156"/>
      <c r="AHW5" s="156"/>
      <c r="AHX5" s="156"/>
      <c r="AHY5" s="156"/>
      <c r="AHZ5" s="156"/>
      <c r="AIA5" s="156"/>
      <c r="AIB5" s="156"/>
      <c r="AIC5" s="156"/>
      <c r="AID5" s="156"/>
      <c r="AIE5" s="156"/>
      <c r="AIF5" s="156"/>
      <c r="AIG5" s="156"/>
      <c r="AIH5" s="156"/>
      <c r="AII5" s="156"/>
      <c r="AIJ5" s="156"/>
      <c r="AIK5" s="156"/>
      <c r="AIL5" s="156"/>
      <c r="AIM5" s="156"/>
      <c r="AIN5" s="156"/>
      <c r="AIO5" s="156"/>
      <c r="AIP5" s="156"/>
      <c r="AIQ5" s="156"/>
      <c r="AIR5" s="156"/>
      <c r="AIS5" s="156"/>
      <c r="AIT5" s="156"/>
      <c r="AIU5" s="156"/>
      <c r="AIV5" s="156"/>
      <c r="AIW5" s="156"/>
      <c r="AIX5" s="156"/>
      <c r="AIY5" s="156"/>
      <c r="AIZ5" s="156"/>
      <c r="AJA5" s="156"/>
      <c r="AJB5" s="156"/>
      <c r="AJC5" s="156"/>
      <c r="AJD5" s="156"/>
      <c r="AJE5" s="156"/>
      <c r="AJF5" s="156"/>
      <c r="AJG5" s="156"/>
      <c r="AJH5" s="156"/>
      <c r="AJI5" s="156"/>
      <c r="AJJ5" s="156"/>
      <c r="AJK5" s="156"/>
      <c r="AJL5" s="156"/>
      <c r="AJM5" s="156"/>
      <c r="AJN5" s="156"/>
      <c r="AJO5" s="156"/>
      <c r="AJP5" s="156"/>
      <c r="AJQ5" s="156"/>
      <c r="AJR5" s="156"/>
      <c r="AJS5" s="156"/>
      <c r="AJT5" s="156"/>
      <c r="AJU5" s="156"/>
      <c r="AJV5" s="156"/>
      <c r="AJW5" s="156"/>
      <c r="AJX5" s="156"/>
      <c r="AJY5" s="156"/>
      <c r="AJZ5" s="156"/>
      <c r="AKA5" s="156"/>
      <c r="AKB5" s="156"/>
      <c r="AKC5" s="156"/>
      <c r="AKD5" s="156"/>
      <c r="AKE5" s="156"/>
      <c r="AKF5" s="156"/>
      <c r="AKG5" s="156"/>
      <c r="AKH5" s="156"/>
      <c r="AKI5" s="156"/>
      <c r="AKJ5" s="156"/>
      <c r="AKK5" s="156"/>
      <c r="AKL5" s="156"/>
      <c r="AKM5" s="156"/>
      <c r="AKN5" s="156"/>
      <c r="AKO5" s="156"/>
      <c r="AKP5" s="156"/>
      <c r="AKQ5" s="156"/>
      <c r="AKR5" s="156"/>
      <c r="AKS5" s="156"/>
      <c r="AKT5" s="156"/>
      <c r="AKU5" s="156"/>
      <c r="AKV5" s="156"/>
      <c r="AKW5" s="156"/>
      <c r="AKX5" s="156"/>
      <c r="AKY5" s="156"/>
      <c r="AKZ5" s="156"/>
      <c r="ALA5" s="156"/>
      <c r="ALB5" s="156"/>
      <c r="ALC5" s="156"/>
      <c r="ALD5" s="156"/>
      <c r="ALE5" s="156"/>
      <c r="ALF5" s="156"/>
      <c r="ALG5" s="156"/>
      <c r="ALH5" s="156"/>
      <c r="ALI5" s="156"/>
      <c r="ALJ5" s="156"/>
      <c r="ALK5" s="156"/>
      <c r="ALL5" s="156"/>
      <c r="ALM5" s="156"/>
      <c r="ALN5" s="156"/>
      <c r="ALO5" s="156"/>
      <c r="ALP5" s="156"/>
      <c r="ALQ5" s="156"/>
      <c r="ALR5" s="156"/>
      <c r="ALS5" s="156"/>
      <c r="ALT5" s="156"/>
      <c r="ALU5" s="156"/>
      <c r="ALV5" s="156"/>
      <c r="ALW5" s="156"/>
      <c r="ALX5" s="156"/>
      <c r="ALY5" s="156"/>
      <c r="ALZ5" s="156"/>
      <c r="AMA5" s="156"/>
      <c r="AMB5" s="156"/>
      <c r="AMC5" s="156"/>
      <c r="AMD5" s="156"/>
      <c r="AME5" s="156"/>
      <c r="AMF5" s="156"/>
      <c r="AMG5" s="156"/>
      <c r="AMH5" s="156"/>
    </row>
    <row r="6" spans="1:1022" ht="15.6">
      <c r="A6" s="160" t="s">
        <v>522</v>
      </c>
      <c r="B6" s="162" t="s">
        <v>661</v>
      </c>
      <c r="C6" s="156"/>
      <c r="D6" s="156"/>
      <c r="E6" s="156"/>
      <c r="F6" s="156"/>
      <c r="G6" s="156"/>
      <c r="H6" s="157"/>
      <c r="I6" s="156"/>
      <c r="J6" s="156"/>
      <c r="K6" s="156"/>
      <c r="L6" s="156"/>
      <c r="M6" s="156"/>
      <c r="N6" s="157"/>
      <c r="O6" s="157"/>
      <c r="P6" s="157"/>
      <c r="Q6" s="157"/>
      <c r="R6" s="157"/>
      <c r="S6" s="157"/>
      <c r="T6" s="156"/>
      <c r="U6" s="156"/>
      <c r="V6" s="156"/>
      <c r="W6" s="156"/>
      <c r="X6" s="156"/>
      <c r="Y6" s="156"/>
      <c r="Z6" s="156"/>
      <c r="AA6" s="156"/>
      <c r="AB6" s="156"/>
      <c r="AC6" s="156"/>
      <c r="AD6" s="156"/>
      <c r="AE6" s="156"/>
      <c r="AF6" s="156"/>
      <c r="AG6" s="156"/>
      <c r="AH6" s="156"/>
      <c r="AI6" s="156"/>
      <c r="AJ6" s="156"/>
      <c r="AK6" s="156"/>
      <c r="AL6" s="156"/>
      <c r="AM6" s="156"/>
      <c r="AN6" s="156"/>
      <c r="AO6" s="156"/>
      <c r="AP6" s="156"/>
      <c r="AQ6" s="156"/>
      <c r="AR6" s="156"/>
      <c r="AS6" s="156"/>
      <c r="AT6" s="156"/>
      <c r="AU6" s="156"/>
      <c r="AV6" s="156"/>
      <c r="AW6" s="156"/>
      <c r="AX6" s="156"/>
      <c r="AY6" s="156"/>
      <c r="AZ6" s="156"/>
      <c r="BA6" s="156"/>
      <c r="BB6" s="156"/>
      <c r="BC6" s="156"/>
      <c r="BD6" s="156"/>
      <c r="BE6" s="156"/>
      <c r="BF6" s="156"/>
      <c r="BG6" s="156"/>
      <c r="BH6" s="156"/>
      <c r="BI6" s="156"/>
      <c r="BJ6" s="156"/>
      <c r="BK6" s="156"/>
      <c r="BL6" s="156"/>
      <c r="BM6" s="156"/>
      <c r="BN6" s="156"/>
      <c r="BO6" s="156"/>
      <c r="BP6" s="156"/>
      <c r="BQ6" s="156"/>
      <c r="BR6" s="156"/>
      <c r="BS6" s="156"/>
      <c r="BT6" s="156"/>
      <c r="BU6" s="156"/>
      <c r="BV6" s="156"/>
      <c r="BW6" s="156"/>
      <c r="BX6" s="156"/>
      <c r="BY6" s="156"/>
      <c r="BZ6" s="156"/>
      <c r="CA6" s="156"/>
      <c r="CB6" s="156"/>
      <c r="CC6" s="156"/>
      <c r="CD6" s="156"/>
      <c r="CE6" s="156"/>
      <c r="CF6" s="156"/>
      <c r="CG6" s="156"/>
      <c r="CH6" s="156"/>
      <c r="CI6" s="156"/>
      <c r="CJ6" s="156"/>
      <c r="CK6" s="156"/>
      <c r="CL6" s="156"/>
      <c r="CM6" s="156"/>
      <c r="CN6" s="156"/>
      <c r="CO6" s="156"/>
      <c r="CP6" s="156"/>
      <c r="CQ6" s="156"/>
      <c r="CR6" s="156"/>
      <c r="CS6" s="156"/>
      <c r="CT6" s="156"/>
      <c r="CU6" s="156"/>
      <c r="CV6" s="156"/>
      <c r="CW6" s="156"/>
      <c r="CX6" s="156"/>
      <c r="CY6" s="156"/>
      <c r="CZ6" s="156"/>
      <c r="DA6" s="156"/>
      <c r="DB6" s="156"/>
      <c r="DC6" s="156"/>
      <c r="DD6" s="156"/>
      <c r="DE6" s="156"/>
      <c r="DF6" s="156"/>
      <c r="DG6" s="156"/>
      <c r="DH6" s="156"/>
      <c r="DI6" s="156"/>
      <c r="DJ6" s="156"/>
      <c r="DK6" s="156"/>
      <c r="DL6" s="156"/>
      <c r="DM6" s="156"/>
      <c r="DN6" s="156"/>
      <c r="DO6" s="156"/>
      <c r="DP6" s="156"/>
      <c r="DQ6" s="156"/>
      <c r="DR6" s="156"/>
      <c r="DS6" s="156"/>
      <c r="DT6" s="156"/>
      <c r="DU6" s="156"/>
      <c r="DV6" s="156"/>
      <c r="DW6" s="156"/>
      <c r="DX6" s="156"/>
      <c r="DY6" s="156"/>
      <c r="DZ6" s="156"/>
      <c r="EA6" s="156"/>
      <c r="EB6" s="156"/>
      <c r="EC6" s="156"/>
      <c r="ED6" s="156"/>
      <c r="EE6" s="156"/>
      <c r="EF6" s="156"/>
      <c r="EG6" s="156"/>
      <c r="EH6" s="156"/>
      <c r="EI6" s="156"/>
      <c r="EJ6" s="156"/>
      <c r="EK6" s="156"/>
      <c r="EL6" s="156"/>
      <c r="EM6" s="156"/>
      <c r="EN6" s="156"/>
      <c r="EO6" s="156"/>
      <c r="EP6" s="156"/>
      <c r="EQ6" s="156"/>
      <c r="ER6" s="156"/>
      <c r="ES6" s="156"/>
      <c r="ET6" s="156"/>
      <c r="EU6" s="156"/>
      <c r="EV6" s="156"/>
      <c r="EW6" s="156"/>
      <c r="EX6" s="156"/>
      <c r="EY6" s="156"/>
      <c r="EZ6" s="156"/>
      <c r="FA6" s="156"/>
      <c r="FB6" s="156"/>
      <c r="FC6" s="156"/>
      <c r="FD6" s="156"/>
      <c r="FE6" s="156"/>
      <c r="FF6" s="156"/>
      <c r="FG6" s="156"/>
      <c r="FH6" s="156"/>
      <c r="FI6" s="156"/>
      <c r="FJ6" s="156"/>
      <c r="FK6" s="156"/>
      <c r="FL6" s="156"/>
      <c r="FM6" s="156"/>
      <c r="FN6" s="156"/>
      <c r="FO6" s="156"/>
      <c r="FP6" s="156"/>
      <c r="FQ6" s="156"/>
      <c r="FR6" s="156"/>
      <c r="FS6" s="156"/>
      <c r="FT6" s="156"/>
      <c r="FU6" s="156"/>
      <c r="FV6" s="156"/>
      <c r="FW6" s="156"/>
      <c r="FX6" s="156"/>
      <c r="FY6" s="156"/>
      <c r="FZ6" s="156"/>
      <c r="GA6" s="156"/>
      <c r="GB6" s="156"/>
      <c r="GC6" s="156"/>
      <c r="GD6" s="156"/>
      <c r="GE6" s="156"/>
      <c r="GF6" s="156"/>
      <c r="GG6" s="156"/>
      <c r="GH6" s="156"/>
      <c r="GI6" s="156"/>
      <c r="GJ6" s="156"/>
      <c r="GK6" s="156"/>
      <c r="GL6" s="156"/>
      <c r="GM6" s="156"/>
      <c r="GN6" s="156"/>
      <c r="GO6" s="156"/>
      <c r="GP6" s="156"/>
      <c r="GQ6" s="156"/>
      <c r="GR6" s="156"/>
      <c r="GS6" s="156"/>
      <c r="GT6" s="156"/>
      <c r="GU6" s="156"/>
      <c r="GV6" s="156"/>
      <c r="GW6" s="156"/>
      <c r="GX6" s="156"/>
      <c r="GY6" s="156"/>
      <c r="GZ6" s="156"/>
      <c r="HA6" s="156"/>
      <c r="HB6" s="156"/>
      <c r="HC6" s="156"/>
      <c r="HD6" s="156"/>
      <c r="HE6" s="156"/>
      <c r="HF6" s="156"/>
      <c r="HG6" s="156"/>
      <c r="HH6" s="156"/>
      <c r="HI6" s="156"/>
      <c r="HJ6" s="156"/>
      <c r="HK6" s="156"/>
      <c r="HL6" s="156"/>
      <c r="HM6" s="156"/>
      <c r="HN6" s="156"/>
      <c r="HO6" s="156"/>
      <c r="HP6" s="156"/>
      <c r="HQ6" s="156"/>
      <c r="HR6" s="156"/>
      <c r="HS6" s="156"/>
      <c r="HT6" s="156"/>
      <c r="HU6" s="156"/>
      <c r="HV6" s="156"/>
      <c r="HW6" s="156"/>
      <c r="HX6" s="156"/>
      <c r="HY6" s="156"/>
      <c r="HZ6" s="156"/>
      <c r="IA6" s="156"/>
      <c r="IB6" s="156"/>
      <c r="IC6" s="156"/>
      <c r="ID6" s="156"/>
      <c r="IE6" s="156"/>
      <c r="IF6" s="156"/>
      <c r="IG6" s="156"/>
      <c r="IH6" s="156"/>
      <c r="II6" s="156"/>
      <c r="IJ6" s="156"/>
      <c r="IK6" s="156"/>
      <c r="IL6" s="156"/>
      <c r="IM6" s="156"/>
      <c r="IN6" s="156"/>
      <c r="IO6" s="156"/>
      <c r="IP6" s="156"/>
      <c r="IQ6" s="156"/>
      <c r="IR6" s="156"/>
      <c r="IS6" s="156"/>
      <c r="IT6" s="156"/>
      <c r="IU6" s="156"/>
      <c r="IV6" s="156"/>
      <c r="IW6" s="156"/>
      <c r="IX6" s="156"/>
      <c r="IY6" s="156"/>
      <c r="IZ6" s="156"/>
      <c r="JA6" s="156"/>
      <c r="JB6" s="156"/>
      <c r="JC6" s="156"/>
      <c r="JD6" s="156"/>
      <c r="JE6" s="156"/>
      <c r="JF6" s="156"/>
      <c r="JG6" s="156"/>
      <c r="JH6" s="156"/>
      <c r="JI6" s="156"/>
      <c r="JJ6" s="156"/>
      <c r="JK6" s="156"/>
      <c r="JL6" s="156"/>
      <c r="JM6" s="156"/>
      <c r="JN6" s="156"/>
      <c r="JO6" s="156"/>
      <c r="JP6" s="156"/>
      <c r="JQ6" s="156"/>
      <c r="JR6" s="156"/>
      <c r="JS6" s="156"/>
      <c r="JT6" s="156"/>
      <c r="JU6" s="156"/>
      <c r="JV6" s="156"/>
      <c r="JW6" s="156"/>
      <c r="JX6" s="156"/>
      <c r="JY6" s="156"/>
      <c r="JZ6" s="156"/>
      <c r="KA6" s="156"/>
      <c r="KB6" s="156"/>
      <c r="KC6" s="156"/>
      <c r="KD6" s="156"/>
      <c r="KE6" s="156"/>
      <c r="KF6" s="156"/>
      <c r="KG6" s="156"/>
      <c r="KH6" s="156"/>
      <c r="KI6" s="156"/>
      <c r="KJ6" s="156"/>
      <c r="KK6" s="156"/>
      <c r="KL6" s="156"/>
      <c r="KM6" s="156"/>
      <c r="KN6" s="156"/>
      <c r="KO6" s="156"/>
      <c r="KP6" s="156"/>
      <c r="KQ6" s="156"/>
      <c r="KR6" s="156"/>
      <c r="KS6" s="156"/>
      <c r="KT6" s="156"/>
      <c r="KU6" s="156"/>
      <c r="KV6" s="156"/>
      <c r="KW6" s="156"/>
      <c r="KX6" s="156"/>
      <c r="KY6" s="156"/>
      <c r="KZ6" s="156"/>
      <c r="LA6" s="156"/>
      <c r="LB6" s="156"/>
      <c r="LC6" s="156"/>
      <c r="LD6" s="156"/>
      <c r="LE6" s="156"/>
      <c r="LF6" s="156"/>
      <c r="LG6" s="156"/>
      <c r="LH6" s="156"/>
      <c r="LI6" s="156"/>
      <c r="LJ6" s="156"/>
      <c r="LK6" s="156"/>
      <c r="LL6" s="156"/>
      <c r="LM6" s="156"/>
      <c r="LN6" s="156"/>
      <c r="LO6" s="156"/>
      <c r="LP6" s="156"/>
      <c r="LQ6" s="156"/>
      <c r="LR6" s="156"/>
      <c r="LS6" s="156"/>
      <c r="LT6" s="156"/>
      <c r="LU6" s="156"/>
      <c r="LV6" s="156"/>
      <c r="LW6" s="156"/>
      <c r="LX6" s="156"/>
      <c r="LY6" s="156"/>
      <c r="LZ6" s="156"/>
      <c r="MA6" s="156"/>
      <c r="MB6" s="156"/>
      <c r="MC6" s="156"/>
      <c r="MD6" s="156"/>
      <c r="ME6" s="156"/>
      <c r="MF6" s="156"/>
      <c r="MG6" s="156"/>
      <c r="MH6" s="156"/>
      <c r="MI6" s="156"/>
      <c r="MJ6" s="156"/>
      <c r="MK6" s="156"/>
      <c r="ML6" s="156"/>
      <c r="MM6" s="156"/>
      <c r="MN6" s="156"/>
      <c r="MO6" s="156"/>
      <c r="MP6" s="156"/>
      <c r="MQ6" s="156"/>
      <c r="MR6" s="156"/>
      <c r="MS6" s="156"/>
      <c r="MT6" s="156"/>
      <c r="MU6" s="156"/>
      <c r="MV6" s="156"/>
      <c r="MW6" s="156"/>
      <c r="MX6" s="156"/>
      <c r="MY6" s="156"/>
      <c r="MZ6" s="156"/>
      <c r="NA6" s="156"/>
      <c r="NB6" s="156"/>
      <c r="NC6" s="156"/>
      <c r="ND6" s="156"/>
      <c r="NE6" s="156"/>
      <c r="NF6" s="156"/>
      <c r="NG6" s="156"/>
      <c r="NH6" s="156"/>
      <c r="NI6" s="156"/>
      <c r="NJ6" s="156"/>
      <c r="NK6" s="156"/>
      <c r="NL6" s="156"/>
      <c r="NM6" s="156"/>
      <c r="NN6" s="156"/>
      <c r="NO6" s="156"/>
      <c r="NP6" s="156"/>
      <c r="NQ6" s="156"/>
      <c r="NR6" s="156"/>
      <c r="NS6" s="156"/>
      <c r="NT6" s="156"/>
      <c r="NU6" s="156"/>
      <c r="NV6" s="156"/>
      <c r="NW6" s="156"/>
      <c r="NX6" s="156"/>
      <c r="NY6" s="156"/>
      <c r="NZ6" s="156"/>
      <c r="OA6" s="156"/>
      <c r="OB6" s="156"/>
      <c r="OC6" s="156"/>
      <c r="OD6" s="156"/>
      <c r="OE6" s="156"/>
      <c r="OF6" s="156"/>
      <c r="OG6" s="156"/>
      <c r="OH6" s="156"/>
      <c r="OI6" s="156"/>
      <c r="OJ6" s="156"/>
      <c r="OK6" s="156"/>
      <c r="OL6" s="156"/>
      <c r="OM6" s="156"/>
      <c r="ON6" s="156"/>
      <c r="OO6" s="156"/>
      <c r="OP6" s="156"/>
      <c r="OQ6" s="156"/>
      <c r="OR6" s="156"/>
      <c r="OS6" s="156"/>
      <c r="OT6" s="156"/>
      <c r="OU6" s="156"/>
      <c r="OV6" s="156"/>
      <c r="OW6" s="156"/>
      <c r="OX6" s="156"/>
      <c r="OY6" s="156"/>
      <c r="OZ6" s="156"/>
      <c r="PA6" s="156"/>
      <c r="PB6" s="156"/>
      <c r="PC6" s="156"/>
      <c r="PD6" s="156"/>
      <c r="PE6" s="156"/>
      <c r="PF6" s="156"/>
      <c r="PG6" s="156"/>
      <c r="PH6" s="156"/>
      <c r="PI6" s="156"/>
      <c r="PJ6" s="156"/>
      <c r="PK6" s="156"/>
      <c r="PL6" s="156"/>
      <c r="PM6" s="156"/>
      <c r="PN6" s="156"/>
      <c r="PO6" s="156"/>
      <c r="PP6" s="156"/>
      <c r="PQ6" s="156"/>
      <c r="PR6" s="156"/>
      <c r="PS6" s="156"/>
      <c r="PT6" s="156"/>
      <c r="PU6" s="156"/>
      <c r="PV6" s="156"/>
      <c r="PW6" s="156"/>
      <c r="PX6" s="156"/>
      <c r="PY6" s="156"/>
      <c r="PZ6" s="156"/>
      <c r="QA6" s="156"/>
      <c r="QB6" s="156"/>
      <c r="QC6" s="156"/>
      <c r="QD6" s="156"/>
      <c r="QE6" s="156"/>
      <c r="QF6" s="156"/>
      <c r="QG6" s="156"/>
      <c r="QH6" s="156"/>
      <c r="QI6" s="156"/>
      <c r="QJ6" s="156"/>
      <c r="QK6" s="156"/>
      <c r="QL6" s="156"/>
      <c r="QM6" s="156"/>
      <c r="QN6" s="156"/>
      <c r="QO6" s="156"/>
      <c r="QP6" s="156"/>
      <c r="QQ6" s="156"/>
      <c r="QR6" s="156"/>
      <c r="QS6" s="156"/>
      <c r="QT6" s="156"/>
      <c r="QU6" s="156"/>
      <c r="QV6" s="156"/>
      <c r="QW6" s="156"/>
      <c r="QX6" s="156"/>
      <c r="QY6" s="156"/>
      <c r="QZ6" s="156"/>
      <c r="RA6" s="156"/>
      <c r="RB6" s="156"/>
      <c r="RC6" s="156"/>
      <c r="RD6" s="156"/>
      <c r="RE6" s="156"/>
      <c r="RF6" s="156"/>
      <c r="RG6" s="156"/>
      <c r="RH6" s="156"/>
      <c r="RI6" s="156"/>
      <c r="RJ6" s="156"/>
      <c r="RK6" s="156"/>
      <c r="RL6" s="156"/>
      <c r="RM6" s="156"/>
      <c r="RN6" s="156"/>
      <c r="RO6" s="156"/>
      <c r="RP6" s="156"/>
      <c r="RQ6" s="156"/>
      <c r="RR6" s="156"/>
      <c r="RS6" s="156"/>
      <c r="RT6" s="156"/>
      <c r="RU6" s="156"/>
      <c r="RV6" s="156"/>
      <c r="RW6" s="156"/>
      <c r="RX6" s="156"/>
      <c r="RY6" s="156"/>
      <c r="RZ6" s="156"/>
      <c r="SA6" s="156"/>
      <c r="SB6" s="156"/>
      <c r="SC6" s="156"/>
      <c r="SD6" s="156"/>
      <c r="SE6" s="156"/>
      <c r="SF6" s="156"/>
      <c r="SG6" s="156"/>
      <c r="SH6" s="156"/>
      <c r="SI6" s="156"/>
      <c r="SJ6" s="156"/>
      <c r="SK6" s="156"/>
      <c r="SL6" s="156"/>
      <c r="SM6" s="156"/>
      <c r="SN6" s="156"/>
      <c r="SO6" s="156"/>
      <c r="SP6" s="156"/>
      <c r="SQ6" s="156"/>
      <c r="SR6" s="156"/>
      <c r="SS6" s="156"/>
      <c r="ST6" s="156"/>
      <c r="SU6" s="156"/>
      <c r="SV6" s="156"/>
      <c r="SW6" s="156"/>
      <c r="SX6" s="156"/>
      <c r="SY6" s="156"/>
      <c r="SZ6" s="156"/>
      <c r="TA6" s="156"/>
      <c r="TB6" s="156"/>
      <c r="TC6" s="156"/>
      <c r="TD6" s="156"/>
      <c r="TE6" s="156"/>
      <c r="TF6" s="156"/>
      <c r="TG6" s="156"/>
      <c r="TH6" s="156"/>
      <c r="TI6" s="156"/>
      <c r="TJ6" s="156"/>
      <c r="TK6" s="156"/>
      <c r="TL6" s="156"/>
      <c r="TM6" s="156"/>
      <c r="TN6" s="156"/>
      <c r="TO6" s="156"/>
      <c r="TP6" s="156"/>
      <c r="TQ6" s="156"/>
      <c r="TR6" s="156"/>
      <c r="TS6" s="156"/>
      <c r="TT6" s="156"/>
      <c r="TU6" s="156"/>
      <c r="TV6" s="156"/>
      <c r="TW6" s="156"/>
      <c r="TX6" s="156"/>
      <c r="TY6" s="156"/>
      <c r="TZ6" s="156"/>
      <c r="UA6" s="156"/>
      <c r="UB6" s="156"/>
      <c r="UC6" s="156"/>
      <c r="UD6" s="156"/>
      <c r="UE6" s="156"/>
      <c r="UF6" s="156"/>
      <c r="UG6" s="156"/>
      <c r="UH6" s="156"/>
      <c r="UI6" s="156"/>
      <c r="UJ6" s="156"/>
      <c r="UK6" s="156"/>
      <c r="UL6" s="156"/>
      <c r="UM6" s="156"/>
      <c r="UN6" s="156"/>
      <c r="UO6" s="156"/>
      <c r="UP6" s="156"/>
      <c r="UQ6" s="156"/>
      <c r="UR6" s="156"/>
      <c r="US6" s="156"/>
      <c r="UT6" s="156"/>
      <c r="UU6" s="156"/>
      <c r="UV6" s="156"/>
      <c r="UW6" s="156"/>
      <c r="UX6" s="156"/>
      <c r="UY6" s="156"/>
      <c r="UZ6" s="156"/>
      <c r="VA6" s="156"/>
      <c r="VB6" s="156"/>
      <c r="VC6" s="156"/>
      <c r="VD6" s="156"/>
      <c r="VE6" s="156"/>
      <c r="VF6" s="156"/>
      <c r="VG6" s="156"/>
      <c r="VH6" s="156"/>
      <c r="VI6" s="156"/>
      <c r="VJ6" s="156"/>
      <c r="VK6" s="156"/>
      <c r="VL6" s="156"/>
      <c r="VM6" s="156"/>
      <c r="VN6" s="156"/>
      <c r="VO6" s="156"/>
      <c r="VP6" s="156"/>
      <c r="VQ6" s="156"/>
      <c r="VR6" s="156"/>
      <c r="VS6" s="156"/>
      <c r="VT6" s="156"/>
      <c r="VU6" s="156"/>
      <c r="VV6" s="156"/>
      <c r="VW6" s="156"/>
      <c r="VX6" s="156"/>
      <c r="VY6" s="156"/>
      <c r="VZ6" s="156"/>
      <c r="WA6" s="156"/>
      <c r="WB6" s="156"/>
      <c r="WC6" s="156"/>
      <c r="WD6" s="156"/>
      <c r="WE6" s="156"/>
      <c r="WF6" s="156"/>
      <c r="WG6" s="156"/>
      <c r="WH6" s="156"/>
      <c r="WI6" s="156"/>
      <c r="WJ6" s="156"/>
      <c r="WK6" s="156"/>
      <c r="WL6" s="156"/>
      <c r="WM6" s="156"/>
      <c r="WN6" s="156"/>
      <c r="WO6" s="156"/>
      <c r="WP6" s="156"/>
      <c r="WQ6" s="156"/>
      <c r="WR6" s="156"/>
      <c r="WS6" s="156"/>
      <c r="WT6" s="156"/>
      <c r="WU6" s="156"/>
      <c r="WV6" s="156"/>
      <c r="WW6" s="156"/>
      <c r="WX6" s="156"/>
      <c r="WY6" s="156"/>
      <c r="WZ6" s="156"/>
      <c r="XA6" s="156"/>
      <c r="XB6" s="156"/>
      <c r="XC6" s="156"/>
      <c r="XD6" s="156"/>
      <c r="XE6" s="156"/>
      <c r="XF6" s="156"/>
      <c r="XG6" s="156"/>
      <c r="XH6" s="156"/>
      <c r="XI6" s="156"/>
      <c r="XJ6" s="156"/>
      <c r="XK6" s="156"/>
      <c r="XL6" s="156"/>
      <c r="XM6" s="156"/>
      <c r="XN6" s="156"/>
      <c r="XO6" s="156"/>
      <c r="XP6" s="156"/>
      <c r="XQ6" s="156"/>
      <c r="XR6" s="156"/>
      <c r="XS6" s="156"/>
      <c r="XT6" s="156"/>
      <c r="XU6" s="156"/>
      <c r="XV6" s="156"/>
      <c r="XW6" s="156"/>
      <c r="XX6" s="156"/>
      <c r="XY6" s="156"/>
      <c r="XZ6" s="156"/>
      <c r="YA6" s="156"/>
      <c r="YB6" s="156"/>
      <c r="YC6" s="156"/>
      <c r="YD6" s="156"/>
      <c r="YE6" s="156"/>
      <c r="YF6" s="156"/>
      <c r="YG6" s="156"/>
      <c r="YH6" s="156"/>
      <c r="YI6" s="156"/>
      <c r="YJ6" s="156"/>
      <c r="YK6" s="156"/>
      <c r="YL6" s="156"/>
      <c r="YM6" s="156"/>
      <c r="YN6" s="156"/>
      <c r="YO6" s="156"/>
      <c r="YP6" s="156"/>
      <c r="YQ6" s="156"/>
      <c r="YR6" s="156"/>
      <c r="YS6" s="156"/>
      <c r="YT6" s="156"/>
      <c r="YU6" s="156"/>
      <c r="YV6" s="156"/>
      <c r="YW6" s="156"/>
      <c r="YX6" s="156"/>
      <c r="YY6" s="156"/>
      <c r="YZ6" s="156"/>
      <c r="ZA6" s="156"/>
      <c r="ZB6" s="156"/>
      <c r="ZC6" s="156"/>
      <c r="ZD6" s="156"/>
      <c r="ZE6" s="156"/>
      <c r="ZF6" s="156"/>
      <c r="ZG6" s="156"/>
      <c r="ZH6" s="156"/>
      <c r="ZI6" s="156"/>
      <c r="ZJ6" s="156"/>
      <c r="ZK6" s="156"/>
      <c r="ZL6" s="156"/>
      <c r="ZM6" s="156"/>
      <c r="ZN6" s="156"/>
      <c r="ZO6" s="156"/>
      <c r="ZP6" s="156"/>
      <c r="ZQ6" s="156"/>
      <c r="ZR6" s="156"/>
      <c r="ZS6" s="156"/>
      <c r="ZT6" s="156"/>
      <c r="ZU6" s="156"/>
      <c r="ZV6" s="156"/>
      <c r="ZW6" s="156"/>
      <c r="ZX6" s="156"/>
      <c r="ZY6" s="156"/>
      <c r="ZZ6" s="156"/>
      <c r="AAA6" s="156"/>
      <c r="AAB6" s="156"/>
      <c r="AAC6" s="156"/>
      <c r="AAD6" s="156"/>
      <c r="AAE6" s="156"/>
      <c r="AAF6" s="156"/>
      <c r="AAG6" s="156"/>
      <c r="AAH6" s="156"/>
      <c r="AAI6" s="156"/>
      <c r="AAJ6" s="156"/>
      <c r="AAK6" s="156"/>
      <c r="AAL6" s="156"/>
      <c r="AAM6" s="156"/>
      <c r="AAN6" s="156"/>
      <c r="AAO6" s="156"/>
      <c r="AAP6" s="156"/>
      <c r="AAQ6" s="156"/>
      <c r="AAR6" s="156"/>
      <c r="AAS6" s="156"/>
      <c r="AAT6" s="156"/>
      <c r="AAU6" s="156"/>
      <c r="AAV6" s="156"/>
      <c r="AAW6" s="156"/>
      <c r="AAX6" s="156"/>
      <c r="AAY6" s="156"/>
      <c r="AAZ6" s="156"/>
      <c r="ABA6" s="156"/>
      <c r="ABB6" s="156"/>
      <c r="ABC6" s="156"/>
      <c r="ABD6" s="156"/>
      <c r="ABE6" s="156"/>
      <c r="ABF6" s="156"/>
      <c r="ABG6" s="156"/>
      <c r="ABH6" s="156"/>
      <c r="ABI6" s="156"/>
      <c r="ABJ6" s="156"/>
      <c r="ABK6" s="156"/>
      <c r="ABL6" s="156"/>
      <c r="ABM6" s="156"/>
      <c r="ABN6" s="156"/>
      <c r="ABO6" s="156"/>
      <c r="ABP6" s="156"/>
      <c r="ABQ6" s="156"/>
      <c r="ABR6" s="156"/>
      <c r="ABS6" s="156"/>
      <c r="ABT6" s="156"/>
      <c r="ABU6" s="156"/>
      <c r="ABV6" s="156"/>
      <c r="ABW6" s="156"/>
      <c r="ABX6" s="156"/>
      <c r="ABY6" s="156"/>
      <c r="ABZ6" s="156"/>
      <c r="ACA6" s="156"/>
      <c r="ACB6" s="156"/>
      <c r="ACC6" s="156"/>
      <c r="ACD6" s="156"/>
      <c r="ACE6" s="156"/>
      <c r="ACF6" s="156"/>
      <c r="ACG6" s="156"/>
      <c r="ACH6" s="156"/>
      <c r="ACI6" s="156"/>
      <c r="ACJ6" s="156"/>
      <c r="ACK6" s="156"/>
      <c r="ACL6" s="156"/>
      <c r="ACM6" s="156"/>
      <c r="ACN6" s="156"/>
      <c r="ACO6" s="156"/>
      <c r="ACP6" s="156"/>
      <c r="ACQ6" s="156"/>
      <c r="ACR6" s="156"/>
      <c r="ACS6" s="156"/>
      <c r="ACT6" s="156"/>
      <c r="ACU6" s="156"/>
      <c r="ACV6" s="156"/>
      <c r="ACW6" s="156"/>
      <c r="ACX6" s="156"/>
      <c r="ACY6" s="156"/>
      <c r="ACZ6" s="156"/>
      <c r="ADA6" s="156"/>
      <c r="ADB6" s="156"/>
      <c r="ADC6" s="156"/>
      <c r="ADD6" s="156"/>
      <c r="ADE6" s="156"/>
      <c r="ADF6" s="156"/>
      <c r="ADG6" s="156"/>
      <c r="ADH6" s="156"/>
      <c r="ADI6" s="156"/>
      <c r="ADJ6" s="156"/>
      <c r="ADK6" s="156"/>
      <c r="ADL6" s="156"/>
      <c r="ADM6" s="156"/>
      <c r="ADN6" s="156"/>
      <c r="ADO6" s="156"/>
      <c r="ADP6" s="156"/>
      <c r="ADQ6" s="156"/>
      <c r="ADR6" s="156"/>
      <c r="ADS6" s="156"/>
      <c r="ADT6" s="156"/>
      <c r="ADU6" s="156"/>
      <c r="ADV6" s="156"/>
      <c r="ADW6" s="156"/>
      <c r="ADX6" s="156"/>
      <c r="ADY6" s="156"/>
      <c r="ADZ6" s="156"/>
      <c r="AEA6" s="156"/>
      <c r="AEB6" s="156"/>
      <c r="AEC6" s="156"/>
      <c r="AED6" s="156"/>
      <c r="AEE6" s="156"/>
      <c r="AEF6" s="156"/>
      <c r="AEG6" s="156"/>
      <c r="AEH6" s="156"/>
      <c r="AEI6" s="156"/>
      <c r="AEJ6" s="156"/>
      <c r="AEK6" s="156"/>
      <c r="AEL6" s="156"/>
      <c r="AEM6" s="156"/>
      <c r="AEN6" s="156"/>
      <c r="AEO6" s="156"/>
      <c r="AEP6" s="156"/>
      <c r="AEQ6" s="156"/>
      <c r="AER6" s="156"/>
      <c r="AES6" s="156"/>
      <c r="AET6" s="156"/>
      <c r="AEU6" s="156"/>
      <c r="AEV6" s="156"/>
      <c r="AEW6" s="156"/>
      <c r="AEX6" s="156"/>
      <c r="AEY6" s="156"/>
      <c r="AEZ6" s="156"/>
      <c r="AFA6" s="156"/>
      <c r="AFB6" s="156"/>
      <c r="AFC6" s="156"/>
      <c r="AFD6" s="156"/>
      <c r="AFE6" s="156"/>
      <c r="AFF6" s="156"/>
      <c r="AFG6" s="156"/>
      <c r="AFH6" s="156"/>
      <c r="AFI6" s="156"/>
      <c r="AFJ6" s="156"/>
      <c r="AFK6" s="156"/>
      <c r="AFL6" s="156"/>
      <c r="AFM6" s="156"/>
      <c r="AFN6" s="156"/>
      <c r="AFO6" s="156"/>
      <c r="AFP6" s="156"/>
      <c r="AFQ6" s="156"/>
      <c r="AFR6" s="156"/>
      <c r="AFS6" s="156"/>
      <c r="AFT6" s="156"/>
      <c r="AFU6" s="156"/>
      <c r="AFV6" s="156"/>
      <c r="AFW6" s="156"/>
      <c r="AFX6" s="156"/>
      <c r="AFY6" s="156"/>
      <c r="AFZ6" s="156"/>
      <c r="AGA6" s="156"/>
      <c r="AGB6" s="156"/>
      <c r="AGC6" s="156"/>
      <c r="AGD6" s="156"/>
      <c r="AGE6" s="156"/>
      <c r="AGF6" s="156"/>
      <c r="AGG6" s="156"/>
      <c r="AGH6" s="156"/>
      <c r="AGI6" s="156"/>
      <c r="AGJ6" s="156"/>
      <c r="AGK6" s="156"/>
      <c r="AGL6" s="156"/>
      <c r="AGM6" s="156"/>
      <c r="AGN6" s="156"/>
      <c r="AGO6" s="156"/>
      <c r="AGP6" s="156"/>
      <c r="AGQ6" s="156"/>
      <c r="AGR6" s="156"/>
      <c r="AGS6" s="156"/>
      <c r="AGT6" s="156"/>
      <c r="AGU6" s="156"/>
      <c r="AGV6" s="156"/>
      <c r="AGW6" s="156"/>
      <c r="AGX6" s="156"/>
      <c r="AGY6" s="156"/>
      <c r="AGZ6" s="156"/>
      <c r="AHA6" s="156"/>
      <c r="AHB6" s="156"/>
      <c r="AHC6" s="156"/>
      <c r="AHD6" s="156"/>
      <c r="AHE6" s="156"/>
      <c r="AHF6" s="156"/>
      <c r="AHG6" s="156"/>
      <c r="AHH6" s="156"/>
      <c r="AHI6" s="156"/>
      <c r="AHJ6" s="156"/>
      <c r="AHK6" s="156"/>
      <c r="AHL6" s="156"/>
      <c r="AHM6" s="156"/>
      <c r="AHN6" s="156"/>
      <c r="AHO6" s="156"/>
      <c r="AHP6" s="156"/>
      <c r="AHQ6" s="156"/>
      <c r="AHR6" s="156"/>
      <c r="AHS6" s="156"/>
      <c r="AHT6" s="156"/>
      <c r="AHU6" s="156"/>
      <c r="AHV6" s="156"/>
      <c r="AHW6" s="156"/>
      <c r="AHX6" s="156"/>
      <c r="AHY6" s="156"/>
      <c r="AHZ6" s="156"/>
      <c r="AIA6" s="156"/>
      <c r="AIB6" s="156"/>
      <c r="AIC6" s="156"/>
      <c r="AID6" s="156"/>
      <c r="AIE6" s="156"/>
      <c r="AIF6" s="156"/>
      <c r="AIG6" s="156"/>
      <c r="AIH6" s="156"/>
      <c r="AII6" s="156"/>
      <c r="AIJ6" s="156"/>
      <c r="AIK6" s="156"/>
      <c r="AIL6" s="156"/>
      <c r="AIM6" s="156"/>
      <c r="AIN6" s="156"/>
      <c r="AIO6" s="156"/>
      <c r="AIP6" s="156"/>
      <c r="AIQ6" s="156"/>
      <c r="AIR6" s="156"/>
      <c r="AIS6" s="156"/>
      <c r="AIT6" s="156"/>
      <c r="AIU6" s="156"/>
      <c r="AIV6" s="156"/>
      <c r="AIW6" s="156"/>
      <c r="AIX6" s="156"/>
      <c r="AIY6" s="156"/>
      <c r="AIZ6" s="156"/>
      <c r="AJA6" s="156"/>
      <c r="AJB6" s="156"/>
      <c r="AJC6" s="156"/>
      <c r="AJD6" s="156"/>
      <c r="AJE6" s="156"/>
      <c r="AJF6" s="156"/>
      <c r="AJG6" s="156"/>
      <c r="AJH6" s="156"/>
      <c r="AJI6" s="156"/>
      <c r="AJJ6" s="156"/>
      <c r="AJK6" s="156"/>
      <c r="AJL6" s="156"/>
      <c r="AJM6" s="156"/>
      <c r="AJN6" s="156"/>
      <c r="AJO6" s="156"/>
      <c r="AJP6" s="156"/>
      <c r="AJQ6" s="156"/>
      <c r="AJR6" s="156"/>
      <c r="AJS6" s="156"/>
      <c r="AJT6" s="156"/>
      <c r="AJU6" s="156"/>
      <c r="AJV6" s="156"/>
      <c r="AJW6" s="156"/>
      <c r="AJX6" s="156"/>
      <c r="AJY6" s="156"/>
      <c r="AJZ6" s="156"/>
      <c r="AKA6" s="156"/>
      <c r="AKB6" s="156"/>
      <c r="AKC6" s="156"/>
      <c r="AKD6" s="156"/>
      <c r="AKE6" s="156"/>
      <c r="AKF6" s="156"/>
      <c r="AKG6" s="156"/>
      <c r="AKH6" s="156"/>
      <c r="AKI6" s="156"/>
      <c r="AKJ6" s="156"/>
      <c r="AKK6" s="156"/>
      <c r="AKL6" s="156"/>
      <c r="AKM6" s="156"/>
      <c r="AKN6" s="156"/>
      <c r="AKO6" s="156"/>
      <c r="AKP6" s="156"/>
      <c r="AKQ6" s="156"/>
      <c r="AKR6" s="156"/>
      <c r="AKS6" s="156"/>
      <c r="AKT6" s="156"/>
      <c r="AKU6" s="156"/>
      <c r="AKV6" s="156"/>
      <c r="AKW6" s="156"/>
      <c r="AKX6" s="156"/>
      <c r="AKY6" s="156"/>
      <c r="AKZ6" s="156"/>
      <c r="ALA6" s="156"/>
      <c r="ALB6" s="156"/>
      <c r="ALC6" s="156"/>
      <c r="ALD6" s="156"/>
      <c r="ALE6" s="156"/>
      <c r="ALF6" s="156"/>
      <c r="ALG6" s="156"/>
      <c r="ALH6" s="156"/>
      <c r="ALI6" s="156"/>
      <c r="ALJ6" s="156"/>
      <c r="ALK6" s="156"/>
      <c r="ALL6" s="156"/>
      <c r="ALM6" s="156"/>
      <c r="ALN6" s="156"/>
      <c r="ALO6" s="156"/>
      <c r="ALP6" s="156"/>
      <c r="ALQ6" s="156"/>
      <c r="ALR6" s="156"/>
      <c r="ALS6" s="156"/>
      <c r="ALT6" s="156"/>
      <c r="ALU6" s="156"/>
      <c r="ALV6" s="156"/>
      <c r="ALW6" s="156"/>
      <c r="ALX6" s="156"/>
      <c r="ALY6" s="156"/>
      <c r="ALZ6" s="156"/>
      <c r="AMA6" s="156"/>
      <c r="AMB6" s="156"/>
      <c r="AMC6" s="156"/>
      <c r="AMD6" s="156"/>
      <c r="AME6" s="156"/>
      <c r="AMF6" s="156"/>
      <c r="AMG6" s="156"/>
      <c r="AMH6" s="156"/>
    </row>
    <row r="7" spans="1:1022" ht="15.6">
      <c r="A7" s="160" t="s">
        <v>523</v>
      </c>
      <c r="B7" s="161" t="s">
        <v>455</v>
      </c>
      <c r="C7" s="156"/>
      <c r="D7" s="156"/>
      <c r="E7" s="156"/>
      <c r="F7" s="156"/>
      <c r="G7" s="156"/>
      <c r="H7" s="157"/>
      <c r="I7" s="156"/>
      <c r="J7" s="156"/>
      <c r="K7" s="156"/>
      <c r="L7" s="156"/>
      <c r="M7" s="156"/>
      <c r="N7" s="157"/>
      <c r="O7" s="157"/>
      <c r="P7" s="157"/>
      <c r="Q7" s="157"/>
      <c r="R7" s="156"/>
      <c r="S7" s="157"/>
      <c r="T7" s="156"/>
      <c r="U7" s="156"/>
      <c r="V7" s="156"/>
      <c r="W7" s="156"/>
      <c r="X7" s="156"/>
      <c r="Y7" s="156"/>
      <c r="Z7" s="156"/>
      <c r="AA7" s="156"/>
      <c r="AB7" s="156"/>
      <c r="AC7" s="156"/>
      <c r="AD7" s="156"/>
      <c r="AE7" s="156"/>
      <c r="AF7" s="156"/>
      <c r="AG7" s="156"/>
      <c r="AH7" s="156"/>
      <c r="AI7" s="156"/>
      <c r="AJ7" s="156"/>
      <c r="AK7" s="156"/>
      <c r="AL7" s="156"/>
      <c r="AM7" s="156"/>
      <c r="AN7" s="156"/>
      <c r="AO7" s="156"/>
      <c r="AP7" s="156"/>
      <c r="AQ7" s="156"/>
      <c r="AR7" s="156"/>
      <c r="AS7" s="156"/>
      <c r="AT7" s="156"/>
      <c r="AU7" s="156"/>
      <c r="AV7" s="156"/>
      <c r="AW7" s="156"/>
      <c r="AX7" s="156"/>
      <c r="AY7" s="156"/>
      <c r="AZ7" s="156"/>
      <c r="BA7" s="156"/>
      <c r="BB7" s="156"/>
      <c r="BC7" s="156"/>
      <c r="BD7" s="156"/>
      <c r="BE7" s="156"/>
      <c r="BF7" s="156"/>
      <c r="BG7" s="156"/>
      <c r="BH7" s="156"/>
      <c r="BI7" s="156"/>
      <c r="BJ7" s="156"/>
      <c r="BK7" s="156"/>
      <c r="BL7" s="156"/>
      <c r="BM7" s="156"/>
      <c r="BN7" s="156"/>
      <c r="BO7" s="156"/>
      <c r="BP7" s="156"/>
      <c r="BQ7" s="156"/>
      <c r="BR7" s="156"/>
      <c r="BS7" s="156"/>
      <c r="BT7" s="156"/>
      <c r="BU7" s="156"/>
      <c r="BV7" s="156"/>
      <c r="BW7" s="156"/>
      <c r="BX7" s="156"/>
      <c r="BY7" s="156"/>
      <c r="BZ7" s="156"/>
      <c r="CA7" s="156"/>
      <c r="CB7" s="156"/>
      <c r="CC7" s="156"/>
      <c r="CD7" s="156"/>
      <c r="CE7" s="156"/>
      <c r="CF7" s="156"/>
      <c r="CG7" s="156"/>
      <c r="CH7" s="156"/>
      <c r="CI7" s="156"/>
      <c r="CJ7" s="156"/>
      <c r="CK7" s="156"/>
      <c r="CL7" s="156"/>
      <c r="CM7" s="156"/>
      <c r="CN7" s="156"/>
      <c r="CO7" s="156"/>
      <c r="CP7" s="156"/>
      <c r="CQ7" s="156"/>
      <c r="CR7" s="156"/>
      <c r="CS7" s="156"/>
      <c r="CT7" s="156"/>
      <c r="CU7" s="156"/>
      <c r="CV7" s="156"/>
      <c r="CW7" s="156"/>
      <c r="CX7" s="156"/>
      <c r="CY7" s="156"/>
      <c r="CZ7" s="156"/>
      <c r="DA7" s="156"/>
      <c r="DB7" s="156"/>
      <c r="DC7" s="156"/>
      <c r="DD7" s="156"/>
      <c r="DE7" s="156"/>
      <c r="DF7" s="156"/>
      <c r="DG7" s="156"/>
      <c r="DH7" s="156"/>
      <c r="DI7" s="156"/>
      <c r="DJ7" s="156"/>
      <c r="DK7" s="156"/>
      <c r="DL7" s="156"/>
      <c r="DM7" s="156"/>
      <c r="DN7" s="156"/>
      <c r="DO7" s="156"/>
      <c r="DP7" s="156"/>
      <c r="DQ7" s="156"/>
      <c r="DR7" s="156"/>
      <c r="DS7" s="156"/>
      <c r="DT7" s="156"/>
      <c r="DU7" s="156"/>
      <c r="DV7" s="156"/>
      <c r="DW7" s="156"/>
      <c r="DX7" s="156"/>
      <c r="DY7" s="156"/>
      <c r="DZ7" s="156"/>
      <c r="EA7" s="156"/>
      <c r="EB7" s="156"/>
      <c r="EC7" s="156"/>
      <c r="ED7" s="156"/>
      <c r="EE7" s="156"/>
      <c r="EF7" s="156"/>
      <c r="EG7" s="156"/>
      <c r="EH7" s="156"/>
      <c r="EI7" s="156"/>
      <c r="EJ7" s="156"/>
      <c r="EK7" s="156"/>
      <c r="EL7" s="156"/>
      <c r="EM7" s="156"/>
      <c r="EN7" s="156"/>
      <c r="EO7" s="156"/>
      <c r="EP7" s="156"/>
      <c r="EQ7" s="156"/>
      <c r="ER7" s="156"/>
      <c r="ES7" s="156"/>
      <c r="ET7" s="156"/>
      <c r="EU7" s="156"/>
      <c r="EV7" s="156"/>
      <c r="EW7" s="156"/>
      <c r="EX7" s="156"/>
      <c r="EY7" s="156"/>
      <c r="EZ7" s="156"/>
      <c r="FA7" s="156"/>
      <c r="FB7" s="156"/>
      <c r="FC7" s="156"/>
      <c r="FD7" s="156"/>
      <c r="FE7" s="156"/>
      <c r="FF7" s="156"/>
      <c r="FG7" s="156"/>
      <c r="FH7" s="156"/>
      <c r="FI7" s="156"/>
      <c r="FJ7" s="156"/>
      <c r="FK7" s="156"/>
      <c r="FL7" s="156"/>
      <c r="FM7" s="156"/>
      <c r="FN7" s="156"/>
      <c r="FO7" s="156"/>
      <c r="FP7" s="156"/>
      <c r="FQ7" s="156"/>
      <c r="FR7" s="156"/>
      <c r="FS7" s="156"/>
      <c r="FT7" s="156"/>
      <c r="FU7" s="156"/>
      <c r="FV7" s="156"/>
      <c r="FW7" s="156"/>
      <c r="FX7" s="156"/>
      <c r="FY7" s="156"/>
      <c r="FZ7" s="156"/>
      <c r="GA7" s="156"/>
      <c r="GB7" s="156"/>
      <c r="GC7" s="156"/>
      <c r="GD7" s="156"/>
      <c r="GE7" s="156"/>
      <c r="GF7" s="156"/>
      <c r="GG7" s="156"/>
      <c r="GH7" s="156"/>
      <c r="GI7" s="156"/>
      <c r="GJ7" s="156"/>
      <c r="GK7" s="156"/>
      <c r="GL7" s="156"/>
      <c r="GM7" s="156"/>
      <c r="GN7" s="156"/>
      <c r="GO7" s="156"/>
      <c r="GP7" s="156"/>
      <c r="GQ7" s="156"/>
      <c r="GR7" s="156"/>
      <c r="GS7" s="156"/>
      <c r="GT7" s="156"/>
      <c r="GU7" s="156"/>
      <c r="GV7" s="156"/>
      <c r="GW7" s="156"/>
      <c r="GX7" s="156"/>
      <c r="GY7" s="156"/>
      <c r="GZ7" s="156"/>
      <c r="HA7" s="156"/>
      <c r="HB7" s="156"/>
      <c r="HC7" s="156"/>
      <c r="HD7" s="156"/>
      <c r="HE7" s="156"/>
      <c r="HF7" s="156"/>
      <c r="HG7" s="156"/>
      <c r="HH7" s="156"/>
      <c r="HI7" s="156"/>
      <c r="HJ7" s="156"/>
      <c r="HK7" s="156"/>
      <c r="HL7" s="156"/>
      <c r="HM7" s="156"/>
      <c r="HN7" s="156"/>
      <c r="HO7" s="156"/>
      <c r="HP7" s="156"/>
      <c r="HQ7" s="156"/>
      <c r="HR7" s="156"/>
      <c r="HS7" s="156"/>
      <c r="HT7" s="156"/>
      <c r="HU7" s="156"/>
      <c r="HV7" s="156"/>
      <c r="HW7" s="156"/>
      <c r="HX7" s="156"/>
      <c r="HY7" s="156"/>
      <c r="HZ7" s="156"/>
      <c r="IA7" s="156"/>
      <c r="IB7" s="156"/>
      <c r="IC7" s="156"/>
      <c r="ID7" s="156"/>
      <c r="IE7" s="156"/>
      <c r="IF7" s="156"/>
      <c r="IG7" s="156"/>
      <c r="IH7" s="156"/>
      <c r="II7" s="156"/>
      <c r="IJ7" s="156"/>
      <c r="IK7" s="156"/>
      <c r="IL7" s="156"/>
      <c r="IM7" s="156"/>
      <c r="IN7" s="156"/>
      <c r="IO7" s="156"/>
      <c r="IP7" s="156"/>
      <c r="IQ7" s="156"/>
      <c r="IR7" s="156"/>
      <c r="IS7" s="156"/>
      <c r="IT7" s="156"/>
      <c r="IU7" s="156"/>
      <c r="IV7" s="156"/>
      <c r="IW7" s="156"/>
      <c r="IX7" s="156"/>
      <c r="IY7" s="156"/>
      <c r="IZ7" s="156"/>
      <c r="JA7" s="156"/>
      <c r="JB7" s="156"/>
      <c r="JC7" s="156"/>
      <c r="JD7" s="156"/>
      <c r="JE7" s="156"/>
      <c r="JF7" s="156"/>
      <c r="JG7" s="156"/>
      <c r="JH7" s="156"/>
      <c r="JI7" s="156"/>
      <c r="JJ7" s="156"/>
      <c r="JK7" s="156"/>
      <c r="JL7" s="156"/>
      <c r="JM7" s="156"/>
      <c r="JN7" s="156"/>
      <c r="JO7" s="156"/>
      <c r="JP7" s="156"/>
      <c r="JQ7" s="156"/>
      <c r="JR7" s="156"/>
      <c r="JS7" s="156"/>
      <c r="JT7" s="156"/>
      <c r="JU7" s="156"/>
      <c r="JV7" s="156"/>
      <c r="JW7" s="156"/>
      <c r="JX7" s="156"/>
      <c r="JY7" s="156"/>
      <c r="JZ7" s="156"/>
      <c r="KA7" s="156"/>
      <c r="KB7" s="156"/>
      <c r="KC7" s="156"/>
      <c r="KD7" s="156"/>
      <c r="KE7" s="156"/>
      <c r="KF7" s="156"/>
      <c r="KG7" s="156"/>
      <c r="KH7" s="156"/>
      <c r="KI7" s="156"/>
      <c r="KJ7" s="156"/>
      <c r="KK7" s="156"/>
      <c r="KL7" s="156"/>
      <c r="KM7" s="156"/>
      <c r="KN7" s="156"/>
      <c r="KO7" s="156"/>
      <c r="KP7" s="156"/>
      <c r="KQ7" s="156"/>
      <c r="KR7" s="156"/>
      <c r="KS7" s="156"/>
      <c r="KT7" s="156"/>
      <c r="KU7" s="156"/>
      <c r="KV7" s="156"/>
      <c r="KW7" s="156"/>
      <c r="KX7" s="156"/>
      <c r="KY7" s="156"/>
      <c r="KZ7" s="156"/>
      <c r="LA7" s="156"/>
      <c r="LB7" s="156"/>
      <c r="LC7" s="156"/>
      <c r="LD7" s="156"/>
      <c r="LE7" s="156"/>
      <c r="LF7" s="156"/>
      <c r="LG7" s="156"/>
      <c r="LH7" s="156"/>
      <c r="LI7" s="156"/>
      <c r="LJ7" s="156"/>
      <c r="LK7" s="156"/>
      <c r="LL7" s="156"/>
      <c r="LM7" s="156"/>
      <c r="LN7" s="156"/>
      <c r="LO7" s="156"/>
      <c r="LP7" s="156"/>
      <c r="LQ7" s="156"/>
      <c r="LR7" s="156"/>
      <c r="LS7" s="156"/>
      <c r="LT7" s="156"/>
      <c r="LU7" s="156"/>
      <c r="LV7" s="156"/>
      <c r="LW7" s="156"/>
      <c r="LX7" s="156"/>
      <c r="LY7" s="156"/>
      <c r="LZ7" s="156"/>
      <c r="MA7" s="156"/>
      <c r="MB7" s="156"/>
      <c r="MC7" s="156"/>
      <c r="MD7" s="156"/>
      <c r="ME7" s="156"/>
      <c r="MF7" s="156"/>
      <c r="MG7" s="156"/>
      <c r="MH7" s="156"/>
      <c r="MI7" s="156"/>
      <c r="MJ7" s="156"/>
      <c r="MK7" s="156"/>
      <c r="ML7" s="156"/>
      <c r="MM7" s="156"/>
      <c r="MN7" s="156"/>
      <c r="MO7" s="156"/>
      <c r="MP7" s="156"/>
      <c r="MQ7" s="156"/>
      <c r="MR7" s="156"/>
      <c r="MS7" s="156"/>
      <c r="MT7" s="156"/>
      <c r="MU7" s="156"/>
      <c r="MV7" s="156"/>
      <c r="MW7" s="156"/>
      <c r="MX7" s="156"/>
      <c r="MY7" s="156"/>
      <c r="MZ7" s="156"/>
      <c r="NA7" s="156"/>
      <c r="NB7" s="156"/>
      <c r="NC7" s="156"/>
      <c r="ND7" s="156"/>
      <c r="NE7" s="156"/>
      <c r="NF7" s="156"/>
      <c r="NG7" s="156"/>
      <c r="NH7" s="156"/>
      <c r="NI7" s="156"/>
      <c r="NJ7" s="156"/>
      <c r="NK7" s="156"/>
      <c r="NL7" s="156"/>
      <c r="NM7" s="156"/>
      <c r="NN7" s="156"/>
      <c r="NO7" s="156"/>
      <c r="NP7" s="156"/>
      <c r="NQ7" s="156"/>
      <c r="NR7" s="156"/>
      <c r="NS7" s="156"/>
      <c r="NT7" s="156"/>
      <c r="NU7" s="156"/>
      <c r="NV7" s="156"/>
      <c r="NW7" s="156"/>
      <c r="NX7" s="156"/>
      <c r="NY7" s="156"/>
      <c r="NZ7" s="156"/>
      <c r="OA7" s="156"/>
      <c r="OB7" s="156"/>
      <c r="OC7" s="156"/>
      <c r="OD7" s="156"/>
      <c r="OE7" s="156"/>
      <c r="OF7" s="156"/>
      <c r="OG7" s="156"/>
      <c r="OH7" s="156"/>
      <c r="OI7" s="156"/>
      <c r="OJ7" s="156"/>
      <c r="OK7" s="156"/>
      <c r="OL7" s="156"/>
      <c r="OM7" s="156"/>
      <c r="ON7" s="156"/>
      <c r="OO7" s="156"/>
      <c r="OP7" s="156"/>
      <c r="OQ7" s="156"/>
      <c r="OR7" s="156"/>
      <c r="OS7" s="156"/>
      <c r="OT7" s="156"/>
      <c r="OU7" s="156"/>
      <c r="OV7" s="156"/>
      <c r="OW7" s="156"/>
      <c r="OX7" s="156"/>
      <c r="OY7" s="156"/>
      <c r="OZ7" s="156"/>
      <c r="PA7" s="156"/>
      <c r="PB7" s="156"/>
      <c r="PC7" s="156"/>
      <c r="PD7" s="156"/>
      <c r="PE7" s="156"/>
      <c r="PF7" s="156"/>
      <c r="PG7" s="156"/>
      <c r="PH7" s="156"/>
      <c r="PI7" s="156"/>
      <c r="PJ7" s="156"/>
      <c r="PK7" s="156"/>
      <c r="PL7" s="156"/>
      <c r="PM7" s="156"/>
      <c r="PN7" s="156"/>
      <c r="PO7" s="156"/>
      <c r="PP7" s="156"/>
      <c r="PQ7" s="156"/>
      <c r="PR7" s="156"/>
      <c r="PS7" s="156"/>
      <c r="PT7" s="156"/>
      <c r="PU7" s="156"/>
      <c r="PV7" s="156"/>
      <c r="PW7" s="156"/>
      <c r="PX7" s="156"/>
      <c r="PY7" s="156"/>
      <c r="PZ7" s="156"/>
      <c r="QA7" s="156"/>
      <c r="QB7" s="156"/>
      <c r="QC7" s="156"/>
      <c r="QD7" s="156"/>
      <c r="QE7" s="156"/>
      <c r="QF7" s="156"/>
      <c r="QG7" s="156"/>
      <c r="QH7" s="156"/>
      <c r="QI7" s="156"/>
      <c r="QJ7" s="156"/>
      <c r="QK7" s="156"/>
      <c r="QL7" s="156"/>
      <c r="QM7" s="156"/>
      <c r="QN7" s="156"/>
      <c r="QO7" s="156"/>
      <c r="QP7" s="156"/>
      <c r="QQ7" s="156"/>
      <c r="QR7" s="156"/>
      <c r="QS7" s="156"/>
      <c r="QT7" s="156"/>
      <c r="QU7" s="156"/>
      <c r="QV7" s="156"/>
      <c r="QW7" s="156"/>
      <c r="QX7" s="156"/>
      <c r="QY7" s="156"/>
      <c r="QZ7" s="156"/>
      <c r="RA7" s="156"/>
      <c r="RB7" s="156"/>
      <c r="RC7" s="156"/>
      <c r="RD7" s="156"/>
      <c r="RE7" s="156"/>
      <c r="RF7" s="156"/>
      <c r="RG7" s="156"/>
      <c r="RH7" s="156"/>
      <c r="RI7" s="156"/>
      <c r="RJ7" s="156"/>
      <c r="RK7" s="156"/>
      <c r="RL7" s="156"/>
      <c r="RM7" s="156"/>
      <c r="RN7" s="156"/>
      <c r="RO7" s="156"/>
      <c r="RP7" s="156"/>
      <c r="RQ7" s="156"/>
      <c r="RR7" s="156"/>
      <c r="RS7" s="156"/>
      <c r="RT7" s="156"/>
      <c r="RU7" s="156"/>
      <c r="RV7" s="156"/>
      <c r="RW7" s="156"/>
      <c r="RX7" s="156"/>
      <c r="RY7" s="156"/>
      <c r="RZ7" s="156"/>
      <c r="SA7" s="156"/>
      <c r="SB7" s="156"/>
      <c r="SC7" s="156"/>
      <c r="SD7" s="156"/>
      <c r="SE7" s="156"/>
      <c r="SF7" s="156"/>
      <c r="SG7" s="156"/>
      <c r="SH7" s="156"/>
      <c r="SI7" s="156"/>
      <c r="SJ7" s="156"/>
      <c r="SK7" s="156"/>
      <c r="SL7" s="156"/>
      <c r="SM7" s="156"/>
      <c r="SN7" s="156"/>
      <c r="SO7" s="156"/>
      <c r="SP7" s="156"/>
      <c r="SQ7" s="156"/>
      <c r="SR7" s="156"/>
      <c r="SS7" s="156"/>
      <c r="ST7" s="156"/>
      <c r="SU7" s="156"/>
      <c r="SV7" s="156"/>
      <c r="SW7" s="156"/>
      <c r="SX7" s="156"/>
      <c r="SY7" s="156"/>
      <c r="SZ7" s="156"/>
      <c r="TA7" s="156"/>
      <c r="TB7" s="156"/>
      <c r="TC7" s="156"/>
      <c r="TD7" s="156"/>
      <c r="TE7" s="156"/>
      <c r="TF7" s="156"/>
      <c r="TG7" s="156"/>
      <c r="TH7" s="156"/>
      <c r="TI7" s="156"/>
      <c r="TJ7" s="156"/>
      <c r="TK7" s="156"/>
      <c r="TL7" s="156"/>
      <c r="TM7" s="156"/>
      <c r="TN7" s="156"/>
      <c r="TO7" s="156"/>
      <c r="TP7" s="156"/>
      <c r="TQ7" s="156"/>
      <c r="TR7" s="156"/>
      <c r="TS7" s="156"/>
      <c r="TT7" s="156"/>
      <c r="TU7" s="156"/>
      <c r="TV7" s="156"/>
      <c r="TW7" s="156"/>
      <c r="TX7" s="156"/>
      <c r="TY7" s="156"/>
      <c r="TZ7" s="156"/>
      <c r="UA7" s="156"/>
      <c r="UB7" s="156"/>
      <c r="UC7" s="156"/>
      <c r="UD7" s="156"/>
      <c r="UE7" s="156"/>
      <c r="UF7" s="156"/>
      <c r="UG7" s="156"/>
      <c r="UH7" s="156"/>
      <c r="UI7" s="156"/>
      <c r="UJ7" s="156"/>
      <c r="UK7" s="156"/>
      <c r="UL7" s="156"/>
      <c r="UM7" s="156"/>
      <c r="UN7" s="156"/>
      <c r="UO7" s="156"/>
      <c r="UP7" s="156"/>
      <c r="UQ7" s="156"/>
      <c r="UR7" s="156"/>
      <c r="US7" s="156"/>
      <c r="UT7" s="156"/>
      <c r="UU7" s="156"/>
      <c r="UV7" s="156"/>
      <c r="UW7" s="156"/>
      <c r="UX7" s="156"/>
      <c r="UY7" s="156"/>
      <c r="UZ7" s="156"/>
      <c r="VA7" s="156"/>
      <c r="VB7" s="156"/>
      <c r="VC7" s="156"/>
      <c r="VD7" s="156"/>
      <c r="VE7" s="156"/>
      <c r="VF7" s="156"/>
      <c r="VG7" s="156"/>
      <c r="VH7" s="156"/>
      <c r="VI7" s="156"/>
      <c r="VJ7" s="156"/>
      <c r="VK7" s="156"/>
      <c r="VL7" s="156"/>
      <c r="VM7" s="156"/>
      <c r="VN7" s="156"/>
      <c r="VO7" s="156"/>
      <c r="VP7" s="156"/>
      <c r="VQ7" s="156"/>
      <c r="VR7" s="156"/>
      <c r="VS7" s="156"/>
      <c r="VT7" s="156"/>
      <c r="VU7" s="156"/>
      <c r="VV7" s="156"/>
      <c r="VW7" s="156"/>
      <c r="VX7" s="156"/>
      <c r="VY7" s="156"/>
      <c r="VZ7" s="156"/>
      <c r="WA7" s="156"/>
      <c r="WB7" s="156"/>
      <c r="WC7" s="156"/>
      <c r="WD7" s="156"/>
      <c r="WE7" s="156"/>
      <c r="WF7" s="156"/>
      <c r="WG7" s="156"/>
      <c r="WH7" s="156"/>
      <c r="WI7" s="156"/>
      <c r="WJ7" s="156"/>
      <c r="WK7" s="156"/>
      <c r="WL7" s="156"/>
      <c r="WM7" s="156"/>
      <c r="WN7" s="156"/>
      <c r="WO7" s="156"/>
      <c r="WP7" s="156"/>
      <c r="WQ7" s="156"/>
      <c r="WR7" s="156"/>
      <c r="WS7" s="156"/>
      <c r="WT7" s="156"/>
      <c r="WU7" s="156"/>
      <c r="WV7" s="156"/>
      <c r="WW7" s="156"/>
      <c r="WX7" s="156"/>
      <c r="WY7" s="156"/>
      <c r="WZ7" s="156"/>
      <c r="XA7" s="156"/>
      <c r="XB7" s="156"/>
      <c r="XC7" s="156"/>
      <c r="XD7" s="156"/>
      <c r="XE7" s="156"/>
      <c r="XF7" s="156"/>
      <c r="XG7" s="156"/>
      <c r="XH7" s="156"/>
      <c r="XI7" s="156"/>
      <c r="XJ7" s="156"/>
      <c r="XK7" s="156"/>
      <c r="XL7" s="156"/>
      <c r="XM7" s="156"/>
      <c r="XN7" s="156"/>
      <c r="XO7" s="156"/>
      <c r="XP7" s="156"/>
      <c r="XQ7" s="156"/>
      <c r="XR7" s="156"/>
      <c r="XS7" s="156"/>
      <c r="XT7" s="156"/>
      <c r="XU7" s="156"/>
      <c r="XV7" s="156"/>
      <c r="XW7" s="156"/>
      <c r="XX7" s="156"/>
      <c r="XY7" s="156"/>
      <c r="XZ7" s="156"/>
      <c r="YA7" s="156"/>
      <c r="YB7" s="156"/>
      <c r="YC7" s="156"/>
      <c r="YD7" s="156"/>
      <c r="YE7" s="156"/>
      <c r="YF7" s="156"/>
      <c r="YG7" s="156"/>
      <c r="YH7" s="156"/>
      <c r="YI7" s="156"/>
      <c r="YJ7" s="156"/>
      <c r="YK7" s="156"/>
      <c r="YL7" s="156"/>
      <c r="YM7" s="156"/>
      <c r="YN7" s="156"/>
      <c r="YO7" s="156"/>
      <c r="YP7" s="156"/>
      <c r="YQ7" s="156"/>
      <c r="YR7" s="156"/>
      <c r="YS7" s="156"/>
      <c r="YT7" s="156"/>
      <c r="YU7" s="156"/>
      <c r="YV7" s="156"/>
      <c r="YW7" s="156"/>
      <c r="YX7" s="156"/>
      <c r="YY7" s="156"/>
      <c r="YZ7" s="156"/>
      <c r="ZA7" s="156"/>
      <c r="ZB7" s="156"/>
      <c r="ZC7" s="156"/>
      <c r="ZD7" s="156"/>
      <c r="ZE7" s="156"/>
      <c r="ZF7" s="156"/>
      <c r="ZG7" s="156"/>
      <c r="ZH7" s="156"/>
      <c r="ZI7" s="156"/>
      <c r="ZJ7" s="156"/>
      <c r="ZK7" s="156"/>
      <c r="ZL7" s="156"/>
      <c r="ZM7" s="156"/>
      <c r="ZN7" s="156"/>
      <c r="ZO7" s="156"/>
      <c r="ZP7" s="156"/>
      <c r="ZQ7" s="156"/>
      <c r="ZR7" s="156"/>
      <c r="ZS7" s="156"/>
      <c r="ZT7" s="156"/>
      <c r="ZU7" s="156"/>
      <c r="ZV7" s="156"/>
      <c r="ZW7" s="156"/>
      <c r="ZX7" s="156"/>
      <c r="ZY7" s="156"/>
      <c r="ZZ7" s="156"/>
      <c r="AAA7" s="156"/>
      <c r="AAB7" s="156"/>
      <c r="AAC7" s="156"/>
      <c r="AAD7" s="156"/>
      <c r="AAE7" s="156"/>
      <c r="AAF7" s="156"/>
      <c r="AAG7" s="156"/>
      <c r="AAH7" s="156"/>
      <c r="AAI7" s="156"/>
      <c r="AAJ7" s="156"/>
      <c r="AAK7" s="156"/>
      <c r="AAL7" s="156"/>
      <c r="AAM7" s="156"/>
      <c r="AAN7" s="156"/>
      <c r="AAO7" s="156"/>
      <c r="AAP7" s="156"/>
      <c r="AAQ7" s="156"/>
      <c r="AAR7" s="156"/>
      <c r="AAS7" s="156"/>
      <c r="AAT7" s="156"/>
      <c r="AAU7" s="156"/>
      <c r="AAV7" s="156"/>
      <c r="AAW7" s="156"/>
      <c r="AAX7" s="156"/>
      <c r="AAY7" s="156"/>
      <c r="AAZ7" s="156"/>
      <c r="ABA7" s="156"/>
      <c r="ABB7" s="156"/>
      <c r="ABC7" s="156"/>
      <c r="ABD7" s="156"/>
      <c r="ABE7" s="156"/>
      <c r="ABF7" s="156"/>
      <c r="ABG7" s="156"/>
      <c r="ABH7" s="156"/>
      <c r="ABI7" s="156"/>
      <c r="ABJ7" s="156"/>
      <c r="ABK7" s="156"/>
      <c r="ABL7" s="156"/>
      <c r="ABM7" s="156"/>
      <c r="ABN7" s="156"/>
      <c r="ABO7" s="156"/>
      <c r="ABP7" s="156"/>
      <c r="ABQ7" s="156"/>
      <c r="ABR7" s="156"/>
      <c r="ABS7" s="156"/>
      <c r="ABT7" s="156"/>
      <c r="ABU7" s="156"/>
      <c r="ABV7" s="156"/>
      <c r="ABW7" s="156"/>
      <c r="ABX7" s="156"/>
      <c r="ABY7" s="156"/>
      <c r="ABZ7" s="156"/>
      <c r="ACA7" s="156"/>
      <c r="ACB7" s="156"/>
      <c r="ACC7" s="156"/>
      <c r="ACD7" s="156"/>
      <c r="ACE7" s="156"/>
      <c r="ACF7" s="156"/>
      <c r="ACG7" s="156"/>
      <c r="ACH7" s="156"/>
      <c r="ACI7" s="156"/>
      <c r="ACJ7" s="156"/>
      <c r="ACK7" s="156"/>
      <c r="ACL7" s="156"/>
      <c r="ACM7" s="156"/>
      <c r="ACN7" s="156"/>
      <c r="ACO7" s="156"/>
      <c r="ACP7" s="156"/>
      <c r="ACQ7" s="156"/>
      <c r="ACR7" s="156"/>
      <c r="ACS7" s="156"/>
      <c r="ACT7" s="156"/>
      <c r="ACU7" s="156"/>
      <c r="ACV7" s="156"/>
      <c r="ACW7" s="156"/>
      <c r="ACX7" s="156"/>
      <c r="ACY7" s="156"/>
      <c r="ACZ7" s="156"/>
      <c r="ADA7" s="156"/>
      <c r="ADB7" s="156"/>
      <c r="ADC7" s="156"/>
      <c r="ADD7" s="156"/>
      <c r="ADE7" s="156"/>
      <c r="ADF7" s="156"/>
      <c r="ADG7" s="156"/>
      <c r="ADH7" s="156"/>
      <c r="ADI7" s="156"/>
      <c r="ADJ7" s="156"/>
      <c r="ADK7" s="156"/>
      <c r="ADL7" s="156"/>
      <c r="ADM7" s="156"/>
      <c r="ADN7" s="156"/>
      <c r="ADO7" s="156"/>
      <c r="ADP7" s="156"/>
      <c r="ADQ7" s="156"/>
      <c r="ADR7" s="156"/>
      <c r="ADS7" s="156"/>
      <c r="ADT7" s="156"/>
      <c r="ADU7" s="156"/>
      <c r="ADV7" s="156"/>
      <c r="ADW7" s="156"/>
      <c r="ADX7" s="156"/>
      <c r="ADY7" s="156"/>
      <c r="ADZ7" s="156"/>
      <c r="AEA7" s="156"/>
      <c r="AEB7" s="156"/>
      <c r="AEC7" s="156"/>
      <c r="AED7" s="156"/>
      <c r="AEE7" s="156"/>
      <c r="AEF7" s="156"/>
      <c r="AEG7" s="156"/>
      <c r="AEH7" s="156"/>
      <c r="AEI7" s="156"/>
      <c r="AEJ7" s="156"/>
      <c r="AEK7" s="156"/>
      <c r="AEL7" s="156"/>
      <c r="AEM7" s="156"/>
      <c r="AEN7" s="156"/>
      <c r="AEO7" s="156"/>
      <c r="AEP7" s="156"/>
      <c r="AEQ7" s="156"/>
      <c r="AER7" s="156"/>
      <c r="AES7" s="156"/>
      <c r="AET7" s="156"/>
      <c r="AEU7" s="156"/>
      <c r="AEV7" s="156"/>
      <c r="AEW7" s="156"/>
      <c r="AEX7" s="156"/>
      <c r="AEY7" s="156"/>
      <c r="AEZ7" s="156"/>
      <c r="AFA7" s="156"/>
      <c r="AFB7" s="156"/>
      <c r="AFC7" s="156"/>
      <c r="AFD7" s="156"/>
      <c r="AFE7" s="156"/>
      <c r="AFF7" s="156"/>
      <c r="AFG7" s="156"/>
      <c r="AFH7" s="156"/>
      <c r="AFI7" s="156"/>
      <c r="AFJ7" s="156"/>
      <c r="AFK7" s="156"/>
      <c r="AFL7" s="156"/>
      <c r="AFM7" s="156"/>
      <c r="AFN7" s="156"/>
      <c r="AFO7" s="156"/>
      <c r="AFP7" s="156"/>
      <c r="AFQ7" s="156"/>
      <c r="AFR7" s="156"/>
      <c r="AFS7" s="156"/>
      <c r="AFT7" s="156"/>
      <c r="AFU7" s="156"/>
      <c r="AFV7" s="156"/>
      <c r="AFW7" s="156"/>
      <c r="AFX7" s="156"/>
      <c r="AFY7" s="156"/>
      <c r="AFZ7" s="156"/>
      <c r="AGA7" s="156"/>
      <c r="AGB7" s="156"/>
      <c r="AGC7" s="156"/>
      <c r="AGD7" s="156"/>
      <c r="AGE7" s="156"/>
      <c r="AGF7" s="156"/>
      <c r="AGG7" s="156"/>
      <c r="AGH7" s="156"/>
      <c r="AGI7" s="156"/>
      <c r="AGJ7" s="156"/>
      <c r="AGK7" s="156"/>
      <c r="AGL7" s="156"/>
      <c r="AGM7" s="156"/>
      <c r="AGN7" s="156"/>
      <c r="AGO7" s="156"/>
      <c r="AGP7" s="156"/>
      <c r="AGQ7" s="156"/>
      <c r="AGR7" s="156"/>
      <c r="AGS7" s="156"/>
      <c r="AGT7" s="156"/>
      <c r="AGU7" s="156"/>
      <c r="AGV7" s="156"/>
      <c r="AGW7" s="156"/>
      <c r="AGX7" s="156"/>
      <c r="AGY7" s="156"/>
      <c r="AGZ7" s="156"/>
      <c r="AHA7" s="156"/>
      <c r="AHB7" s="156"/>
      <c r="AHC7" s="156"/>
      <c r="AHD7" s="156"/>
      <c r="AHE7" s="156"/>
      <c r="AHF7" s="156"/>
      <c r="AHG7" s="156"/>
      <c r="AHH7" s="156"/>
      <c r="AHI7" s="156"/>
      <c r="AHJ7" s="156"/>
      <c r="AHK7" s="156"/>
      <c r="AHL7" s="156"/>
      <c r="AHM7" s="156"/>
      <c r="AHN7" s="156"/>
      <c r="AHO7" s="156"/>
      <c r="AHP7" s="156"/>
      <c r="AHQ7" s="156"/>
      <c r="AHR7" s="156"/>
      <c r="AHS7" s="156"/>
      <c r="AHT7" s="156"/>
      <c r="AHU7" s="156"/>
      <c r="AHV7" s="156"/>
      <c r="AHW7" s="156"/>
      <c r="AHX7" s="156"/>
      <c r="AHY7" s="156"/>
      <c r="AHZ7" s="156"/>
      <c r="AIA7" s="156"/>
      <c r="AIB7" s="156"/>
      <c r="AIC7" s="156"/>
      <c r="AID7" s="156"/>
      <c r="AIE7" s="156"/>
      <c r="AIF7" s="156"/>
      <c r="AIG7" s="156"/>
      <c r="AIH7" s="156"/>
      <c r="AII7" s="156"/>
      <c r="AIJ7" s="156"/>
      <c r="AIK7" s="156"/>
      <c r="AIL7" s="156"/>
      <c r="AIM7" s="156"/>
      <c r="AIN7" s="156"/>
      <c r="AIO7" s="156"/>
      <c r="AIP7" s="156"/>
      <c r="AIQ7" s="156"/>
      <c r="AIR7" s="156"/>
      <c r="AIS7" s="156"/>
      <c r="AIT7" s="156"/>
      <c r="AIU7" s="156"/>
      <c r="AIV7" s="156"/>
      <c r="AIW7" s="156"/>
      <c r="AIX7" s="156"/>
      <c r="AIY7" s="156"/>
      <c r="AIZ7" s="156"/>
      <c r="AJA7" s="156"/>
      <c r="AJB7" s="156"/>
      <c r="AJC7" s="156"/>
      <c r="AJD7" s="156"/>
      <c r="AJE7" s="156"/>
      <c r="AJF7" s="156"/>
      <c r="AJG7" s="156"/>
      <c r="AJH7" s="156"/>
      <c r="AJI7" s="156"/>
      <c r="AJJ7" s="156"/>
      <c r="AJK7" s="156"/>
      <c r="AJL7" s="156"/>
      <c r="AJM7" s="156"/>
      <c r="AJN7" s="156"/>
      <c r="AJO7" s="156"/>
      <c r="AJP7" s="156"/>
      <c r="AJQ7" s="156"/>
      <c r="AJR7" s="156"/>
      <c r="AJS7" s="156"/>
      <c r="AJT7" s="156"/>
      <c r="AJU7" s="156"/>
      <c r="AJV7" s="156"/>
      <c r="AJW7" s="156"/>
      <c r="AJX7" s="156"/>
      <c r="AJY7" s="156"/>
      <c r="AJZ7" s="156"/>
      <c r="AKA7" s="156"/>
      <c r="AKB7" s="156"/>
      <c r="AKC7" s="156"/>
      <c r="AKD7" s="156"/>
      <c r="AKE7" s="156"/>
      <c r="AKF7" s="156"/>
      <c r="AKG7" s="156"/>
      <c r="AKH7" s="156"/>
      <c r="AKI7" s="156"/>
      <c r="AKJ7" s="156"/>
      <c r="AKK7" s="156"/>
      <c r="AKL7" s="156"/>
      <c r="AKM7" s="156"/>
      <c r="AKN7" s="156"/>
      <c r="AKO7" s="156"/>
      <c r="AKP7" s="156"/>
      <c r="AKQ7" s="156"/>
      <c r="AKR7" s="156"/>
      <c r="AKS7" s="156"/>
      <c r="AKT7" s="156"/>
      <c r="AKU7" s="156"/>
      <c r="AKV7" s="156"/>
      <c r="AKW7" s="156"/>
      <c r="AKX7" s="156"/>
      <c r="AKY7" s="156"/>
      <c r="AKZ7" s="156"/>
      <c r="ALA7" s="156"/>
      <c r="ALB7" s="156"/>
      <c r="ALC7" s="156"/>
      <c r="ALD7" s="156"/>
      <c r="ALE7" s="156"/>
      <c r="ALF7" s="156"/>
      <c r="ALG7" s="156"/>
      <c r="ALH7" s="156"/>
      <c r="ALI7" s="156"/>
      <c r="ALJ7" s="156"/>
      <c r="ALK7" s="156"/>
      <c r="ALL7" s="156"/>
      <c r="ALM7" s="156"/>
      <c r="ALN7" s="156"/>
      <c r="ALO7" s="156"/>
      <c r="ALP7" s="156"/>
      <c r="ALQ7" s="156"/>
      <c r="ALR7" s="156"/>
      <c r="ALS7" s="156"/>
      <c r="ALT7" s="156"/>
      <c r="ALU7" s="156"/>
      <c r="ALV7" s="156"/>
      <c r="ALW7" s="156"/>
      <c r="ALX7" s="156"/>
      <c r="ALY7" s="156"/>
      <c r="ALZ7" s="156"/>
      <c r="AMA7" s="156"/>
      <c r="AMB7" s="156"/>
      <c r="AMC7" s="156"/>
      <c r="AMD7" s="156"/>
      <c r="AME7" s="156"/>
      <c r="AMF7" s="156"/>
      <c r="AMG7" s="156"/>
      <c r="AMH7" s="156"/>
    </row>
    <row r="8" spans="1:1022" ht="15.6">
      <c r="A8" s="160" t="s">
        <v>524</v>
      </c>
      <c r="B8" s="161" t="s">
        <v>662</v>
      </c>
      <c r="C8" s="156"/>
      <c r="D8" s="156"/>
      <c r="E8" s="156"/>
      <c r="F8" s="156"/>
      <c r="G8" s="156"/>
      <c r="H8" s="157"/>
      <c r="I8" s="156"/>
      <c r="J8" s="156"/>
      <c r="K8" s="156"/>
      <c r="L8" s="156"/>
      <c r="M8" s="156"/>
      <c r="N8" s="157"/>
      <c r="O8" s="157"/>
      <c r="P8" s="157"/>
      <c r="Q8" s="157"/>
      <c r="R8" s="156"/>
      <c r="S8" s="157"/>
      <c r="T8" s="156"/>
      <c r="U8" s="156"/>
      <c r="V8" s="156"/>
      <c r="W8" s="156"/>
      <c r="X8" s="156"/>
      <c r="Y8" s="156"/>
      <c r="Z8" s="156"/>
      <c r="AA8" s="156"/>
      <c r="AB8" s="156"/>
      <c r="AC8" s="156"/>
      <c r="AD8" s="156"/>
      <c r="AE8" s="156"/>
      <c r="AF8" s="156"/>
      <c r="AG8" s="156"/>
      <c r="AH8" s="156"/>
      <c r="AI8" s="156"/>
      <c r="AJ8" s="156"/>
      <c r="AK8" s="156"/>
      <c r="AL8" s="156"/>
      <c r="AM8" s="156"/>
      <c r="AN8" s="156"/>
      <c r="AO8" s="156"/>
      <c r="AP8" s="156"/>
      <c r="AQ8" s="156"/>
      <c r="AR8" s="156"/>
      <c r="AS8" s="156"/>
      <c r="AT8" s="156"/>
      <c r="AU8" s="156"/>
      <c r="AV8" s="156"/>
      <c r="AW8" s="156"/>
      <c r="AX8" s="156"/>
      <c r="AY8" s="156"/>
      <c r="AZ8" s="156"/>
      <c r="BA8" s="156"/>
      <c r="BB8" s="156"/>
      <c r="BC8" s="156"/>
      <c r="BD8" s="156"/>
      <c r="BE8" s="156"/>
      <c r="BF8" s="156"/>
      <c r="BG8" s="156"/>
      <c r="BH8" s="156"/>
      <c r="BI8" s="156"/>
      <c r="BJ8" s="156"/>
      <c r="BK8" s="156"/>
      <c r="BL8" s="156"/>
      <c r="BM8" s="156"/>
      <c r="BN8" s="156"/>
      <c r="BO8" s="156"/>
      <c r="BP8" s="156"/>
      <c r="BQ8" s="156"/>
      <c r="BR8" s="156"/>
      <c r="BS8" s="156"/>
      <c r="BT8" s="156"/>
      <c r="BU8" s="156"/>
      <c r="BV8" s="156"/>
      <c r="BW8" s="156"/>
      <c r="BX8" s="156"/>
      <c r="BY8" s="156"/>
      <c r="BZ8" s="156"/>
      <c r="CA8" s="156"/>
      <c r="CB8" s="156"/>
      <c r="CC8" s="156"/>
      <c r="CD8" s="156"/>
      <c r="CE8" s="156"/>
      <c r="CF8" s="156"/>
      <c r="CG8" s="156"/>
      <c r="CH8" s="156"/>
      <c r="CI8" s="156"/>
      <c r="CJ8" s="156"/>
      <c r="CK8" s="156"/>
      <c r="CL8" s="156"/>
      <c r="CM8" s="156"/>
      <c r="CN8" s="156"/>
      <c r="CO8" s="156"/>
      <c r="CP8" s="156"/>
      <c r="CQ8" s="156"/>
      <c r="CR8" s="156"/>
      <c r="CS8" s="156"/>
      <c r="CT8" s="156"/>
      <c r="CU8" s="156"/>
      <c r="CV8" s="156"/>
      <c r="CW8" s="156"/>
      <c r="CX8" s="156"/>
      <c r="CY8" s="156"/>
      <c r="CZ8" s="156"/>
      <c r="DA8" s="156"/>
      <c r="DB8" s="156"/>
      <c r="DC8" s="156"/>
      <c r="DD8" s="156"/>
      <c r="DE8" s="156"/>
      <c r="DF8" s="156"/>
      <c r="DG8" s="156"/>
      <c r="DH8" s="156"/>
      <c r="DI8" s="156"/>
      <c r="DJ8" s="156"/>
      <c r="DK8" s="156"/>
      <c r="DL8" s="156"/>
      <c r="DM8" s="156"/>
      <c r="DN8" s="156"/>
      <c r="DO8" s="156"/>
      <c r="DP8" s="156"/>
      <c r="DQ8" s="156"/>
      <c r="DR8" s="156"/>
      <c r="DS8" s="156"/>
      <c r="DT8" s="156"/>
      <c r="DU8" s="156"/>
      <c r="DV8" s="156"/>
      <c r="DW8" s="156"/>
      <c r="DX8" s="156"/>
      <c r="DY8" s="156"/>
      <c r="DZ8" s="156"/>
      <c r="EA8" s="156"/>
      <c r="EB8" s="156"/>
      <c r="EC8" s="156"/>
      <c r="ED8" s="156"/>
      <c r="EE8" s="156"/>
      <c r="EF8" s="156"/>
      <c r="EG8" s="156"/>
      <c r="EH8" s="156"/>
      <c r="EI8" s="156"/>
      <c r="EJ8" s="156"/>
      <c r="EK8" s="156"/>
      <c r="EL8" s="156"/>
      <c r="EM8" s="156"/>
      <c r="EN8" s="156"/>
      <c r="EO8" s="156"/>
      <c r="EP8" s="156"/>
      <c r="EQ8" s="156"/>
      <c r="ER8" s="156"/>
      <c r="ES8" s="156"/>
      <c r="ET8" s="156"/>
      <c r="EU8" s="156"/>
      <c r="EV8" s="156"/>
      <c r="EW8" s="156"/>
      <c r="EX8" s="156"/>
      <c r="EY8" s="156"/>
      <c r="EZ8" s="156"/>
      <c r="FA8" s="156"/>
      <c r="FB8" s="156"/>
      <c r="FC8" s="156"/>
      <c r="FD8" s="156"/>
      <c r="FE8" s="156"/>
      <c r="FF8" s="156"/>
      <c r="FG8" s="156"/>
      <c r="FH8" s="156"/>
      <c r="FI8" s="156"/>
      <c r="FJ8" s="156"/>
      <c r="FK8" s="156"/>
      <c r="FL8" s="156"/>
      <c r="FM8" s="156"/>
      <c r="FN8" s="156"/>
      <c r="FO8" s="156"/>
      <c r="FP8" s="156"/>
      <c r="FQ8" s="156"/>
      <c r="FR8" s="156"/>
      <c r="FS8" s="156"/>
      <c r="FT8" s="156"/>
      <c r="FU8" s="156"/>
      <c r="FV8" s="156"/>
      <c r="FW8" s="156"/>
      <c r="FX8" s="156"/>
      <c r="FY8" s="156"/>
      <c r="FZ8" s="156"/>
      <c r="GA8" s="156"/>
      <c r="GB8" s="156"/>
      <c r="GC8" s="156"/>
      <c r="GD8" s="156"/>
      <c r="GE8" s="156"/>
      <c r="GF8" s="156"/>
      <c r="GG8" s="156"/>
      <c r="GH8" s="156"/>
      <c r="GI8" s="156"/>
      <c r="GJ8" s="156"/>
      <c r="GK8" s="156"/>
      <c r="GL8" s="156"/>
      <c r="GM8" s="156"/>
      <c r="GN8" s="156"/>
      <c r="GO8" s="156"/>
      <c r="GP8" s="156"/>
      <c r="GQ8" s="156"/>
      <c r="GR8" s="156"/>
      <c r="GS8" s="156"/>
      <c r="GT8" s="156"/>
      <c r="GU8" s="156"/>
      <c r="GV8" s="156"/>
      <c r="GW8" s="156"/>
      <c r="GX8" s="156"/>
      <c r="GY8" s="156"/>
      <c r="GZ8" s="156"/>
      <c r="HA8" s="156"/>
      <c r="HB8" s="156"/>
      <c r="HC8" s="156"/>
      <c r="HD8" s="156"/>
      <c r="HE8" s="156"/>
      <c r="HF8" s="156"/>
      <c r="HG8" s="156"/>
      <c r="HH8" s="156"/>
      <c r="HI8" s="156"/>
      <c r="HJ8" s="156"/>
      <c r="HK8" s="156"/>
      <c r="HL8" s="156"/>
      <c r="HM8" s="156"/>
      <c r="HN8" s="156"/>
      <c r="HO8" s="156"/>
      <c r="HP8" s="156"/>
      <c r="HQ8" s="156"/>
      <c r="HR8" s="156"/>
      <c r="HS8" s="156"/>
      <c r="HT8" s="156"/>
      <c r="HU8" s="156"/>
      <c r="HV8" s="156"/>
      <c r="HW8" s="156"/>
      <c r="HX8" s="156"/>
      <c r="HY8" s="156"/>
      <c r="HZ8" s="156"/>
      <c r="IA8" s="156"/>
      <c r="IB8" s="156"/>
      <c r="IC8" s="156"/>
      <c r="ID8" s="156"/>
      <c r="IE8" s="156"/>
      <c r="IF8" s="156"/>
      <c r="IG8" s="156"/>
      <c r="IH8" s="156"/>
      <c r="II8" s="156"/>
      <c r="IJ8" s="156"/>
      <c r="IK8" s="156"/>
      <c r="IL8" s="156"/>
      <c r="IM8" s="156"/>
      <c r="IN8" s="156"/>
      <c r="IO8" s="156"/>
      <c r="IP8" s="156"/>
      <c r="IQ8" s="156"/>
      <c r="IR8" s="156"/>
      <c r="IS8" s="156"/>
      <c r="IT8" s="156"/>
      <c r="IU8" s="156"/>
      <c r="IV8" s="156"/>
      <c r="IW8" s="156"/>
      <c r="IX8" s="156"/>
      <c r="IY8" s="156"/>
      <c r="IZ8" s="156"/>
      <c r="JA8" s="156"/>
      <c r="JB8" s="156"/>
      <c r="JC8" s="156"/>
      <c r="JD8" s="156"/>
      <c r="JE8" s="156"/>
      <c r="JF8" s="156"/>
      <c r="JG8" s="156"/>
      <c r="JH8" s="156"/>
      <c r="JI8" s="156"/>
      <c r="JJ8" s="156"/>
      <c r="JK8" s="156"/>
      <c r="JL8" s="156"/>
      <c r="JM8" s="156"/>
      <c r="JN8" s="156"/>
      <c r="JO8" s="156"/>
      <c r="JP8" s="156"/>
      <c r="JQ8" s="156"/>
      <c r="JR8" s="156"/>
      <c r="JS8" s="156"/>
      <c r="JT8" s="156"/>
      <c r="JU8" s="156"/>
      <c r="JV8" s="156"/>
      <c r="JW8" s="156"/>
      <c r="JX8" s="156"/>
      <c r="JY8" s="156"/>
      <c r="JZ8" s="156"/>
      <c r="KA8" s="156"/>
      <c r="KB8" s="156"/>
      <c r="KC8" s="156"/>
      <c r="KD8" s="156"/>
      <c r="KE8" s="156"/>
      <c r="KF8" s="156"/>
      <c r="KG8" s="156"/>
      <c r="KH8" s="156"/>
      <c r="KI8" s="156"/>
      <c r="KJ8" s="156"/>
      <c r="KK8" s="156"/>
      <c r="KL8" s="156"/>
      <c r="KM8" s="156"/>
      <c r="KN8" s="156"/>
      <c r="KO8" s="156"/>
      <c r="KP8" s="156"/>
      <c r="KQ8" s="156"/>
      <c r="KR8" s="156"/>
      <c r="KS8" s="156"/>
      <c r="KT8" s="156"/>
      <c r="KU8" s="156"/>
      <c r="KV8" s="156"/>
      <c r="KW8" s="156"/>
      <c r="KX8" s="156"/>
      <c r="KY8" s="156"/>
      <c r="KZ8" s="156"/>
      <c r="LA8" s="156"/>
      <c r="LB8" s="156"/>
      <c r="LC8" s="156"/>
      <c r="LD8" s="156"/>
      <c r="LE8" s="156"/>
      <c r="LF8" s="156"/>
      <c r="LG8" s="156"/>
      <c r="LH8" s="156"/>
      <c r="LI8" s="156"/>
      <c r="LJ8" s="156"/>
      <c r="LK8" s="156"/>
      <c r="LL8" s="156"/>
      <c r="LM8" s="156"/>
      <c r="LN8" s="156"/>
      <c r="LO8" s="156"/>
      <c r="LP8" s="156"/>
      <c r="LQ8" s="156"/>
      <c r="LR8" s="156"/>
      <c r="LS8" s="156"/>
      <c r="LT8" s="156"/>
      <c r="LU8" s="156"/>
      <c r="LV8" s="156"/>
      <c r="LW8" s="156"/>
      <c r="LX8" s="156"/>
      <c r="LY8" s="156"/>
      <c r="LZ8" s="156"/>
      <c r="MA8" s="156"/>
      <c r="MB8" s="156"/>
      <c r="MC8" s="156"/>
      <c r="MD8" s="156"/>
      <c r="ME8" s="156"/>
      <c r="MF8" s="156"/>
      <c r="MG8" s="156"/>
      <c r="MH8" s="156"/>
      <c r="MI8" s="156"/>
      <c r="MJ8" s="156"/>
      <c r="MK8" s="156"/>
      <c r="ML8" s="156"/>
      <c r="MM8" s="156"/>
      <c r="MN8" s="156"/>
      <c r="MO8" s="156"/>
      <c r="MP8" s="156"/>
      <c r="MQ8" s="156"/>
      <c r="MR8" s="156"/>
      <c r="MS8" s="156"/>
      <c r="MT8" s="156"/>
      <c r="MU8" s="156"/>
      <c r="MV8" s="156"/>
      <c r="MW8" s="156"/>
      <c r="MX8" s="156"/>
      <c r="MY8" s="156"/>
      <c r="MZ8" s="156"/>
      <c r="NA8" s="156"/>
      <c r="NB8" s="156"/>
      <c r="NC8" s="156"/>
      <c r="ND8" s="156"/>
      <c r="NE8" s="156"/>
      <c r="NF8" s="156"/>
      <c r="NG8" s="156"/>
      <c r="NH8" s="156"/>
      <c r="NI8" s="156"/>
      <c r="NJ8" s="156"/>
      <c r="NK8" s="156"/>
      <c r="NL8" s="156"/>
      <c r="NM8" s="156"/>
      <c r="NN8" s="156"/>
      <c r="NO8" s="156"/>
      <c r="NP8" s="156"/>
      <c r="NQ8" s="156"/>
      <c r="NR8" s="156"/>
      <c r="NS8" s="156"/>
      <c r="NT8" s="156"/>
      <c r="NU8" s="156"/>
      <c r="NV8" s="156"/>
      <c r="NW8" s="156"/>
      <c r="NX8" s="156"/>
      <c r="NY8" s="156"/>
      <c r="NZ8" s="156"/>
      <c r="OA8" s="156"/>
      <c r="OB8" s="156"/>
      <c r="OC8" s="156"/>
      <c r="OD8" s="156"/>
      <c r="OE8" s="156"/>
      <c r="OF8" s="156"/>
      <c r="OG8" s="156"/>
      <c r="OH8" s="156"/>
      <c r="OI8" s="156"/>
      <c r="OJ8" s="156"/>
      <c r="OK8" s="156"/>
      <c r="OL8" s="156"/>
      <c r="OM8" s="156"/>
      <c r="ON8" s="156"/>
      <c r="OO8" s="156"/>
      <c r="OP8" s="156"/>
      <c r="OQ8" s="156"/>
      <c r="OR8" s="156"/>
      <c r="OS8" s="156"/>
      <c r="OT8" s="156"/>
      <c r="OU8" s="156"/>
      <c r="OV8" s="156"/>
      <c r="OW8" s="156"/>
      <c r="OX8" s="156"/>
      <c r="OY8" s="156"/>
      <c r="OZ8" s="156"/>
      <c r="PA8" s="156"/>
      <c r="PB8" s="156"/>
      <c r="PC8" s="156"/>
      <c r="PD8" s="156"/>
      <c r="PE8" s="156"/>
      <c r="PF8" s="156"/>
      <c r="PG8" s="156"/>
      <c r="PH8" s="156"/>
      <c r="PI8" s="156"/>
      <c r="PJ8" s="156"/>
      <c r="PK8" s="156"/>
      <c r="PL8" s="156"/>
      <c r="PM8" s="156"/>
      <c r="PN8" s="156"/>
      <c r="PO8" s="156"/>
      <c r="PP8" s="156"/>
      <c r="PQ8" s="156"/>
      <c r="PR8" s="156"/>
      <c r="PS8" s="156"/>
      <c r="PT8" s="156"/>
      <c r="PU8" s="156"/>
      <c r="PV8" s="156"/>
      <c r="PW8" s="156"/>
      <c r="PX8" s="156"/>
      <c r="PY8" s="156"/>
      <c r="PZ8" s="156"/>
      <c r="QA8" s="156"/>
      <c r="QB8" s="156"/>
      <c r="QC8" s="156"/>
      <c r="QD8" s="156"/>
      <c r="QE8" s="156"/>
      <c r="QF8" s="156"/>
      <c r="QG8" s="156"/>
      <c r="QH8" s="156"/>
      <c r="QI8" s="156"/>
      <c r="QJ8" s="156"/>
      <c r="QK8" s="156"/>
      <c r="QL8" s="156"/>
      <c r="QM8" s="156"/>
      <c r="QN8" s="156"/>
      <c r="QO8" s="156"/>
      <c r="QP8" s="156"/>
      <c r="QQ8" s="156"/>
      <c r="QR8" s="156"/>
      <c r="QS8" s="156"/>
      <c r="QT8" s="156"/>
      <c r="QU8" s="156"/>
      <c r="QV8" s="156"/>
      <c r="QW8" s="156"/>
      <c r="QX8" s="156"/>
      <c r="QY8" s="156"/>
      <c r="QZ8" s="156"/>
      <c r="RA8" s="156"/>
      <c r="RB8" s="156"/>
      <c r="RC8" s="156"/>
      <c r="RD8" s="156"/>
      <c r="RE8" s="156"/>
      <c r="RF8" s="156"/>
      <c r="RG8" s="156"/>
      <c r="RH8" s="156"/>
      <c r="RI8" s="156"/>
      <c r="RJ8" s="156"/>
      <c r="RK8" s="156"/>
      <c r="RL8" s="156"/>
      <c r="RM8" s="156"/>
      <c r="RN8" s="156"/>
      <c r="RO8" s="156"/>
      <c r="RP8" s="156"/>
      <c r="RQ8" s="156"/>
      <c r="RR8" s="156"/>
      <c r="RS8" s="156"/>
      <c r="RT8" s="156"/>
      <c r="RU8" s="156"/>
      <c r="RV8" s="156"/>
      <c r="RW8" s="156"/>
      <c r="RX8" s="156"/>
      <c r="RY8" s="156"/>
      <c r="RZ8" s="156"/>
      <c r="SA8" s="156"/>
      <c r="SB8" s="156"/>
      <c r="SC8" s="156"/>
      <c r="SD8" s="156"/>
      <c r="SE8" s="156"/>
      <c r="SF8" s="156"/>
      <c r="SG8" s="156"/>
      <c r="SH8" s="156"/>
      <c r="SI8" s="156"/>
      <c r="SJ8" s="156"/>
      <c r="SK8" s="156"/>
      <c r="SL8" s="156"/>
      <c r="SM8" s="156"/>
      <c r="SN8" s="156"/>
      <c r="SO8" s="156"/>
      <c r="SP8" s="156"/>
      <c r="SQ8" s="156"/>
      <c r="SR8" s="156"/>
      <c r="SS8" s="156"/>
      <c r="ST8" s="156"/>
      <c r="SU8" s="156"/>
      <c r="SV8" s="156"/>
      <c r="SW8" s="156"/>
      <c r="SX8" s="156"/>
      <c r="SY8" s="156"/>
      <c r="SZ8" s="156"/>
      <c r="TA8" s="156"/>
      <c r="TB8" s="156"/>
      <c r="TC8" s="156"/>
      <c r="TD8" s="156"/>
      <c r="TE8" s="156"/>
      <c r="TF8" s="156"/>
      <c r="TG8" s="156"/>
      <c r="TH8" s="156"/>
      <c r="TI8" s="156"/>
      <c r="TJ8" s="156"/>
      <c r="TK8" s="156"/>
      <c r="TL8" s="156"/>
      <c r="TM8" s="156"/>
      <c r="TN8" s="156"/>
      <c r="TO8" s="156"/>
      <c r="TP8" s="156"/>
      <c r="TQ8" s="156"/>
      <c r="TR8" s="156"/>
      <c r="TS8" s="156"/>
      <c r="TT8" s="156"/>
      <c r="TU8" s="156"/>
      <c r="TV8" s="156"/>
      <c r="TW8" s="156"/>
      <c r="TX8" s="156"/>
      <c r="TY8" s="156"/>
      <c r="TZ8" s="156"/>
      <c r="UA8" s="156"/>
      <c r="UB8" s="156"/>
      <c r="UC8" s="156"/>
      <c r="UD8" s="156"/>
      <c r="UE8" s="156"/>
      <c r="UF8" s="156"/>
      <c r="UG8" s="156"/>
      <c r="UH8" s="156"/>
      <c r="UI8" s="156"/>
      <c r="UJ8" s="156"/>
      <c r="UK8" s="156"/>
      <c r="UL8" s="156"/>
      <c r="UM8" s="156"/>
      <c r="UN8" s="156"/>
      <c r="UO8" s="156"/>
      <c r="UP8" s="156"/>
      <c r="UQ8" s="156"/>
      <c r="UR8" s="156"/>
      <c r="US8" s="156"/>
      <c r="UT8" s="156"/>
      <c r="UU8" s="156"/>
      <c r="UV8" s="156"/>
      <c r="UW8" s="156"/>
      <c r="UX8" s="156"/>
      <c r="UY8" s="156"/>
      <c r="UZ8" s="156"/>
      <c r="VA8" s="156"/>
      <c r="VB8" s="156"/>
      <c r="VC8" s="156"/>
      <c r="VD8" s="156"/>
      <c r="VE8" s="156"/>
      <c r="VF8" s="156"/>
      <c r="VG8" s="156"/>
      <c r="VH8" s="156"/>
      <c r="VI8" s="156"/>
      <c r="VJ8" s="156"/>
      <c r="VK8" s="156"/>
      <c r="VL8" s="156"/>
      <c r="VM8" s="156"/>
      <c r="VN8" s="156"/>
      <c r="VO8" s="156"/>
      <c r="VP8" s="156"/>
      <c r="VQ8" s="156"/>
      <c r="VR8" s="156"/>
      <c r="VS8" s="156"/>
      <c r="VT8" s="156"/>
      <c r="VU8" s="156"/>
      <c r="VV8" s="156"/>
      <c r="VW8" s="156"/>
      <c r="VX8" s="156"/>
      <c r="VY8" s="156"/>
      <c r="VZ8" s="156"/>
      <c r="WA8" s="156"/>
      <c r="WB8" s="156"/>
      <c r="WC8" s="156"/>
      <c r="WD8" s="156"/>
      <c r="WE8" s="156"/>
      <c r="WF8" s="156"/>
      <c r="WG8" s="156"/>
      <c r="WH8" s="156"/>
      <c r="WI8" s="156"/>
      <c r="WJ8" s="156"/>
      <c r="WK8" s="156"/>
      <c r="WL8" s="156"/>
      <c r="WM8" s="156"/>
      <c r="WN8" s="156"/>
      <c r="WO8" s="156"/>
      <c r="WP8" s="156"/>
      <c r="WQ8" s="156"/>
      <c r="WR8" s="156"/>
      <c r="WS8" s="156"/>
      <c r="WT8" s="156"/>
      <c r="WU8" s="156"/>
      <c r="WV8" s="156"/>
      <c r="WW8" s="156"/>
      <c r="WX8" s="156"/>
      <c r="WY8" s="156"/>
      <c r="WZ8" s="156"/>
      <c r="XA8" s="156"/>
      <c r="XB8" s="156"/>
      <c r="XC8" s="156"/>
      <c r="XD8" s="156"/>
      <c r="XE8" s="156"/>
      <c r="XF8" s="156"/>
      <c r="XG8" s="156"/>
      <c r="XH8" s="156"/>
      <c r="XI8" s="156"/>
      <c r="XJ8" s="156"/>
      <c r="XK8" s="156"/>
      <c r="XL8" s="156"/>
      <c r="XM8" s="156"/>
      <c r="XN8" s="156"/>
      <c r="XO8" s="156"/>
      <c r="XP8" s="156"/>
      <c r="XQ8" s="156"/>
      <c r="XR8" s="156"/>
      <c r="XS8" s="156"/>
      <c r="XT8" s="156"/>
      <c r="XU8" s="156"/>
      <c r="XV8" s="156"/>
      <c r="XW8" s="156"/>
      <c r="XX8" s="156"/>
      <c r="XY8" s="156"/>
      <c r="XZ8" s="156"/>
      <c r="YA8" s="156"/>
      <c r="YB8" s="156"/>
      <c r="YC8" s="156"/>
      <c r="YD8" s="156"/>
      <c r="YE8" s="156"/>
      <c r="YF8" s="156"/>
      <c r="YG8" s="156"/>
      <c r="YH8" s="156"/>
      <c r="YI8" s="156"/>
      <c r="YJ8" s="156"/>
      <c r="YK8" s="156"/>
      <c r="YL8" s="156"/>
      <c r="YM8" s="156"/>
      <c r="YN8" s="156"/>
      <c r="YO8" s="156"/>
      <c r="YP8" s="156"/>
      <c r="YQ8" s="156"/>
      <c r="YR8" s="156"/>
      <c r="YS8" s="156"/>
      <c r="YT8" s="156"/>
      <c r="YU8" s="156"/>
      <c r="YV8" s="156"/>
      <c r="YW8" s="156"/>
      <c r="YX8" s="156"/>
      <c r="YY8" s="156"/>
      <c r="YZ8" s="156"/>
      <c r="ZA8" s="156"/>
      <c r="ZB8" s="156"/>
      <c r="ZC8" s="156"/>
      <c r="ZD8" s="156"/>
      <c r="ZE8" s="156"/>
      <c r="ZF8" s="156"/>
      <c r="ZG8" s="156"/>
      <c r="ZH8" s="156"/>
      <c r="ZI8" s="156"/>
      <c r="ZJ8" s="156"/>
      <c r="ZK8" s="156"/>
      <c r="ZL8" s="156"/>
      <c r="ZM8" s="156"/>
      <c r="ZN8" s="156"/>
      <c r="ZO8" s="156"/>
      <c r="ZP8" s="156"/>
      <c r="ZQ8" s="156"/>
      <c r="ZR8" s="156"/>
      <c r="ZS8" s="156"/>
      <c r="ZT8" s="156"/>
      <c r="ZU8" s="156"/>
      <c r="ZV8" s="156"/>
      <c r="ZW8" s="156"/>
      <c r="ZX8" s="156"/>
      <c r="ZY8" s="156"/>
      <c r="ZZ8" s="156"/>
      <c r="AAA8" s="156"/>
      <c r="AAB8" s="156"/>
      <c r="AAC8" s="156"/>
      <c r="AAD8" s="156"/>
      <c r="AAE8" s="156"/>
      <c r="AAF8" s="156"/>
      <c r="AAG8" s="156"/>
      <c r="AAH8" s="156"/>
      <c r="AAI8" s="156"/>
      <c r="AAJ8" s="156"/>
      <c r="AAK8" s="156"/>
      <c r="AAL8" s="156"/>
      <c r="AAM8" s="156"/>
      <c r="AAN8" s="156"/>
      <c r="AAO8" s="156"/>
      <c r="AAP8" s="156"/>
      <c r="AAQ8" s="156"/>
      <c r="AAR8" s="156"/>
      <c r="AAS8" s="156"/>
      <c r="AAT8" s="156"/>
      <c r="AAU8" s="156"/>
      <c r="AAV8" s="156"/>
      <c r="AAW8" s="156"/>
      <c r="AAX8" s="156"/>
      <c r="AAY8" s="156"/>
      <c r="AAZ8" s="156"/>
      <c r="ABA8" s="156"/>
      <c r="ABB8" s="156"/>
      <c r="ABC8" s="156"/>
      <c r="ABD8" s="156"/>
      <c r="ABE8" s="156"/>
      <c r="ABF8" s="156"/>
      <c r="ABG8" s="156"/>
      <c r="ABH8" s="156"/>
      <c r="ABI8" s="156"/>
      <c r="ABJ8" s="156"/>
      <c r="ABK8" s="156"/>
      <c r="ABL8" s="156"/>
      <c r="ABM8" s="156"/>
      <c r="ABN8" s="156"/>
      <c r="ABO8" s="156"/>
      <c r="ABP8" s="156"/>
      <c r="ABQ8" s="156"/>
      <c r="ABR8" s="156"/>
      <c r="ABS8" s="156"/>
      <c r="ABT8" s="156"/>
      <c r="ABU8" s="156"/>
      <c r="ABV8" s="156"/>
      <c r="ABW8" s="156"/>
      <c r="ABX8" s="156"/>
      <c r="ABY8" s="156"/>
      <c r="ABZ8" s="156"/>
      <c r="ACA8" s="156"/>
      <c r="ACB8" s="156"/>
      <c r="ACC8" s="156"/>
      <c r="ACD8" s="156"/>
      <c r="ACE8" s="156"/>
      <c r="ACF8" s="156"/>
      <c r="ACG8" s="156"/>
      <c r="ACH8" s="156"/>
      <c r="ACI8" s="156"/>
      <c r="ACJ8" s="156"/>
      <c r="ACK8" s="156"/>
      <c r="ACL8" s="156"/>
      <c r="ACM8" s="156"/>
      <c r="ACN8" s="156"/>
      <c r="ACO8" s="156"/>
      <c r="ACP8" s="156"/>
      <c r="ACQ8" s="156"/>
      <c r="ACR8" s="156"/>
      <c r="ACS8" s="156"/>
      <c r="ACT8" s="156"/>
      <c r="ACU8" s="156"/>
      <c r="ACV8" s="156"/>
      <c r="ACW8" s="156"/>
      <c r="ACX8" s="156"/>
      <c r="ACY8" s="156"/>
      <c r="ACZ8" s="156"/>
      <c r="ADA8" s="156"/>
      <c r="ADB8" s="156"/>
      <c r="ADC8" s="156"/>
      <c r="ADD8" s="156"/>
      <c r="ADE8" s="156"/>
      <c r="ADF8" s="156"/>
      <c r="ADG8" s="156"/>
      <c r="ADH8" s="156"/>
      <c r="ADI8" s="156"/>
      <c r="ADJ8" s="156"/>
      <c r="ADK8" s="156"/>
      <c r="ADL8" s="156"/>
      <c r="ADM8" s="156"/>
      <c r="ADN8" s="156"/>
      <c r="ADO8" s="156"/>
      <c r="ADP8" s="156"/>
      <c r="ADQ8" s="156"/>
      <c r="ADR8" s="156"/>
      <c r="ADS8" s="156"/>
      <c r="ADT8" s="156"/>
      <c r="ADU8" s="156"/>
      <c r="ADV8" s="156"/>
      <c r="ADW8" s="156"/>
      <c r="ADX8" s="156"/>
      <c r="ADY8" s="156"/>
      <c r="ADZ8" s="156"/>
      <c r="AEA8" s="156"/>
      <c r="AEB8" s="156"/>
      <c r="AEC8" s="156"/>
      <c r="AED8" s="156"/>
      <c r="AEE8" s="156"/>
      <c r="AEF8" s="156"/>
      <c r="AEG8" s="156"/>
      <c r="AEH8" s="156"/>
      <c r="AEI8" s="156"/>
      <c r="AEJ8" s="156"/>
      <c r="AEK8" s="156"/>
      <c r="AEL8" s="156"/>
      <c r="AEM8" s="156"/>
      <c r="AEN8" s="156"/>
      <c r="AEO8" s="156"/>
      <c r="AEP8" s="156"/>
      <c r="AEQ8" s="156"/>
      <c r="AER8" s="156"/>
      <c r="AES8" s="156"/>
      <c r="AET8" s="156"/>
      <c r="AEU8" s="156"/>
      <c r="AEV8" s="156"/>
      <c r="AEW8" s="156"/>
      <c r="AEX8" s="156"/>
      <c r="AEY8" s="156"/>
      <c r="AEZ8" s="156"/>
      <c r="AFA8" s="156"/>
      <c r="AFB8" s="156"/>
      <c r="AFC8" s="156"/>
      <c r="AFD8" s="156"/>
      <c r="AFE8" s="156"/>
      <c r="AFF8" s="156"/>
      <c r="AFG8" s="156"/>
      <c r="AFH8" s="156"/>
      <c r="AFI8" s="156"/>
      <c r="AFJ8" s="156"/>
      <c r="AFK8" s="156"/>
      <c r="AFL8" s="156"/>
      <c r="AFM8" s="156"/>
      <c r="AFN8" s="156"/>
      <c r="AFO8" s="156"/>
      <c r="AFP8" s="156"/>
      <c r="AFQ8" s="156"/>
      <c r="AFR8" s="156"/>
      <c r="AFS8" s="156"/>
      <c r="AFT8" s="156"/>
      <c r="AFU8" s="156"/>
      <c r="AFV8" s="156"/>
      <c r="AFW8" s="156"/>
      <c r="AFX8" s="156"/>
      <c r="AFY8" s="156"/>
      <c r="AFZ8" s="156"/>
      <c r="AGA8" s="156"/>
      <c r="AGB8" s="156"/>
      <c r="AGC8" s="156"/>
      <c r="AGD8" s="156"/>
      <c r="AGE8" s="156"/>
      <c r="AGF8" s="156"/>
      <c r="AGG8" s="156"/>
      <c r="AGH8" s="156"/>
      <c r="AGI8" s="156"/>
      <c r="AGJ8" s="156"/>
      <c r="AGK8" s="156"/>
      <c r="AGL8" s="156"/>
      <c r="AGM8" s="156"/>
      <c r="AGN8" s="156"/>
      <c r="AGO8" s="156"/>
      <c r="AGP8" s="156"/>
      <c r="AGQ8" s="156"/>
      <c r="AGR8" s="156"/>
      <c r="AGS8" s="156"/>
      <c r="AGT8" s="156"/>
      <c r="AGU8" s="156"/>
      <c r="AGV8" s="156"/>
      <c r="AGW8" s="156"/>
      <c r="AGX8" s="156"/>
      <c r="AGY8" s="156"/>
      <c r="AGZ8" s="156"/>
      <c r="AHA8" s="156"/>
      <c r="AHB8" s="156"/>
      <c r="AHC8" s="156"/>
      <c r="AHD8" s="156"/>
      <c r="AHE8" s="156"/>
      <c r="AHF8" s="156"/>
      <c r="AHG8" s="156"/>
      <c r="AHH8" s="156"/>
      <c r="AHI8" s="156"/>
      <c r="AHJ8" s="156"/>
      <c r="AHK8" s="156"/>
      <c r="AHL8" s="156"/>
      <c r="AHM8" s="156"/>
      <c r="AHN8" s="156"/>
      <c r="AHO8" s="156"/>
      <c r="AHP8" s="156"/>
      <c r="AHQ8" s="156"/>
      <c r="AHR8" s="156"/>
      <c r="AHS8" s="156"/>
      <c r="AHT8" s="156"/>
      <c r="AHU8" s="156"/>
      <c r="AHV8" s="156"/>
      <c r="AHW8" s="156"/>
      <c r="AHX8" s="156"/>
      <c r="AHY8" s="156"/>
      <c r="AHZ8" s="156"/>
      <c r="AIA8" s="156"/>
      <c r="AIB8" s="156"/>
      <c r="AIC8" s="156"/>
      <c r="AID8" s="156"/>
      <c r="AIE8" s="156"/>
      <c r="AIF8" s="156"/>
      <c r="AIG8" s="156"/>
      <c r="AIH8" s="156"/>
      <c r="AII8" s="156"/>
      <c r="AIJ8" s="156"/>
      <c r="AIK8" s="156"/>
      <c r="AIL8" s="156"/>
      <c r="AIM8" s="156"/>
      <c r="AIN8" s="156"/>
      <c r="AIO8" s="156"/>
      <c r="AIP8" s="156"/>
      <c r="AIQ8" s="156"/>
      <c r="AIR8" s="156"/>
      <c r="AIS8" s="156"/>
      <c r="AIT8" s="156"/>
      <c r="AIU8" s="156"/>
      <c r="AIV8" s="156"/>
      <c r="AIW8" s="156"/>
      <c r="AIX8" s="156"/>
      <c r="AIY8" s="156"/>
      <c r="AIZ8" s="156"/>
      <c r="AJA8" s="156"/>
      <c r="AJB8" s="156"/>
      <c r="AJC8" s="156"/>
      <c r="AJD8" s="156"/>
      <c r="AJE8" s="156"/>
      <c r="AJF8" s="156"/>
      <c r="AJG8" s="156"/>
      <c r="AJH8" s="156"/>
      <c r="AJI8" s="156"/>
      <c r="AJJ8" s="156"/>
      <c r="AJK8" s="156"/>
      <c r="AJL8" s="156"/>
      <c r="AJM8" s="156"/>
      <c r="AJN8" s="156"/>
      <c r="AJO8" s="156"/>
      <c r="AJP8" s="156"/>
      <c r="AJQ8" s="156"/>
      <c r="AJR8" s="156"/>
      <c r="AJS8" s="156"/>
      <c r="AJT8" s="156"/>
      <c r="AJU8" s="156"/>
      <c r="AJV8" s="156"/>
      <c r="AJW8" s="156"/>
      <c r="AJX8" s="156"/>
      <c r="AJY8" s="156"/>
      <c r="AJZ8" s="156"/>
      <c r="AKA8" s="156"/>
      <c r="AKB8" s="156"/>
      <c r="AKC8" s="156"/>
      <c r="AKD8" s="156"/>
      <c r="AKE8" s="156"/>
      <c r="AKF8" s="156"/>
      <c r="AKG8" s="156"/>
      <c r="AKH8" s="156"/>
      <c r="AKI8" s="156"/>
      <c r="AKJ8" s="156"/>
      <c r="AKK8" s="156"/>
      <c r="AKL8" s="156"/>
      <c r="AKM8" s="156"/>
      <c r="AKN8" s="156"/>
      <c r="AKO8" s="156"/>
      <c r="AKP8" s="156"/>
      <c r="AKQ8" s="156"/>
      <c r="AKR8" s="156"/>
      <c r="AKS8" s="156"/>
      <c r="AKT8" s="156"/>
      <c r="AKU8" s="156"/>
      <c r="AKV8" s="156"/>
      <c r="AKW8" s="156"/>
      <c r="AKX8" s="156"/>
      <c r="AKY8" s="156"/>
      <c r="AKZ8" s="156"/>
      <c r="ALA8" s="156"/>
      <c r="ALB8" s="156"/>
      <c r="ALC8" s="156"/>
      <c r="ALD8" s="156"/>
      <c r="ALE8" s="156"/>
      <c r="ALF8" s="156"/>
      <c r="ALG8" s="156"/>
      <c r="ALH8" s="156"/>
      <c r="ALI8" s="156"/>
      <c r="ALJ8" s="156"/>
      <c r="ALK8" s="156"/>
      <c r="ALL8" s="156"/>
      <c r="ALM8" s="156"/>
      <c r="ALN8" s="156"/>
      <c r="ALO8" s="156"/>
      <c r="ALP8" s="156"/>
      <c r="ALQ8" s="156"/>
      <c r="ALR8" s="156"/>
      <c r="ALS8" s="156"/>
      <c r="ALT8" s="156"/>
      <c r="ALU8" s="156"/>
      <c r="ALV8" s="156"/>
      <c r="ALW8" s="156"/>
      <c r="ALX8" s="156"/>
      <c r="ALY8" s="156"/>
      <c r="ALZ8" s="156"/>
      <c r="AMA8" s="156"/>
      <c r="AMB8" s="156"/>
      <c r="AMC8" s="156"/>
      <c r="AMD8" s="156"/>
      <c r="AME8" s="156"/>
      <c r="AMF8" s="156"/>
      <c r="AMG8" s="156"/>
      <c r="AMH8" s="156"/>
    </row>
    <row r="9" spans="1:1022" ht="15.6">
      <c r="A9" s="160" t="s">
        <v>525</v>
      </c>
      <c r="B9" s="161" t="s">
        <v>129</v>
      </c>
      <c r="C9" s="156"/>
      <c r="D9" s="156"/>
      <c r="E9" s="156"/>
      <c r="F9" s="156"/>
      <c r="G9" s="156"/>
      <c r="H9" s="157"/>
      <c r="I9" s="156"/>
      <c r="J9" s="156"/>
      <c r="K9" s="156"/>
      <c r="L9" s="156"/>
      <c r="M9" s="156"/>
      <c r="N9" s="157"/>
      <c r="O9" s="157"/>
      <c r="P9" s="157"/>
      <c r="Q9" s="157"/>
      <c r="R9" s="156"/>
      <c r="S9" s="157"/>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56"/>
      <c r="BC9" s="156"/>
      <c r="BD9" s="156"/>
      <c r="BE9" s="156"/>
      <c r="BF9" s="156"/>
      <c r="BG9" s="156"/>
      <c r="BH9" s="156"/>
      <c r="BI9" s="156"/>
      <c r="BJ9" s="156"/>
      <c r="BK9" s="156"/>
      <c r="BL9" s="156"/>
      <c r="BM9" s="156"/>
      <c r="BN9" s="156"/>
      <c r="BO9" s="156"/>
      <c r="BP9" s="156"/>
      <c r="BQ9" s="156"/>
      <c r="BR9" s="156"/>
      <c r="BS9" s="156"/>
      <c r="BT9" s="156"/>
      <c r="BU9" s="156"/>
      <c r="BV9" s="156"/>
      <c r="BW9" s="156"/>
      <c r="BX9" s="156"/>
      <c r="BY9" s="156"/>
      <c r="BZ9" s="156"/>
      <c r="CA9" s="156"/>
      <c r="CB9" s="156"/>
      <c r="CC9" s="156"/>
      <c r="CD9" s="156"/>
      <c r="CE9" s="156"/>
      <c r="CF9" s="156"/>
      <c r="CG9" s="156"/>
      <c r="CH9" s="156"/>
      <c r="CI9" s="156"/>
      <c r="CJ9" s="156"/>
      <c r="CK9" s="156"/>
      <c r="CL9" s="156"/>
      <c r="CM9" s="156"/>
      <c r="CN9" s="156"/>
      <c r="CO9" s="156"/>
      <c r="CP9" s="156"/>
      <c r="CQ9" s="156"/>
      <c r="CR9" s="156"/>
      <c r="CS9" s="156"/>
      <c r="CT9" s="156"/>
      <c r="CU9" s="156"/>
      <c r="CV9" s="156"/>
      <c r="CW9" s="156"/>
      <c r="CX9" s="156"/>
      <c r="CY9" s="156"/>
      <c r="CZ9" s="156"/>
      <c r="DA9" s="156"/>
      <c r="DB9" s="156"/>
      <c r="DC9" s="156"/>
      <c r="DD9" s="156"/>
      <c r="DE9" s="156"/>
      <c r="DF9" s="156"/>
      <c r="DG9" s="156"/>
      <c r="DH9" s="156"/>
      <c r="DI9" s="156"/>
      <c r="DJ9" s="156"/>
      <c r="DK9" s="156"/>
      <c r="DL9" s="156"/>
      <c r="DM9" s="156"/>
      <c r="DN9" s="156"/>
      <c r="DO9" s="156"/>
      <c r="DP9" s="156"/>
      <c r="DQ9" s="156"/>
      <c r="DR9" s="156"/>
      <c r="DS9" s="156"/>
      <c r="DT9" s="156"/>
      <c r="DU9" s="156"/>
      <c r="DV9" s="156"/>
      <c r="DW9" s="156"/>
      <c r="DX9" s="156"/>
      <c r="DY9" s="156"/>
      <c r="DZ9" s="156"/>
      <c r="EA9" s="156"/>
      <c r="EB9" s="156"/>
      <c r="EC9" s="156"/>
      <c r="ED9" s="156"/>
      <c r="EE9" s="156"/>
      <c r="EF9" s="156"/>
      <c r="EG9" s="156"/>
      <c r="EH9" s="156"/>
      <c r="EI9" s="156"/>
      <c r="EJ9" s="156"/>
      <c r="EK9" s="156"/>
      <c r="EL9" s="156"/>
      <c r="EM9" s="156"/>
      <c r="EN9" s="156"/>
      <c r="EO9" s="156"/>
      <c r="EP9" s="156"/>
      <c r="EQ9" s="156"/>
      <c r="ER9" s="156"/>
      <c r="ES9" s="156"/>
      <c r="ET9" s="156"/>
      <c r="EU9" s="156"/>
      <c r="EV9" s="156"/>
      <c r="EW9" s="156"/>
      <c r="EX9" s="156"/>
      <c r="EY9" s="156"/>
      <c r="EZ9" s="156"/>
      <c r="FA9" s="156"/>
      <c r="FB9" s="156"/>
      <c r="FC9" s="156"/>
      <c r="FD9" s="156"/>
      <c r="FE9" s="156"/>
      <c r="FF9" s="156"/>
      <c r="FG9" s="156"/>
      <c r="FH9" s="156"/>
      <c r="FI9" s="156"/>
      <c r="FJ9" s="156"/>
      <c r="FK9" s="156"/>
      <c r="FL9" s="156"/>
      <c r="FM9" s="156"/>
      <c r="FN9" s="156"/>
      <c r="FO9" s="156"/>
      <c r="FP9" s="156"/>
      <c r="FQ9" s="156"/>
      <c r="FR9" s="156"/>
      <c r="FS9" s="156"/>
      <c r="FT9" s="156"/>
      <c r="FU9" s="156"/>
      <c r="FV9" s="156"/>
      <c r="FW9" s="156"/>
      <c r="FX9" s="156"/>
      <c r="FY9" s="156"/>
      <c r="FZ9" s="156"/>
      <c r="GA9" s="156"/>
      <c r="GB9" s="156"/>
      <c r="GC9" s="156"/>
      <c r="GD9" s="156"/>
      <c r="GE9" s="156"/>
      <c r="GF9" s="156"/>
      <c r="GG9" s="156"/>
      <c r="GH9" s="156"/>
      <c r="GI9" s="156"/>
      <c r="GJ9" s="156"/>
      <c r="GK9" s="156"/>
      <c r="GL9" s="156"/>
      <c r="GM9" s="156"/>
      <c r="GN9" s="156"/>
      <c r="GO9" s="156"/>
      <c r="GP9" s="156"/>
      <c r="GQ9" s="156"/>
      <c r="GR9" s="156"/>
      <c r="GS9" s="156"/>
      <c r="GT9" s="156"/>
      <c r="GU9" s="156"/>
      <c r="GV9" s="156"/>
      <c r="GW9" s="156"/>
      <c r="GX9" s="156"/>
      <c r="GY9" s="156"/>
      <c r="GZ9" s="156"/>
      <c r="HA9" s="156"/>
      <c r="HB9" s="156"/>
      <c r="HC9" s="156"/>
      <c r="HD9" s="156"/>
      <c r="HE9" s="156"/>
      <c r="HF9" s="156"/>
      <c r="HG9" s="156"/>
      <c r="HH9" s="156"/>
      <c r="HI9" s="156"/>
      <c r="HJ9" s="156"/>
      <c r="HK9" s="156"/>
      <c r="HL9" s="156"/>
      <c r="HM9" s="156"/>
      <c r="HN9" s="156"/>
      <c r="HO9" s="156"/>
      <c r="HP9" s="156"/>
      <c r="HQ9" s="156"/>
      <c r="HR9" s="156"/>
      <c r="HS9" s="156"/>
      <c r="HT9" s="156"/>
      <c r="HU9" s="156"/>
      <c r="HV9" s="156"/>
      <c r="HW9" s="156"/>
      <c r="HX9" s="156"/>
      <c r="HY9" s="156"/>
      <c r="HZ9" s="156"/>
      <c r="IA9" s="156"/>
      <c r="IB9" s="156"/>
      <c r="IC9" s="156"/>
      <c r="ID9" s="156"/>
      <c r="IE9" s="156"/>
      <c r="IF9" s="156"/>
      <c r="IG9" s="156"/>
      <c r="IH9" s="156"/>
      <c r="II9" s="156"/>
      <c r="IJ9" s="156"/>
      <c r="IK9" s="156"/>
      <c r="IL9" s="156"/>
      <c r="IM9" s="156"/>
      <c r="IN9" s="156"/>
      <c r="IO9" s="156"/>
      <c r="IP9" s="156"/>
      <c r="IQ9" s="156"/>
      <c r="IR9" s="156"/>
      <c r="IS9" s="156"/>
      <c r="IT9" s="156"/>
      <c r="IU9" s="156"/>
      <c r="IV9" s="156"/>
      <c r="IW9" s="156"/>
      <c r="IX9" s="156"/>
      <c r="IY9" s="156"/>
      <c r="IZ9" s="156"/>
      <c r="JA9" s="156"/>
      <c r="JB9" s="156"/>
      <c r="JC9" s="156"/>
      <c r="JD9" s="156"/>
      <c r="JE9" s="156"/>
      <c r="JF9" s="156"/>
      <c r="JG9" s="156"/>
      <c r="JH9" s="156"/>
      <c r="JI9" s="156"/>
      <c r="JJ9" s="156"/>
      <c r="JK9" s="156"/>
      <c r="JL9" s="156"/>
      <c r="JM9" s="156"/>
      <c r="JN9" s="156"/>
      <c r="JO9" s="156"/>
      <c r="JP9" s="156"/>
      <c r="JQ9" s="156"/>
      <c r="JR9" s="156"/>
      <c r="JS9" s="156"/>
      <c r="JT9" s="156"/>
      <c r="JU9" s="156"/>
      <c r="JV9" s="156"/>
      <c r="JW9" s="156"/>
      <c r="JX9" s="156"/>
      <c r="JY9" s="156"/>
      <c r="JZ9" s="156"/>
      <c r="KA9" s="156"/>
      <c r="KB9" s="156"/>
      <c r="KC9" s="156"/>
      <c r="KD9" s="156"/>
      <c r="KE9" s="156"/>
      <c r="KF9" s="156"/>
      <c r="KG9" s="156"/>
      <c r="KH9" s="156"/>
      <c r="KI9" s="156"/>
      <c r="KJ9" s="156"/>
      <c r="KK9" s="156"/>
      <c r="KL9" s="156"/>
      <c r="KM9" s="156"/>
      <c r="KN9" s="156"/>
      <c r="KO9" s="156"/>
      <c r="KP9" s="156"/>
      <c r="KQ9" s="156"/>
      <c r="KR9" s="156"/>
      <c r="KS9" s="156"/>
      <c r="KT9" s="156"/>
      <c r="KU9" s="156"/>
      <c r="KV9" s="156"/>
      <c r="KW9" s="156"/>
      <c r="KX9" s="156"/>
      <c r="KY9" s="156"/>
      <c r="KZ9" s="156"/>
      <c r="LA9" s="156"/>
      <c r="LB9" s="156"/>
      <c r="LC9" s="156"/>
      <c r="LD9" s="156"/>
      <c r="LE9" s="156"/>
      <c r="LF9" s="156"/>
      <c r="LG9" s="156"/>
      <c r="LH9" s="156"/>
      <c r="LI9" s="156"/>
      <c r="LJ9" s="156"/>
      <c r="LK9" s="156"/>
      <c r="LL9" s="156"/>
      <c r="LM9" s="156"/>
      <c r="LN9" s="156"/>
      <c r="LO9" s="156"/>
      <c r="LP9" s="156"/>
      <c r="LQ9" s="156"/>
      <c r="LR9" s="156"/>
      <c r="LS9" s="156"/>
      <c r="LT9" s="156"/>
      <c r="LU9" s="156"/>
      <c r="LV9" s="156"/>
      <c r="LW9" s="156"/>
      <c r="LX9" s="156"/>
      <c r="LY9" s="156"/>
      <c r="LZ9" s="156"/>
      <c r="MA9" s="156"/>
      <c r="MB9" s="156"/>
      <c r="MC9" s="156"/>
      <c r="MD9" s="156"/>
      <c r="ME9" s="156"/>
      <c r="MF9" s="156"/>
      <c r="MG9" s="156"/>
      <c r="MH9" s="156"/>
      <c r="MI9" s="156"/>
      <c r="MJ9" s="156"/>
      <c r="MK9" s="156"/>
      <c r="ML9" s="156"/>
      <c r="MM9" s="156"/>
      <c r="MN9" s="156"/>
      <c r="MO9" s="156"/>
      <c r="MP9" s="156"/>
      <c r="MQ9" s="156"/>
      <c r="MR9" s="156"/>
      <c r="MS9" s="156"/>
      <c r="MT9" s="156"/>
      <c r="MU9" s="156"/>
      <c r="MV9" s="156"/>
      <c r="MW9" s="156"/>
      <c r="MX9" s="156"/>
      <c r="MY9" s="156"/>
      <c r="MZ9" s="156"/>
      <c r="NA9" s="156"/>
      <c r="NB9" s="156"/>
      <c r="NC9" s="156"/>
      <c r="ND9" s="156"/>
      <c r="NE9" s="156"/>
      <c r="NF9" s="156"/>
      <c r="NG9" s="156"/>
      <c r="NH9" s="156"/>
      <c r="NI9" s="156"/>
      <c r="NJ9" s="156"/>
      <c r="NK9" s="156"/>
      <c r="NL9" s="156"/>
      <c r="NM9" s="156"/>
      <c r="NN9" s="156"/>
      <c r="NO9" s="156"/>
      <c r="NP9" s="156"/>
      <c r="NQ9" s="156"/>
      <c r="NR9" s="156"/>
      <c r="NS9" s="156"/>
      <c r="NT9" s="156"/>
      <c r="NU9" s="156"/>
      <c r="NV9" s="156"/>
      <c r="NW9" s="156"/>
      <c r="NX9" s="156"/>
      <c r="NY9" s="156"/>
      <c r="NZ9" s="156"/>
      <c r="OA9" s="156"/>
      <c r="OB9" s="156"/>
      <c r="OC9" s="156"/>
      <c r="OD9" s="156"/>
      <c r="OE9" s="156"/>
      <c r="OF9" s="156"/>
      <c r="OG9" s="156"/>
      <c r="OH9" s="156"/>
      <c r="OI9" s="156"/>
      <c r="OJ9" s="156"/>
      <c r="OK9" s="156"/>
      <c r="OL9" s="156"/>
      <c r="OM9" s="156"/>
      <c r="ON9" s="156"/>
      <c r="OO9" s="156"/>
      <c r="OP9" s="156"/>
      <c r="OQ9" s="156"/>
      <c r="OR9" s="156"/>
      <c r="OS9" s="156"/>
      <c r="OT9" s="156"/>
      <c r="OU9" s="156"/>
      <c r="OV9" s="156"/>
      <c r="OW9" s="156"/>
      <c r="OX9" s="156"/>
      <c r="OY9" s="156"/>
      <c r="OZ9" s="156"/>
      <c r="PA9" s="156"/>
      <c r="PB9" s="156"/>
      <c r="PC9" s="156"/>
      <c r="PD9" s="156"/>
      <c r="PE9" s="156"/>
      <c r="PF9" s="156"/>
      <c r="PG9" s="156"/>
      <c r="PH9" s="156"/>
      <c r="PI9" s="156"/>
      <c r="PJ9" s="156"/>
      <c r="PK9" s="156"/>
      <c r="PL9" s="156"/>
      <c r="PM9" s="156"/>
      <c r="PN9" s="156"/>
      <c r="PO9" s="156"/>
      <c r="PP9" s="156"/>
      <c r="PQ9" s="156"/>
      <c r="PR9" s="156"/>
      <c r="PS9" s="156"/>
      <c r="PT9" s="156"/>
      <c r="PU9" s="156"/>
      <c r="PV9" s="156"/>
      <c r="PW9" s="156"/>
      <c r="PX9" s="156"/>
      <c r="PY9" s="156"/>
      <c r="PZ9" s="156"/>
      <c r="QA9" s="156"/>
      <c r="QB9" s="156"/>
      <c r="QC9" s="156"/>
      <c r="QD9" s="156"/>
      <c r="QE9" s="156"/>
      <c r="QF9" s="156"/>
      <c r="QG9" s="156"/>
      <c r="QH9" s="156"/>
      <c r="QI9" s="156"/>
      <c r="QJ9" s="156"/>
      <c r="QK9" s="156"/>
      <c r="QL9" s="156"/>
      <c r="QM9" s="156"/>
      <c r="QN9" s="156"/>
      <c r="QO9" s="156"/>
      <c r="QP9" s="156"/>
      <c r="QQ9" s="156"/>
      <c r="QR9" s="156"/>
      <c r="QS9" s="156"/>
      <c r="QT9" s="156"/>
      <c r="QU9" s="156"/>
      <c r="QV9" s="156"/>
      <c r="QW9" s="156"/>
      <c r="QX9" s="156"/>
      <c r="QY9" s="156"/>
      <c r="QZ9" s="156"/>
      <c r="RA9" s="156"/>
      <c r="RB9" s="156"/>
      <c r="RC9" s="156"/>
      <c r="RD9" s="156"/>
      <c r="RE9" s="156"/>
      <c r="RF9" s="156"/>
      <c r="RG9" s="156"/>
      <c r="RH9" s="156"/>
      <c r="RI9" s="156"/>
      <c r="RJ9" s="156"/>
      <c r="RK9" s="156"/>
      <c r="RL9" s="156"/>
      <c r="RM9" s="156"/>
      <c r="RN9" s="156"/>
      <c r="RO9" s="156"/>
      <c r="RP9" s="156"/>
      <c r="RQ9" s="156"/>
      <c r="RR9" s="156"/>
      <c r="RS9" s="156"/>
      <c r="RT9" s="156"/>
      <c r="RU9" s="156"/>
      <c r="RV9" s="156"/>
      <c r="RW9" s="156"/>
      <c r="RX9" s="156"/>
      <c r="RY9" s="156"/>
      <c r="RZ9" s="156"/>
      <c r="SA9" s="156"/>
      <c r="SB9" s="156"/>
      <c r="SC9" s="156"/>
      <c r="SD9" s="156"/>
      <c r="SE9" s="156"/>
      <c r="SF9" s="156"/>
      <c r="SG9" s="156"/>
      <c r="SH9" s="156"/>
      <c r="SI9" s="156"/>
      <c r="SJ9" s="156"/>
      <c r="SK9" s="156"/>
      <c r="SL9" s="156"/>
      <c r="SM9" s="156"/>
      <c r="SN9" s="156"/>
      <c r="SO9" s="156"/>
      <c r="SP9" s="156"/>
      <c r="SQ9" s="156"/>
      <c r="SR9" s="156"/>
      <c r="SS9" s="156"/>
      <c r="ST9" s="156"/>
      <c r="SU9" s="156"/>
      <c r="SV9" s="156"/>
      <c r="SW9" s="156"/>
      <c r="SX9" s="156"/>
      <c r="SY9" s="156"/>
      <c r="SZ9" s="156"/>
      <c r="TA9" s="156"/>
      <c r="TB9" s="156"/>
      <c r="TC9" s="156"/>
      <c r="TD9" s="156"/>
      <c r="TE9" s="156"/>
      <c r="TF9" s="156"/>
      <c r="TG9" s="156"/>
      <c r="TH9" s="156"/>
      <c r="TI9" s="156"/>
      <c r="TJ9" s="156"/>
      <c r="TK9" s="156"/>
      <c r="TL9" s="156"/>
      <c r="TM9" s="156"/>
      <c r="TN9" s="156"/>
      <c r="TO9" s="156"/>
      <c r="TP9" s="156"/>
      <c r="TQ9" s="156"/>
      <c r="TR9" s="156"/>
      <c r="TS9" s="156"/>
      <c r="TT9" s="156"/>
      <c r="TU9" s="156"/>
      <c r="TV9" s="156"/>
      <c r="TW9" s="156"/>
      <c r="TX9" s="156"/>
      <c r="TY9" s="156"/>
      <c r="TZ9" s="156"/>
      <c r="UA9" s="156"/>
      <c r="UB9" s="156"/>
      <c r="UC9" s="156"/>
      <c r="UD9" s="156"/>
      <c r="UE9" s="156"/>
      <c r="UF9" s="156"/>
      <c r="UG9" s="156"/>
      <c r="UH9" s="156"/>
      <c r="UI9" s="156"/>
      <c r="UJ9" s="156"/>
      <c r="UK9" s="156"/>
      <c r="UL9" s="156"/>
      <c r="UM9" s="156"/>
      <c r="UN9" s="156"/>
      <c r="UO9" s="156"/>
      <c r="UP9" s="156"/>
      <c r="UQ9" s="156"/>
      <c r="UR9" s="156"/>
      <c r="US9" s="156"/>
      <c r="UT9" s="156"/>
      <c r="UU9" s="156"/>
      <c r="UV9" s="156"/>
      <c r="UW9" s="156"/>
      <c r="UX9" s="156"/>
      <c r="UY9" s="156"/>
      <c r="UZ9" s="156"/>
      <c r="VA9" s="156"/>
      <c r="VB9" s="156"/>
      <c r="VC9" s="156"/>
      <c r="VD9" s="156"/>
      <c r="VE9" s="156"/>
      <c r="VF9" s="156"/>
      <c r="VG9" s="156"/>
      <c r="VH9" s="156"/>
      <c r="VI9" s="156"/>
      <c r="VJ9" s="156"/>
      <c r="VK9" s="156"/>
      <c r="VL9" s="156"/>
      <c r="VM9" s="156"/>
      <c r="VN9" s="156"/>
      <c r="VO9" s="156"/>
      <c r="VP9" s="156"/>
      <c r="VQ9" s="156"/>
      <c r="VR9" s="156"/>
      <c r="VS9" s="156"/>
      <c r="VT9" s="156"/>
      <c r="VU9" s="156"/>
      <c r="VV9" s="156"/>
      <c r="VW9" s="156"/>
      <c r="VX9" s="156"/>
      <c r="VY9" s="156"/>
      <c r="VZ9" s="156"/>
      <c r="WA9" s="156"/>
      <c r="WB9" s="156"/>
      <c r="WC9" s="156"/>
      <c r="WD9" s="156"/>
      <c r="WE9" s="156"/>
      <c r="WF9" s="156"/>
      <c r="WG9" s="156"/>
      <c r="WH9" s="156"/>
      <c r="WI9" s="156"/>
      <c r="WJ9" s="156"/>
      <c r="WK9" s="156"/>
      <c r="WL9" s="156"/>
      <c r="WM9" s="156"/>
      <c r="WN9" s="156"/>
      <c r="WO9" s="156"/>
      <c r="WP9" s="156"/>
      <c r="WQ9" s="156"/>
      <c r="WR9" s="156"/>
      <c r="WS9" s="156"/>
      <c r="WT9" s="156"/>
      <c r="WU9" s="156"/>
      <c r="WV9" s="156"/>
      <c r="WW9" s="156"/>
      <c r="WX9" s="156"/>
      <c r="WY9" s="156"/>
      <c r="WZ9" s="156"/>
      <c r="XA9" s="156"/>
      <c r="XB9" s="156"/>
      <c r="XC9" s="156"/>
      <c r="XD9" s="156"/>
      <c r="XE9" s="156"/>
      <c r="XF9" s="156"/>
      <c r="XG9" s="156"/>
      <c r="XH9" s="156"/>
      <c r="XI9" s="156"/>
      <c r="XJ9" s="156"/>
      <c r="XK9" s="156"/>
      <c r="XL9" s="156"/>
      <c r="XM9" s="156"/>
      <c r="XN9" s="156"/>
      <c r="XO9" s="156"/>
      <c r="XP9" s="156"/>
      <c r="XQ9" s="156"/>
      <c r="XR9" s="156"/>
      <c r="XS9" s="156"/>
      <c r="XT9" s="156"/>
      <c r="XU9" s="156"/>
      <c r="XV9" s="156"/>
      <c r="XW9" s="156"/>
      <c r="XX9" s="156"/>
      <c r="XY9" s="156"/>
      <c r="XZ9" s="156"/>
      <c r="YA9" s="156"/>
      <c r="YB9" s="156"/>
      <c r="YC9" s="156"/>
      <c r="YD9" s="156"/>
      <c r="YE9" s="156"/>
      <c r="YF9" s="156"/>
      <c r="YG9" s="156"/>
      <c r="YH9" s="156"/>
      <c r="YI9" s="156"/>
      <c r="YJ9" s="156"/>
      <c r="YK9" s="156"/>
      <c r="YL9" s="156"/>
      <c r="YM9" s="156"/>
      <c r="YN9" s="156"/>
      <c r="YO9" s="156"/>
      <c r="YP9" s="156"/>
      <c r="YQ9" s="156"/>
      <c r="YR9" s="156"/>
      <c r="YS9" s="156"/>
      <c r="YT9" s="156"/>
      <c r="YU9" s="156"/>
      <c r="YV9" s="156"/>
      <c r="YW9" s="156"/>
      <c r="YX9" s="156"/>
      <c r="YY9" s="156"/>
      <c r="YZ9" s="156"/>
      <c r="ZA9" s="156"/>
      <c r="ZB9" s="156"/>
      <c r="ZC9" s="156"/>
      <c r="ZD9" s="156"/>
      <c r="ZE9" s="156"/>
      <c r="ZF9" s="156"/>
      <c r="ZG9" s="156"/>
      <c r="ZH9" s="156"/>
      <c r="ZI9" s="156"/>
      <c r="ZJ9" s="156"/>
      <c r="ZK9" s="156"/>
      <c r="ZL9" s="156"/>
      <c r="ZM9" s="156"/>
      <c r="ZN9" s="156"/>
      <c r="ZO9" s="156"/>
      <c r="ZP9" s="156"/>
      <c r="ZQ9" s="156"/>
      <c r="ZR9" s="156"/>
      <c r="ZS9" s="156"/>
      <c r="ZT9" s="156"/>
      <c r="ZU9" s="156"/>
      <c r="ZV9" s="156"/>
      <c r="ZW9" s="156"/>
      <c r="ZX9" s="156"/>
      <c r="ZY9" s="156"/>
      <c r="ZZ9" s="156"/>
      <c r="AAA9" s="156"/>
      <c r="AAB9" s="156"/>
      <c r="AAC9" s="156"/>
      <c r="AAD9" s="156"/>
      <c r="AAE9" s="156"/>
      <c r="AAF9" s="156"/>
      <c r="AAG9" s="156"/>
      <c r="AAH9" s="156"/>
      <c r="AAI9" s="156"/>
      <c r="AAJ9" s="156"/>
      <c r="AAK9" s="156"/>
      <c r="AAL9" s="156"/>
      <c r="AAM9" s="156"/>
      <c r="AAN9" s="156"/>
      <c r="AAO9" s="156"/>
      <c r="AAP9" s="156"/>
      <c r="AAQ9" s="156"/>
      <c r="AAR9" s="156"/>
      <c r="AAS9" s="156"/>
      <c r="AAT9" s="156"/>
      <c r="AAU9" s="156"/>
      <c r="AAV9" s="156"/>
      <c r="AAW9" s="156"/>
      <c r="AAX9" s="156"/>
      <c r="AAY9" s="156"/>
      <c r="AAZ9" s="156"/>
      <c r="ABA9" s="156"/>
      <c r="ABB9" s="156"/>
      <c r="ABC9" s="156"/>
      <c r="ABD9" s="156"/>
      <c r="ABE9" s="156"/>
      <c r="ABF9" s="156"/>
      <c r="ABG9" s="156"/>
      <c r="ABH9" s="156"/>
      <c r="ABI9" s="156"/>
      <c r="ABJ9" s="156"/>
      <c r="ABK9" s="156"/>
      <c r="ABL9" s="156"/>
      <c r="ABM9" s="156"/>
      <c r="ABN9" s="156"/>
      <c r="ABO9" s="156"/>
      <c r="ABP9" s="156"/>
      <c r="ABQ9" s="156"/>
      <c r="ABR9" s="156"/>
      <c r="ABS9" s="156"/>
      <c r="ABT9" s="156"/>
      <c r="ABU9" s="156"/>
      <c r="ABV9" s="156"/>
      <c r="ABW9" s="156"/>
      <c r="ABX9" s="156"/>
      <c r="ABY9" s="156"/>
      <c r="ABZ9" s="156"/>
      <c r="ACA9" s="156"/>
      <c r="ACB9" s="156"/>
      <c r="ACC9" s="156"/>
      <c r="ACD9" s="156"/>
      <c r="ACE9" s="156"/>
      <c r="ACF9" s="156"/>
      <c r="ACG9" s="156"/>
      <c r="ACH9" s="156"/>
      <c r="ACI9" s="156"/>
      <c r="ACJ9" s="156"/>
      <c r="ACK9" s="156"/>
      <c r="ACL9" s="156"/>
      <c r="ACM9" s="156"/>
      <c r="ACN9" s="156"/>
      <c r="ACO9" s="156"/>
      <c r="ACP9" s="156"/>
      <c r="ACQ9" s="156"/>
      <c r="ACR9" s="156"/>
      <c r="ACS9" s="156"/>
      <c r="ACT9" s="156"/>
      <c r="ACU9" s="156"/>
      <c r="ACV9" s="156"/>
      <c r="ACW9" s="156"/>
      <c r="ACX9" s="156"/>
      <c r="ACY9" s="156"/>
      <c r="ACZ9" s="156"/>
      <c r="ADA9" s="156"/>
      <c r="ADB9" s="156"/>
      <c r="ADC9" s="156"/>
      <c r="ADD9" s="156"/>
      <c r="ADE9" s="156"/>
      <c r="ADF9" s="156"/>
      <c r="ADG9" s="156"/>
      <c r="ADH9" s="156"/>
      <c r="ADI9" s="156"/>
      <c r="ADJ9" s="156"/>
      <c r="ADK9" s="156"/>
      <c r="ADL9" s="156"/>
      <c r="ADM9" s="156"/>
      <c r="ADN9" s="156"/>
      <c r="ADO9" s="156"/>
      <c r="ADP9" s="156"/>
      <c r="ADQ9" s="156"/>
      <c r="ADR9" s="156"/>
      <c r="ADS9" s="156"/>
      <c r="ADT9" s="156"/>
      <c r="ADU9" s="156"/>
      <c r="ADV9" s="156"/>
      <c r="ADW9" s="156"/>
      <c r="ADX9" s="156"/>
      <c r="ADY9" s="156"/>
      <c r="ADZ9" s="156"/>
      <c r="AEA9" s="156"/>
      <c r="AEB9" s="156"/>
      <c r="AEC9" s="156"/>
      <c r="AED9" s="156"/>
      <c r="AEE9" s="156"/>
      <c r="AEF9" s="156"/>
      <c r="AEG9" s="156"/>
      <c r="AEH9" s="156"/>
      <c r="AEI9" s="156"/>
      <c r="AEJ9" s="156"/>
      <c r="AEK9" s="156"/>
      <c r="AEL9" s="156"/>
      <c r="AEM9" s="156"/>
      <c r="AEN9" s="156"/>
      <c r="AEO9" s="156"/>
      <c r="AEP9" s="156"/>
      <c r="AEQ9" s="156"/>
      <c r="AER9" s="156"/>
      <c r="AES9" s="156"/>
      <c r="AET9" s="156"/>
      <c r="AEU9" s="156"/>
      <c r="AEV9" s="156"/>
      <c r="AEW9" s="156"/>
      <c r="AEX9" s="156"/>
      <c r="AEY9" s="156"/>
      <c r="AEZ9" s="156"/>
      <c r="AFA9" s="156"/>
      <c r="AFB9" s="156"/>
      <c r="AFC9" s="156"/>
      <c r="AFD9" s="156"/>
      <c r="AFE9" s="156"/>
      <c r="AFF9" s="156"/>
      <c r="AFG9" s="156"/>
      <c r="AFH9" s="156"/>
      <c r="AFI9" s="156"/>
      <c r="AFJ9" s="156"/>
      <c r="AFK9" s="156"/>
      <c r="AFL9" s="156"/>
      <c r="AFM9" s="156"/>
      <c r="AFN9" s="156"/>
      <c r="AFO9" s="156"/>
      <c r="AFP9" s="156"/>
      <c r="AFQ9" s="156"/>
      <c r="AFR9" s="156"/>
      <c r="AFS9" s="156"/>
      <c r="AFT9" s="156"/>
      <c r="AFU9" s="156"/>
      <c r="AFV9" s="156"/>
      <c r="AFW9" s="156"/>
      <c r="AFX9" s="156"/>
      <c r="AFY9" s="156"/>
      <c r="AFZ9" s="156"/>
      <c r="AGA9" s="156"/>
      <c r="AGB9" s="156"/>
      <c r="AGC9" s="156"/>
      <c r="AGD9" s="156"/>
      <c r="AGE9" s="156"/>
      <c r="AGF9" s="156"/>
      <c r="AGG9" s="156"/>
      <c r="AGH9" s="156"/>
      <c r="AGI9" s="156"/>
      <c r="AGJ9" s="156"/>
      <c r="AGK9" s="156"/>
      <c r="AGL9" s="156"/>
      <c r="AGM9" s="156"/>
      <c r="AGN9" s="156"/>
      <c r="AGO9" s="156"/>
      <c r="AGP9" s="156"/>
      <c r="AGQ9" s="156"/>
      <c r="AGR9" s="156"/>
      <c r="AGS9" s="156"/>
      <c r="AGT9" s="156"/>
      <c r="AGU9" s="156"/>
      <c r="AGV9" s="156"/>
      <c r="AGW9" s="156"/>
      <c r="AGX9" s="156"/>
      <c r="AGY9" s="156"/>
      <c r="AGZ9" s="156"/>
      <c r="AHA9" s="156"/>
      <c r="AHB9" s="156"/>
      <c r="AHC9" s="156"/>
      <c r="AHD9" s="156"/>
      <c r="AHE9" s="156"/>
      <c r="AHF9" s="156"/>
      <c r="AHG9" s="156"/>
      <c r="AHH9" s="156"/>
      <c r="AHI9" s="156"/>
      <c r="AHJ9" s="156"/>
      <c r="AHK9" s="156"/>
      <c r="AHL9" s="156"/>
      <c r="AHM9" s="156"/>
      <c r="AHN9" s="156"/>
      <c r="AHO9" s="156"/>
      <c r="AHP9" s="156"/>
      <c r="AHQ9" s="156"/>
      <c r="AHR9" s="156"/>
      <c r="AHS9" s="156"/>
      <c r="AHT9" s="156"/>
      <c r="AHU9" s="156"/>
      <c r="AHV9" s="156"/>
      <c r="AHW9" s="156"/>
      <c r="AHX9" s="156"/>
      <c r="AHY9" s="156"/>
      <c r="AHZ9" s="156"/>
      <c r="AIA9" s="156"/>
      <c r="AIB9" s="156"/>
      <c r="AIC9" s="156"/>
      <c r="AID9" s="156"/>
      <c r="AIE9" s="156"/>
      <c r="AIF9" s="156"/>
      <c r="AIG9" s="156"/>
      <c r="AIH9" s="156"/>
      <c r="AII9" s="156"/>
      <c r="AIJ9" s="156"/>
      <c r="AIK9" s="156"/>
      <c r="AIL9" s="156"/>
      <c r="AIM9" s="156"/>
      <c r="AIN9" s="156"/>
      <c r="AIO9" s="156"/>
      <c r="AIP9" s="156"/>
      <c r="AIQ9" s="156"/>
      <c r="AIR9" s="156"/>
      <c r="AIS9" s="156"/>
      <c r="AIT9" s="156"/>
      <c r="AIU9" s="156"/>
      <c r="AIV9" s="156"/>
      <c r="AIW9" s="156"/>
      <c r="AIX9" s="156"/>
      <c r="AIY9" s="156"/>
      <c r="AIZ9" s="156"/>
      <c r="AJA9" s="156"/>
      <c r="AJB9" s="156"/>
      <c r="AJC9" s="156"/>
      <c r="AJD9" s="156"/>
      <c r="AJE9" s="156"/>
      <c r="AJF9" s="156"/>
      <c r="AJG9" s="156"/>
      <c r="AJH9" s="156"/>
      <c r="AJI9" s="156"/>
      <c r="AJJ9" s="156"/>
      <c r="AJK9" s="156"/>
      <c r="AJL9" s="156"/>
      <c r="AJM9" s="156"/>
      <c r="AJN9" s="156"/>
      <c r="AJO9" s="156"/>
      <c r="AJP9" s="156"/>
      <c r="AJQ9" s="156"/>
      <c r="AJR9" s="156"/>
      <c r="AJS9" s="156"/>
      <c r="AJT9" s="156"/>
      <c r="AJU9" s="156"/>
      <c r="AJV9" s="156"/>
      <c r="AJW9" s="156"/>
      <c r="AJX9" s="156"/>
      <c r="AJY9" s="156"/>
      <c r="AJZ9" s="156"/>
      <c r="AKA9" s="156"/>
      <c r="AKB9" s="156"/>
      <c r="AKC9" s="156"/>
      <c r="AKD9" s="156"/>
      <c r="AKE9" s="156"/>
      <c r="AKF9" s="156"/>
      <c r="AKG9" s="156"/>
      <c r="AKH9" s="156"/>
      <c r="AKI9" s="156"/>
      <c r="AKJ9" s="156"/>
      <c r="AKK9" s="156"/>
      <c r="AKL9" s="156"/>
      <c r="AKM9" s="156"/>
      <c r="AKN9" s="156"/>
      <c r="AKO9" s="156"/>
      <c r="AKP9" s="156"/>
      <c r="AKQ9" s="156"/>
      <c r="AKR9" s="156"/>
      <c r="AKS9" s="156"/>
      <c r="AKT9" s="156"/>
      <c r="AKU9" s="156"/>
      <c r="AKV9" s="156"/>
      <c r="AKW9" s="156"/>
      <c r="AKX9" s="156"/>
      <c r="AKY9" s="156"/>
      <c r="AKZ9" s="156"/>
      <c r="ALA9" s="156"/>
      <c r="ALB9" s="156"/>
      <c r="ALC9" s="156"/>
      <c r="ALD9" s="156"/>
      <c r="ALE9" s="156"/>
      <c r="ALF9" s="156"/>
      <c r="ALG9" s="156"/>
      <c r="ALH9" s="156"/>
      <c r="ALI9" s="156"/>
      <c r="ALJ9" s="156"/>
      <c r="ALK9" s="156"/>
      <c r="ALL9" s="156"/>
      <c r="ALM9" s="156"/>
      <c r="ALN9" s="156"/>
      <c r="ALO9" s="156"/>
      <c r="ALP9" s="156"/>
      <c r="ALQ9" s="156"/>
      <c r="ALR9" s="156"/>
      <c r="ALS9" s="156"/>
      <c r="ALT9" s="156"/>
      <c r="ALU9" s="156"/>
      <c r="ALV9" s="156"/>
      <c r="ALW9" s="156"/>
      <c r="ALX9" s="156"/>
      <c r="ALY9" s="156"/>
      <c r="ALZ9" s="156"/>
      <c r="AMA9" s="156"/>
      <c r="AMB9" s="156"/>
      <c r="AMC9" s="156"/>
      <c r="AMD9" s="156"/>
      <c r="AME9" s="156"/>
      <c r="AMF9" s="156"/>
      <c r="AMG9" s="156"/>
      <c r="AMH9" s="156"/>
    </row>
    <row r="10" spans="1:1022" ht="15.6">
      <c r="A10" s="160" t="s">
        <v>526</v>
      </c>
      <c r="B10" s="161" t="s">
        <v>24</v>
      </c>
      <c r="C10" s="156"/>
      <c r="D10" s="156"/>
      <c r="E10" s="156"/>
      <c r="F10" s="156"/>
      <c r="G10" s="156"/>
      <c r="H10" s="157"/>
      <c r="I10" s="156"/>
      <c r="J10" s="156"/>
      <c r="K10" s="156"/>
      <c r="L10" s="156"/>
      <c r="M10" s="156"/>
      <c r="N10" s="157"/>
      <c r="O10" s="157"/>
      <c r="P10" s="157"/>
      <c r="Q10" s="157"/>
      <c r="R10" s="156"/>
      <c r="S10" s="157"/>
      <c r="T10" s="156"/>
      <c r="U10" s="156"/>
      <c r="V10" s="156"/>
      <c r="W10" s="156"/>
      <c r="X10" s="156"/>
      <c r="Y10" s="156"/>
      <c r="Z10" s="156"/>
      <c r="AA10" s="156"/>
      <c r="AB10" s="156"/>
      <c r="AC10" s="156"/>
      <c r="AD10" s="156"/>
      <c r="AE10" s="156"/>
      <c r="AF10" s="156"/>
      <c r="AG10" s="156"/>
      <c r="AH10" s="156"/>
      <c r="AI10" s="156"/>
      <c r="AJ10" s="156"/>
      <c r="AK10" s="156"/>
      <c r="AL10" s="156"/>
      <c r="AM10" s="156"/>
      <c r="AN10" s="156"/>
      <c r="AO10" s="156"/>
      <c r="AP10" s="156"/>
      <c r="AQ10" s="156"/>
      <c r="AR10" s="156"/>
      <c r="AS10" s="156"/>
      <c r="AT10" s="156"/>
      <c r="AU10" s="156"/>
      <c r="AV10" s="156"/>
      <c r="AW10" s="156"/>
      <c r="AX10" s="156"/>
      <c r="AY10" s="156"/>
      <c r="AZ10" s="156"/>
      <c r="BA10" s="156"/>
      <c r="BB10" s="156"/>
      <c r="BC10" s="156"/>
      <c r="BD10" s="156"/>
      <c r="BE10" s="156"/>
      <c r="BF10" s="156"/>
      <c r="BG10" s="156"/>
      <c r="BH10" s="156"/>
      <c r="BI10" s="156"/>
      <c r="BJ10" s="156"/>
      <c r="BK10" s="156"/>
      <c r="BL10" s="156"/>
      <c r="BM10" s="156"/>
      <c r="BN10" s="156"/>
      <c r="BO10" s="156"/>
      <c r="BP10" s="156"/>
      <c r="BQ10" s="156"/>
      <c r="BR10" s="156"/>
      <c r="BS10" s="156"/>
      <c r="BT10" s="156"/>
      <c r="BU10" s="156"/>
      <c r="BV10" s="156"/>
      <c r="BW10" s="156"/>
      <c r="BX10" s="156"/>
      <c r="BY10" s="156"/>
      <c r="BZ10" s="156"/>
      <c r="CA10" s="156"/>
      <c r="CB10" s="156"/>
      <c r="CC10" s="156"/>
      <c r="CD10" s="156"/>
      <c r="CE10" s="156"/>
      <c r="CF10" s="156"/>
      <c r="CG10" s="156"/>
      <c r="CH10" s="156"/>
      <c r="CI10" s="156"/>
      <c r="CJ10" s="156"/>
      <c r="CK10" s="156"/>
      <c r="CL10" s="156"/>
      <c r="CM10" s="156"/>
      <c r="CN10" s="156"/>
      <c r="CO10" s="156"/>
      <c r="CP10" s="156"/>
      <c r="CQ10" s="156"/>
      <c r="CR10" s="156"/>
      <c r="CS10" s="156"/>
      <c r="CT10" s="156"/>
      <c r="CU10" s="156"/>
      <c r="CV10" s="156"/>
      <c r="CW10" s="156"/>
      <c r="CX10" s="156"/>
      <c r="CY10" s="156"/>
      <c r="CZ10" s="156"/>
      <c r="DA10" s="156"/>
      <c r="DB10" s="156"/>
      <c r="DC10" s="156"/>
      <c r="DD10" s="156"/>
      <c r="DE10" s="156"/>
      <c r="DF10" s="156"/>
      <c r="DG10" s="156"/>
      <c r="DH10" s="156"/>
      <c r="DI10" s="156"/>
      <c r="DJ10" s="156"/>
      <c r="DK10" s="156"/>
      <c r="DL10" s="156"/>
      <c r="DM10" s="156"/>
      <c r="DN10" s="156"/>
      <c r="DO10" s="156"/>
      <c r="DP10" s="156"/>
      <c r="DQ10" s="156"/>
      <c r="DR10" s="156"/>
      <c r="DS10" s="156"/>
      <c r="DT10" s="156"/>
      <c r="DU10" s="156"/>
      <c r="DV10" s="156"/>
      <c r="DW10" s="156"/>
      <c r="DX10" s="156"/>
      <c r="DY10" s="156"/>
      <c r="DZ10" s="156"/>
      <c r="EA10" s="156"/>
      <c r="EB10" s="156"/>
      <c r="EC10" s="156"/>
      <c r="ED10" s="156"/>
      <c r="EE10" s="156"/>
      <c r="EF10" s="156"/>
      <c r="EG10" s="156"/>
      <c r="EH10" s="156"/>
      <c r="EI10" s="156"/>
      <c r="EJ10" s="156"/>
      <c r="EK10" s="156"/>
      <c r="EL10" s="156"/>
      <c r="EM10" s="156"/>
      <c r="EN10" s="156"/>
      <c r="EO10" s="156"/>
      <c r="EP10" s="156"/>
      <c r="EQ10" s="156"/>
      <c r="ER10" s="156"/>
      <c r="ES10" s="156"/>
      <c r="ET10" s="156"/>
      <c r="EU10" s="156"/>
      <c r="EV10" s="156"/>
      <c r="EW10" s="156"/>
      <c r="EX10" s="156"/>
      <c r="EY10" s="156"/>
      <c r="EZ10" s="156"/>
      <c r="FA10" s="156"/>
      <c r="FB10" s="156"/>
      <c r="FC10" s="156"/>
      <c r="FD10" s="156"/>
      <c r="FE10" s="156"/>
      <c r="FF10" s="156"/>
      <c r="FG10" s="156"/>
      <c r="FH10" s="156"/>
      <c r="FI10" s="156"/>
      <c r="FJ10" s="156"/>
      <c r="FK10" s="156"/>
      <c r="FL10" s="156"/>
      <c r="FM10" s="156"/>
      <c r="FN10" s="156"/>
      <c r="FO10" s="156"/>
      <c r="FP10" s="156"/>
      <c r="FQ10" s="156"/>
      <c r="FR10" s="156"/>
      <c r="FS10" s="156"/>
      <c r="FT10" s="156"/>
      <c r="FU10" s="156"/>
      <c r="FV10" s="156"/>
      <c r="FW10" s="156"/>
      <c r="FX10" s="156"/>
      <c r="FY10" s="156"/>
      <c r="FZ10" s="156"/>
      <c r="GA10" s="156"/>
      <c r="GB10" s="156"/>
      <c r="GC10" s="156"/>
      <c r="GD10" s="156"/>
      <c r="GE10" s="156"/>
      <c r="GF10" s="156"/>
      <c r="GG10" s="156"/>
      <c r="GH10" s="156"/>
      <c r="GI10" s="156"/>
      <c r="GJ10" s="156"/>
      <c r="GK10" s="156"/>
      <c r="GL10" s="156"/>
      <c r="GM10" s="156"/>
      <c r="GN10" s="156"/>
      <c r="GO10" s="156"/>
      <c r="GP10" s="156"/>
      <c r="GQ10" s="156"/>
      <c r="GR10" s="156"/>
      <c r="GS10" s="156"/>
      <c r="GT10" s="156"/>
      <c r="GU10" s="156"/>
      <c r="GV10" s="156"/>
      <c r="GW10" s="156"/>
      <c r="GX10" s="156"/>
      <c r="GY10" s="156"/>
      <c r="GZ10" s="156"/>
      <c r="HA10" s="156"/>
      <c r="HB10" s="156"/>
      <c r="HC10" s="156"/>
      <c r="HD10" s="156"/>
      <c r="HE10" s="156"/>
      <c r="HF10" s="156"/>
      <c r="HG10" s="156"/>
      <c r="HH10" s="156"/>
      <c r="HI10" s="156"/>
      <c r="HJ10" s="156"/>
      <c r="HK10" s="156"/>
      <c r="HL10" s="156"/>
      <c r="HM10" s="156"/>
      <c r="HN10" s="156"/>
      <c r="HO10" s="156"/>
      <c r="HP10" s="156"/>
      <c r="HQ10" s="156"/>
      <c r="HR10" s="156"/>
      <c r="HS10" s="156"/>
      <c r="HT10" s="156"/>
      <c r="HU10" s="156"/>
      <c r="HV10" s="156"/>
      <c r="HW10" s="156"/>
      <c r="HX10" s="156"/>
      <c r="HY10" s="156"/>
      <c r="HZ10" s="156"/>
      <c r="IA10" s="156"/>
      <c r="IB10" s="156"/>
      <c r="IC10" s="156"/>
      <c r="ID10" s="156"/>
      <c r="IE10" s="156"/>
      <c r="IF10" s="156"/>
      <c r="IG10" s="156"/>
      <c r="IH10" s="156"/>
      <c r="II10" s="156"/>
      <c r="IJ10" s="156"/>
      <c r="IK10" s="156"/>
      <c r="IL10" s="156"/>
      <c r="IM10" s="156"/>
      <c r="IN10" s="156"/>
      <c r="IO10" s="156"/>
      <c r="IP10" s="156"/>
      <c r="IQ10" s="156"/>
      <c r="IR10" s="156"/>
      <c r="IS10" s="156"/>
      <c r="IT10" s="156"/>
      <c r="IU10" s="156"/>
      <c r="IV10" s="156"/>
      <c r="IW10" s="156"/>
      <c r="IX10" s="156"/>
      <c r="IY10" s="156"/>
      <c r="IZ10" s="156"/>
      <c r="JA10" s="156"/>
      <c r="JB10" s="156"/>
      <c r="JC10" s="156"/>
      <c r="JD10" s="156"/>
      <c r="JE10" s="156"/>
      <c r="JF10" s="156"/>
      <c r="JG10" s="156"/>
      <c r="JH10" s="156"/>
      <c r="JI10" s="156"/>
      <c r="JJ10" s="156"/>
      <c r="JK10" s="156"/>
      <c r="JL10" s="156"/>
      <c r="JM10" s="156"/>
      <c r="JN10" s="156"/>
      <c r="JO10" s="156"/>
      <c r="JP10" s="156"/>
      <c r="JQ10" s="156"/>
      <c r="JR10" s="156"/>
      <c r="JS10" s="156"/>
      <c r="JT10" s="156"/>
      <c r="JU10" s="156"/>
      <c r="JV10" s="156"/>
      <c r="JW10" s="156"/>
      <c r="JX10" s="156"/>
      <c r="JY10" s="156"/>
      <c r="JZ10" s="156"/>
      <c r="KA10" s="156"/>
      <c r="KB10" s="156"/>
      <c r="KC10" s="156"/>
      <c r="KD10" s="156"/>
      <c r="KE10" s="156"/>
      <c r="KF10" s="156"/>
      <c r="KG10" s="156"/>
      <c r="KH10" s="156"/>
      <c r="KI10" s="156"/>
      <c r="KJ10" s="156"/>
      <c r="KK10" s="156"/>
      <c r="KL10" s="156"/>
      <c r="KM10" s="156"/>
      <c r="KN10" s="156"/>
      <c r="KO10" s="156"/>
      <c r="KP10" s="156"/>
      <c r="KQ10" s="156"/>
      <c r="KR10" s="156"/>
      <c r="KS10" s="156"/>
      <c r="KT10" s="156"/>
      <c r="KU10" s="156"/>
      <c r="KV10" s="156"/>
      <c r="KW10" s="156"/>
      <c r="KX10" s="156"/>
      <c r="KY10" s="156"/>
      <c r="KZ10" s="156"/>
      <c r="LA10" s="156"/>
      <c r="LB10" s="156"/>
      <c r="LC10" s="156"/>
      <c r="LD10" s="156"/>
      <c r="LE10" s="156"/>
      <c r="LF10" s="156"/>
      <c r="LG10" s="156"/>
      <c r="LH10" s="156"/>
      <c r="LI10" s="156"/>
      <c r="LJ10" s="156"/>
      <c r="LK10" s="156"/>
      <c r="LL10" s="156"/>
      <c r="LM10" s="156"/>
      <c r="LN10" s="156"/>
      <c r="LO10" s="156"/>
      <c r="LP10" s="156"/>
      <c r="LQ10" s="156"/>
      <c r="LR10" s="156"/>
      <c r="LS10" s="156"/>
      <c r="LT10" s="156"/>
      <c r="LU10" s="156"/>
      <c r="LV10" s="156"/>
      <c r="LW10" s="156"/>
      <c r="LX10" s="156"/>
      <c r="LY10" s="156"/>
      <c r="LZ10" s="156"/>
      <c r="MA10" s="156"/>
      <c r="MB10" s="156"/>
      <c r="MC10" s="156"/>
      <c r="MD10" s="156"/>
      <c r="ME10" s="156"/>
      <c r="MF10" s="156"/>
      <c r="MG10" s="156"/>
      <c r="MH10" s="156"/>
      <c r="MI10" s="156"/>
      <c r="MJ10" s="156"/>
      <c r="MK10" s="156"/>
      <c r="ML10" s="156"/>
      <c r="MM10" s="156"/>
      <c r="MN10" s="156"/>
      <c r="MO10" s="156"/>
      <c r="MP10" s="156"/>
      <c r="MQ10" s="156"/>
      <c r="MR10" s="156"/>
      <c r="MS10" s="156"/>
      <c r="MT10" s="156"/>
      <c r="MU10" s="156"/>
      <c r="MV10" s="156"/>
      <c r="MW10" s="156"/>
      <c r="MX10" s="156"/>
      <c r="MY10" s="156"/>
      <c r="MZ10" s="156"/>
      <c r="NA10" s="156"/>
      <c r="NB10" s="156"/>
      <c r="NC10" s="156"/>
      <c r="ND10" s="156"/>
      <c r="NE10" s="156"/>
      <c r="NF10" s="156"/>
      <c r="NG10" s="156"/>
      <c r="NH10" s="156"/>
      <c r="NI10" s="156"/>
      <c r="NJ10" s="156"/>
      <c r="NK10" s="156"/>
      <c r="NL10" s="156"/>
      <c r="NM10" s="156"/>
      <c r="NN10" s="156"/>
      <c r="NO10" s="156"/>
      <c r="NP10" s="156"/>
      <c r="NQ10" s="156"/>
      <c r="NR10" s="156"/>
      <c r="NS10" s="156"/>
      <c r="NT10" s="156"/>
      <c r="NU10" s="156"/>
      <c r="NV10" s="156"/>
      <c r="NW10" s="156"/>
      <c r="NX10" s="156"/>
      <c r="NY10" s="156"/>
      <c r="NZ10" s="156"/>
      <c r="OA10" s="156"/>
      <c r="OB10" s="156"/>
      <c r="OC10" s="156"/>
      <c r="OD10" s="156"/>
      <c r="OE10" s="156"/>
      <c r="OF10" s="156"/>
      <c r="OG10" s="156"/>
      <c r="OH10" s="156"/>
      <c r="OI10" s="156"/>
      <c r="OJ10" s="156"/>
      <c r="OK10" s="156"/>
      <c r="OL10" s="156"/>
      <c r="OM10" s="156"/>
      <c r="ON10" s="156"/>
      <c r="OO10" s="156"/>
      <c r="OP10" s="156"/>
      <c r="OQ10" s="156"/>
      <c r="OR10" s="156"/>
      <c r="OS10" s="156"/>
      <c r="OT10" s="156"/>
      <c r="OU10" s="156"/>
      <c r="OV10" s="156"/>
      <c r="OW10" s="156"/>
      <c r="OX10" s="156"/>
      <c r="OY10" s="156"/>
      <c r="OZ10" s="156"/>
      <c r="PA10" s="156"/>
      <c r="PB10" s="156"/>
      <c r="PC10" s="156"/>
      <c r="PD10" s="156"/>
      <c r="PE10" s="156"/>
      <c r="PF10" s="156"/>
      <c r="PG10" s="156"/>
      <c r="PH10" s="156"/>
      <c r="PI10" s="156"/>
      <c r="PJ10" s="156"/>
      <c r="PK10" s="156"/>
      <c r="PL10" s="156"/>
      <c r="PM10" s="156"/>
      <c r="PN10" s="156"/>
      <c r="PO10" s="156"/>
      <c r="PP10" s="156"/>
      <c r="PQ10" s="156"/>
      <c r="PR10" s="156"/>
      <c r="PS10" s="156"/>
      <c r="PT10" s="156"/>
      <c r="PU10" s="156"/>
      <c r="PV10" s="156"/>
      <c r="PW10" s="156"/>
      <c r="PX10" s="156"/>
      <c r="PY10" s="156"/>
      <c r="PZ10" s="156"/>
      <c r="QA10" s="156"/>
      <c r="QB10" s="156"/>
      <c r="QC10" s="156"/>
      <c r="QD10" s="156"/>
      <c r="QE10" s="156"/>
      <c r="QF10" s="156"/>
      <c r="QG10" s="156"/>
      <c r="QH10" s="156"/>
      <c r="QI10" s="156"/>
      <c r="QJ10" s="156"/>
      <c r="QK10" s="156"/>
      <c r="QL10" s="156"/>
      <c r="QM10" s="156"/>
      <c r="QN10" s="156"/>
      <c r="QO10" s="156"/>
      <c r="QP10" s="156"/>
      <c r="QQ10" s="156"/>
      <c r="QR10" s="156"/>
      <c r="QS10" s="156"/>
      <c r="QT10" s="156"/>
      <c r="QU10" s="156"/>
      <c r="QV10" s="156"/>
      <c r="QW10" s="156"/>
      <c r="QX10" s="156"/>
      <c r="QY10" s="156"/>
      <c r="QZ10" s="156"/>
      <c r="RA10" s="156"/>
      <c r="RB10" s="156"/>
      <c r="RC10" s="156"/>
      <c r="RD10" s="156"/>
      <c r="RE10" s="156"/>
      <c r="RF10" s="156"/>
      <c r="RG10" s="156"/>
      <c r="RH10" s="156"/>
      <c r="RI10" s="156"/>
      <c r="RJ10" s="156"/>
      <c r="RK10" s="156"/>
      <c r="RL10" s="156"/>
      <c r="RM10" s="156"/>
      <c r="RN10" s="156"/>
      <c r="RO10" s="156"/>
      <c r="RP10" s="156"/>
      <c r="RQ10" s="156"/>
      <c r="RR10" s="156"/>
      <c r="RS10" s="156"/>
      <c r="RT10" s="156"/>
      <c r="RU10" s="156"/>
      <c r="RV10" s="156"/>
      <c r="RW10" s="156"/>
      <c r="RX10" s="156"/>
      <c r="RY10" s="156"/>
      <c r="RZ10" s="156"/>
      <c r="SA10" s="156"/>
      <c r="SB10" s="156"/>
      <c r="SC10" s="156"/>
      <c r="SD10" s="156"/>
      <c r="SE10" s="156"/>
      <c r="SF10" s="156"/>
      <c r="SG10" s="156"/>
      <c r="SH10" s="156"/>
      <c r="SI10" s="156"/>
      <c r="SJ10" s="156"/>
      <c r="SK10" s="156"/>
      <c r="SL10" s="156"/>
      <c r="SM10" s="156"/>
      <c r="SN10" s="156"/>
      <c r="SO10" s="156"/>
      <c r="SP10" s="156"/>
      <c r="SQ10" s="156"/>
      <c r="SR10" s="156"/>
      <c r="SS10" s="156"/>
      <c r="ST10" s="156"/>
      <c r="SU10" s="156"/>
      <c r="SV10" s="156"/>
      <c r="SW10" s="156"/>
      <c r="SX10" s="156"/>
      <c r="SY10" s="156"/>
      <c r="SZ10" s="156"/>
      <c r="TA10" s="156"/>
      <c r="TB10" s="156"/>
      <c r="TC10" s="156"/>
      <c r="TD10" s="156"/>
      <c r="TE10" s="156"/>
      <c r="TF10" s="156"/>
      <c r="TG10" s="156"/>
      <c r="TH10" s="156"/>
      <c r="TI10" s="156"/>
      <c r="TJ10" s="156"/>
      <c r="TK10" s="156"/>
      <c r="TL10" s="156"/>
      <c r="TM10" s="156"/>
      <c r="TN10" s="156"/>
      <c r="TO10" s="156"/>
      <c r="TP10" s="156"/>
      <c r="TQ10" s="156"/>
      <c r="TR10" s="156"/>
      <c r="TS10" s="156"/>
      <c r="TT10" s="156"/>
      <c r="TU10" s="156"/>
      <c r="TV10" s="156"/>
      <c r="TW10" s="156"/>
      <c r="TX10" s="156"/>
      <c r="TY10" s="156"/>
      <c r="TZ10" s="156"/>
      <c r="UA10" s="156"/>
      <c r="UB10" s="156"/>
      <c r="UC10" s="156"/>
      <c r="UD10" s="156"/>
      <c r="UE10" s="156"/>
      <c r="UF10" s="156"/>
      <c r="UG10" s="156"/>
      <c r="UH10" s="156"/>
      <c r="UI10" s="156"/>
      <c r="UJ10" s="156"/>
      <c r="UK10" s="156"/>
      <c r="UL10" s="156"/>
      <c r="UM10" s="156"/>
      <c r="UN10" s="156"/>
      <c r="UO10" s="156"/>
      <c r="UP10" s="156"/>
      <c r="UQ10" s="156"/>
      <c r="UR10" s="156"/>
      <c r="US10" s="156"/>
      <c r="UT10" s="156"/>
      <c r="UU10" s="156"/>
      <c r="UV10" s="156"/>
      <c r="UW10" s="156"/>
      <c r="UX10" s="156"/>
      <c r="UY10" s="156"/>
      <c r="UZ10" s="156"/>
      <c r="VA10" s="156"/>
      <c r="VB10" s="156"/>
      <c r="VC10" s="156"/>
      <c r="VD10" s="156"/>
      <c r="VE10" s="156"/>
      <c r="VF10" s="156"/>
      <c r="VG10" s="156"/>
      <c r="VH10" s="156"/>
      <c r="VI10" s="156"/>
      <c r="VJ10" s="156"/>
      <c r="VK10" s="156"/>
      <c r="VL10" s="156"/>
      <c r="VM10" s="156"/>
      <c r="VN10" s="156"/>
      <c r="VO10" s="156"/>
      <c r="VP10" s="156"/>
      <c r="VQ10" s="156"/>
      <c r="VR10" s="156"/>
      <c r="VS10" s="156"/>
      <c r="VT10" s="156"/>
      <c r="VU10" s="156"/>
      <c r="VV10" s="156"/>
      <c r="VW10" s="156"/>
      <c r="VX10" s="156"/>
      <c r="VY10" s="156"/>
      <c r="VZ10" s="156"/>
      <c r="WA10" s="156"/>
      <c r="WB10" s="156"/>
      <c r="WC10" s="156"/>
      <c r="WD10" s="156"/>
      <c r="WE10" s="156"/>
      <c r="WF10" s="156"/>
      <c r="WG10" s="156"/>
      <c r="WH10" s="156"/>
      <c r="WI10" s="156"/>
      <c r="WJ10" s="156"/>
      <c r="WK10" s="156"/>
      <c r="WL10" s="156"/>
      <c r="WM10" s="156"/>
      <c r="WN10" s="156"/>
      <c r="WO10" s="156"/>
      <c r="WP10" s="156"/>
      <c r="WQ10" s="156"/>
      <c r="WR10" s="156"/>
      <c r="WS10" s="156"/>
      <c r="WT10" s="156"/>
      <c r="WU10" s="156"/>
      <c r="WV10" s="156"/>
      <c r="WW10" s="156"/>
      <c r="WX10" s="156"/>
      <c r="WY10" s="156"/>
      <c r="WZ10" s="156"/>
      <c r="XA10" s="156"/>
      <c r="XB10" s="156"/>
      <c r="XC10" s="156"/>
      <c r="XD10" s="156"/>
      <c r="XE10" s="156"/>
      <c r="XF10" s="156"/>
      <c r="XG10" s="156"/>
      <c r="XH10" s="156"/>
      <c r="XI10" s="156"/>
      <c r="XJ10" s="156"/>
      <c r="XK10" s="156"/>
      <c r="XL10" s="156"/>
      <c r="XM10" s="156"/>
      <c r="XN10" s="156"/>
      <c r="XO10" s="156"/>
      <c r="XP10" s="156"/>
      <c r="XQ10" s="156"/>
      <c r="XR10" s="156"/>
      <c r="XS10" s="156"/>
      <c r="XT10" s="156"/>
      <c r="XU10" s="156"/>
      <c r="XV10" s="156"/>
      <c r="XW10" s="156"/>
      <c r="XX10" s="156"/>
      <c r="XY10" s="156"/>
      <c r="XZ10" s="156"/>
      <c r="YA10" s="156"/>
      <c r="YB10" s="156"/>
      <c r="YC10" s="156"/>
      <c r="YD10" s="156"/>
      <c r="YE10" s="156"/>
      <c r="YF10" s="156"/>
      <c r="YG10" s="156"/>
      <c r="YH10" s="156"/>
      <c r="YI10" s="156"/>
      <c r="YJ10" s="156"/>
      <c r="YK10" s="156"/>
      <c r="YL10" s="156"/>
      <c r="YM10" s="156"/>
      <c r="YN10" s="156"/>
      <c r="YO10" s="156"/>
      <c r="YP10" s="156"/>
      <c r="YQ10" s="156"/>
      <c r="YR10" s="156"/>
      <c r="YS10" s="156"/>
      <c r="YT10" s="156"/>
      <c r="YU10" s="156"/>
      <c r="YV10" s="156"/>
      <c r="YW10" s="156"/>
      <c r="YX10" s="156"/>
      <c r="YY10" s="156"/>
      <c r="YZ10" s="156"/>
      <c r="ZA10" s="156"/>
      <c r="ZB10" s="156"/>
      <c r="ZC10" s="156"/>
      <c r="ZD10" s="156"/>
      <c r="ZE10" s="156"/>
      <c r="ZF10" s="156"/>
      <c r="ZG10" s="156"/>
      <c r="ZH10" s="156"/>
      <c r="ZI10" s="156"/>
      <c r="ZJ10" s="156"/>
      <c r="ZK10" s="156"/>
      <c r="ZL10" s="156"/>
      <c r="ZM10" s="156"/>
      <c r="ZN10" s="156"/>
      <c r="ZO10" s="156"/>
      <c r="ZP10" s="156"/>
      <c r="ZQ10" s="156"/>
      <c r="ZR10" s="156"/>
      <c r="ZS10" s="156"/>
      <c r="ZT10" s="156"/>
      <c r="ZU10" s="156"/>
      <c r="ZV10" s="156"/>
      <c r="ZW10" s="156"/>
      <c r="ZX10" s="156"/>
      <c r="ZY10" s="156"/>
      <c r="ZZ10" s="156"/>
      <c r="AAA10" s="156"/>
      <c r="AAB10" s="156"/>
      <c r="AAC10" s="156"/>
      <c r="AAD10" s="156"/>
      <c r="AAE10" s="156"/>
      <c r="AAF10" s="156"/>
      <c r="AAG10" s="156"/>
      <c r="AAH10" s="156"/>
      <c r="AAI10" s="156"/>
      <c r="AAJ10" s="156"/>
      <c r="AAK10" s="156"/>
      <c r="AAL10" s="156"/>
      <c r="AAM10" s="156"/>
      <c r="AAN10" s="156"/>
      <c r="AAO10" s="156"/>
      <c r="AAP10" s="156"/>
      <c r="AAQ10" s="156"/>
      <c r="AAR10" s="156"/>
      <c r="AAS10" s="156"/>
      <c r="AAT10" s="156"/>
      <c r="AAU10" s="156"/>
      <c r="AAV10" s="156"/>
      <c r="AAW10" s="156"/>
      <c r="AAX10" s="156"/>
      <c r="AAY10" s="156"/>
      <c r="AAZ10" s="156"/>
      <c r="ABA10" s="156"/>
      <c r="ABB10" s="156"/>
      <c r="ABC10" s="156"/>
      <c r="ABD10" s="156"/>
      <c r="ABE10" s="156"/>
      <c r="ABF10" s="156"/>
      <c r="ABG10" s="156"/>
      <c r="ABH10" s="156"/>
      <c r="ABI10" s="156"/>
      <c r="ABJ10" s="156"/>
      <c r="ABK10" s="156"/>
      <c r="ABL10" s="156"/>
      <c r="ABM10" s="156"/>
      <c r="ABN10" s="156"/>
      <c r="ABO10" s="156"/>
      <c r="ABP10" s="156"/>
      <c r="ABQ10" s="156"/>
      <c r="ABR10" s="156"/>
      <c r="ABS10" s="156"/>
      <c r="ABT10" s="156"/>
      <c r="ABU10" s="156"/>
      <c r="ABV10" s="156"/>
      <c r="ABW10" s="156"/>
      <c r="ABX10" s="156"/>
      <c r="ABY10" s="156"/>
      <c r="ABZ10" s="156"/>
      <c r="ACA10" s="156"/>
      <c r="ACB10" s="156"/>
      <c r="ACC10" s="156"/>
      <c r="ACD10" s="156"/>
      <c r="ACE10" s="156"/>
      <c r="ACF10" s="156"/>
      <c r="ACG10" s="156"/>
      <c r="ACH10" s="156"/>
      <c r="ACI10" s="156"/>
      <c r="ACJ10" s="156"/>
      <c r="ACK10" s="156"/>
      <c r="ACL10" s="156"/>
      <c r="ACM10" s="156"/>
      <c r="ACN10" s="156"/>
      <c r="ACO10" s="156"/>
      <c r="ACP10" s="156"/>
      <c r="ACQ10" s="156"/>
      <c r="ACR10" s="156"/>
      <c r="ACS10" s="156"/>
      <c r="ACT10" s="156"/>
      <c r="ACU10" s="156"/>
      <c r="ACV10" s="156"/>
      <c r="ACW10" s="156"/>
      <c r="ACX10" s="156"/>
      <c r="ACY10" s="156"/>
      <c r="ACZ10" s="156"/>
      <c r="ADA10" s="156"/>
      <c r="ADB10" s="156"/>
      <c r="ADC10" s="156"/>
      <c r="ADD10" s="156"/>
      <c r="ADE10" s="156"/>
      <c r="ADF10" s="156"/>
      <c r="ADG10" s="156"/>
      <c r="ADH10" s="156"/>
      <c r="ADI10" s="156"/>
      <c r="ADJ10" s="156"/>
      <c r="ADK10" s="156"/>
      <c r="ADL10" s="156"/>
      <c r="ADM10" s="156"/>
      <c r="ADN10" s="156"/>
      <c r="ADO10" s="156"/>
      <c r="ADP10" s="156"/>
      <c r="ADQ10" s="156"/>
      <c r="ADR10" s="156"/>
      <c r="ADS10" s="156"/>
      <c r="ADT10" s="156"/>
      <c r="ADU10" s="156"/>
      <c r="ADV10" s="156"/>
      <c r="ADW10" s="156"/>
      <c r="ADX10" s="156"/>
      <c r="ADY10" s="156"/>
      <c r="ADZ10" s="156"/>
      <c r="AEA10" s="156"/>
      <c r="AEB10" s="156"/>
      <c r="AEC10" s="156"/>
      <c r="AED10" s="156"/>
      <c r="AEE10" s="156"/>
      <c r="AEF10" s="156"/>
      <c r="AEG10" s="156"/>
      <c r="AEH10" s="156"/>
      <c r="AEI10" s="156"/>
      <c r="AEJ10" s="156"/>
      <c r="AEK10" s="156"/>
      <c r="AEL10" s="156"/>
      <c r="AEM10" s="156"/>
      <c r="AEN10" s="156"/>
      <c r="AEO10" s="156"/>
      <c r="AEP10" s="156"/>
      <c r="AEQ10" s="156"/>
      <c r="AER10" s="156"/>
      <c r="AES10" s="156"/>
      <c r="AET10" s="156"/>
      <c r="AEU10" s="156"/>
      <c r="AEV10" s="156"/>
      <c r="AEW10" s="156"/>
      <c r="AEX10" s="156"/>
      <c r="AEY10" s="156"/>
      <c r="AEZ10" s="156"/>
      <c r="AFA10" s="156"/>
      <c r="AFB10" s="156"/>
      <c r="AFC10" s="156"/>
      <c r="AFD10" s="156"/>
      <c r="AFE10" s="156"/>
      <c r="AFF10" s="156"/>
      <c r="AFG10" s="156"/>
      <c r="AFH10" s="156"/>
      <c r="AFI10" s="156"/>
      <c r="AFJ10" s="156"/>
      <c r="AFK10" s="156"/>
      <c r="AFL10" s="156"/>
      <c r="AFM10" s="156"/>
      <c r="AFN10" s="156"/>
      <c r="AFO10" s="156"/>
      <c r="AFP10" s="156"/>
      <c r="AFQ10" s="156"/>
      <c r="AFR10" s="156"/>
      <c r="AFS10" s="156"/>
      <c r="AFT10" s="156"/>
      <c r="AFU10" s="156"/>
      <c r="AFV10" s="156"/>
      <c r="AFW10" s="156"/>
      <c r="AFX10" s="156"/>
      <c r="AFY10" s="156"/>
      <c r="AFZ10" s="156"/>
      <c r="AGA10" s="156"/>
      <c r="AGB10" s="156"/>
      <c r="AGC10" s="156"/>
      <c r="AGD10" s="156"/>
      <c r="AGE10" s="156"/>
      <c r="AGF10" s="156"/>
      <c r="AGG10" s="156"/>
      <c r="AGH10" s="156"/>
      <c r="AGI10" s="156"/>
      <c r="AGJ10" s="156"/>
      <c r="AGK10" s="156"/>
      <c r="AGL10" s="156"/>
      <c r="AGM10" s="156"/>
      <c r="AGN10" s="156"/>
      <c r="AGO10" s="156"/>
      <c r="AGP10" s="156"/>
      <c r="AGQ10" s="156"/>
      <c r="AGR10" s="156"/>
      <c r="AGS10" s="156"/>
      <c r="AGT10" s="156"/>
      <c r="AGU10" s="156"/>
      <c r="AGV10" s="156"/>
      <c r="AGW10" s="156"/>
      <c r="AGX10" s="156"/>
      <c r="AGY10" s="156"/>
      <c r="AGZ10" s="156"/>
      <c r="AHA10" s="156"/>
      <c r="AHB10" s="156"/>
      <c r="AHC10" s="156"/>
      <c r="AHD10" s="156"/>
      <c r="AHE10" s="156"/>
      <c r="AHF10" s="156"/>
      <c r="AHG10" s="156"/>
      <c r="AHH10" s="156"/>
      <c r="AHI10" s="156"/>
      <c r="AHJ10" s="156"/>
      <c r="AHK10" s="156"/>
      <c r="AHL10" s="156"/>
      <c r="AHM10" s="156"/>
      <c r="AHN10" s="156"/>
      <c r="AHO10" s="156"/>
      <c r="AHP10" s="156"/>
      <c r="AHQ10" s="156"/>
      <c r="AHR10" s="156"/>
      <c r="AHS10" s="156"/>
      <c r="AHT10" s="156"/>
      <c r="AHU10" s="156"/>
      <c r="AHV10" s="156"/>
      <c r="AHW10" s="156"/>
      <c r="AHX10" s="156"/>
      <c r="AHY10" s="156"/>
      <c r="AHZ10" s="156"/>
      <c r="AIA10" s="156"/>
      <c r="AIB10" s="156"/>
      <c r="AIC10" s="156"/>
      <c r="AID10" s="156"/>
      <c r="AIE10" s="156"/>
      <c r="AIF10" s="156"/>
      <c r="AIG10" s="156"/>
      <c r="AIH10" s="156"/>
      <c r="AII10" s="156"/>
      <c r="AIJ10" s="156"/>
      <c r="AIK10" s="156"/>
      <c r="AIL10" s="156"/>
      <c r="AIM10" s="156"/>
      <c r="AIN10" s="156"/>
      <c r="AIO10" s="156"/>
      <c r="AIP10" s="156"/>
      <c r="AIQ10" s="156"/>
      <c r="AIR10" s="156"/>
      <c r="AIS10" s="156"/>
      <c r="AIT10" s="156"/>
      <c r="AIU10" s="156"/>
      <c r="AIV10" s="156"/>
      <c r="AIW10" s="156"/>
      <c r="AIX10" s="156"/>
      <c r="AIY10" s="156"/>
      <c r="AIZ10" s="156"/>
      <c r="AJA10" s="156"/>
      <c r="AJB10" s="156"/>
      <c r="AJC10" s="156"/>
      <c r="AJD10" s="156"/>
      <c r="AJE10" s="156"/>
      <c r="AJF10" s="156"/>
      <c r="AJG10" s="156"/>
      <c r="AJH10" s="156"/>
      <c r="AJI10" s="156"/>
      <c r="AJJ10" s="156"/>
      <c r="AJK10" s="156"/>
      <c r="AJL10" s="156"/>
      <c r="AJM10" s="156"/>
      <c r="AJN10" s="156"/>
      <c r="AJO10" s="156"/>
      <c r="AJP10" s="156"/>
      <c r="AJQ10" s="156"/>
      <c r="AJR10" s="156"/>
      <c r="AJS10" s="156"/>
      <c r="AJT10" s="156"/>
      <c r="AJU10" s="156"/>
      <c r="AJV10" s="156"/>
      <c r="AJW10" s="156"/>
      <c r="AJX10" s="156"/>
      <c r="AJY10" s="156"/>
      <c r="AJZ10" s="156"/>
      <c r="AKA10" s="156"/>
      <c r="AKB10" s="156"/>
      <c r="AKC10" s="156"/>
      <c r="AKD10" s="156"/>
      <c r="AKE10" s="156"/>
      <c r="AKF10" s="156"/>
      <c r="AKG10" s="156"/>
      <c r="AKH10" s="156"/>
      <c r="AKI10" s="156"/>
      <c r="AKJ10" s="156"/>
      <c r="AKK10" s="156"/>
      <c r="AKL10" s="156"/>
      <c r="AKM10" s="156"/>
      <c r="AKN10" s="156"/>
      <c r="AKO10" s="156"/>
      <c r="AKP10" s="156"/>
      <c r="AKQ10" s="156"/>
      <c r="AKR10" s="156"/>
      <c r="AKS10" s="156"/>
      <c r="AKT10" s="156"/>
      <c r="AKU10" s="156"/>
      <c r="AKV10" s="156"/>
      <c r="AKW10" s="156"/>
      <c r="AKX10" s="156"/>
      <c r="AKY10" s="156"/>
      <c r="AKZ10" s="156"/>
      <c r="ALA10" s="156"/>
      <c r="ALB10" s="156"/>
      <c r="ALC10" s="156"/>
      <c r="ALD10" s="156"/>
      <c r="ALE10" s="156"/>
      <c r="ALF10" s="156"/>
      <c r="ALG10" s="156"/>
      <c r="ALH10" s="156"/>
      <c r="ALI10" s="156"/>
      <c r="ALJ10" s="156"/>
      <c r="ALK10" s="156"/>
      <c r="ALL10" s="156"/>
      <c r="ALM10" s="156"/>
      <c r="ALN10" s="156"/>
      <c r="ALO10" s="156"/>
      <c r="ALP10" s="156"/>
      <c r="ALQ10" s="156"/>
      <c r="ALR10" s="156"/>
      <c r="ALS10" s="156"/>
      <c r="ALT10" s="156"/>
      <c r="ALU10" s="156"/>
      <c r="ALV10" s="156"/>
      <c r="ALW10" s="156"/>
      <c r="ALX10" s="156"/>
      <c r="ALY10" s="156"/>
      <c r="ALZ10" s="156"/>
      <c r="AMA10" s="156"/>
      <c r="AMB10" s="156"/>
      <c r="AMC10" s="156"/>
      <c r="AMD10" s="156"/>
      <c r="AME10" s="156"/>
      <c r="AMF10" s="156"/>
      <c r="AMG10" s="156"/>
      <c r="AMH10" s="156"/>
    </row>
    <row r="11" spans="1:1022" ht="15.6">
      <c r="A11" s="160" t="s">
        <v>527</v>
      </c>
      <c r="B11" s="163">
        <v>46041</v>
      </c>
      <c r="C11" s="156"/>
      <c r="D11" s="156"/>
      <c r="E11" s="156"/>
      <c r="F11" s="156"/>
      <c r="G11" s="156"/>
      <c r="H11" s="157"/>
      <c r="I11" s="156"/>
      <c r="J11" s="156"/>
      <c r="K11" s="156"/>
      <c r="L11" s="156"/>
      <c r="M11" s="156"/>
      <c r="N11" s="157"/>
      <c r="O11" s="157"/>
      <c r="P11" s="157"/>
      <c r="Q11" s="157"/>
      <c r="R11" s="156"/>
      <c r="S11" s="157"/>
      <c r="T11" s="156"/>
      <c r="U11" s="156"/>
      <c r="V11" s="156"/>
      <c r="W11" s="156"/>
      <c r="X11" s="156"/>
      <c r="Y11" s="156"/>
      <c r="Z11" s="156"/>
      <c r="AA11" s="156"/>
      <c r="AB11" s="156"/>
      <c r="AC11" s="156"/>
      <c r="AD11" s="156"/>
      <c r="AE11" s="156"/>
      <c r="AF11" s="156"/>
      <c r="AG11" s="156"/>
      <c r="AH11" s="156"/>
      <c r="AI11" s="156"/>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56"/>
      <c r="CE11" s="156"/>
      <c r="CF11" s="156"/>
      <c r="CG11" s="156"/>
      <c r="CH11" s="156"/>
      <c r="CI11" s="156"/>
      <c r="CJ11" s="156"/>
      <c r="CK11" s="156"/>
      <c r="CL11" s="156"/>
      <c r="CM11" s="156"/>
      <c r="CN11" s="156"/>
      <c r="CO11" s="156"/>
      <c r="CP11" s="156"/>
      <c r="CQ11" s="156"/>
      <c r="CR11" s="156"/>
      <c r="CS11" s="156"/>
      <c r="CT11" s="156"/>
      <c r="CU11" s="156"/>
      <c r="CV11" s="156"/>
      <c r="CW11" s="156"/>
      <c r="CX11" s="156"/>
      <c r="CY11" s="156"/>
      <c r="CZ11" s="156"/>
      <c r="DA11" s="156"/>
      <c r="DB11" s="156"/>
      <c r="DC11" s="156"/>
      <c r="DD11" s="156"/>
      <c r="DE11" s="156"/>
      <c r="DF11" s="156"/>
      <c r="DG11" s="156"/>
      <c r="DH11" s="156"/>
      <c r="DI11" s="156"/>
      <c r="DJ11" s="156"/>
      <c r="DK11" s="156"/>
      <c r="DL11" s="156"/>
      <c r="DM11" s="156"/>
      <c r="DN11" s="156"/>
      <c r="DO11" s="156"/>
      <c r="DP11" s="156"/>
      <c r="DQ11" s="156"/>
      <c r="DR11" s="156"/>
      <c r="DS11" s="156"/>
      <c r="DT11" s="156"/>
      <c r="DU11" s="156"/>
      <c r="DV11" s="156"/>
      <c r="DW11" s="156"/>
      <c r="DX11" s="156"/>
      <c r="DY11" s="156"/>
      <c r="DZ11" s="156"/>
      <c r="EA11" s="156"/>
      <c r="EB11" s="156"/>
      <c r="EC11" s="156"/>
      <c r="ED11" s="156"/>
      <c r="EE11" s="156"/>
      <c r="EF11" s="156"/>
      <c r="EG11" s="156"/>
      <c r="EH11" s="156"/>
      <c r="EI11" s="156"/>
      <c r="EJ11" s="156"/>
      <c r="EK11" s="156"/>
      <c r="EL11" s="156"/>
      <c r="EM11" s="156"/>
      <c r="EN11" s="156"/>
      <c r="EO11" s="156"/>
      <c r="EP11" s="156"/>
      <c r="EQ11" s="156"/>
      <c r="ER11" s="156"/>
      <c r="ES11" s="156"/>
      <c r="ET11" s="156"/>
      <c r="EU11" s="156"/>
      <c r="EV11" s="156"/>
      <c r="EW11" s="156"/>
      <c r="EX11" s="156"/>
      <c r="EY11" s="156"/>
      <c r="EZ11" s="156"/>
      <c r="FA11" s="156"/>
      <c r="FB11" s="156"/>
      <c r="FC11" s="156"/>
      <c r="FD11" s="156"/>
      <c r="FE11" s="156"/>
      <c r="FF11" s="156"/>
      <c r="FG11" s="156"/>
      <c r="FH11" s="156"/>
      <c r="FI11" s="156"/>
      <c r="FJ11" s="156"/>
      <c r="FK11" s="156"/>
      <c r="FL11" s="156"/>
      <c r="FM11" s="156"/>
      <c r="FN11" s="156"/>
      <c r="FO11" s="156"/>
      <c r="FP11" s="156"/>
      <c r="FQ11" s="156"/>
      <c r="FR11" s="156"/>
      <c r="FS11" s="156"/>
      <c r="FT11" s="156"/>
      <c r="FU11" s="156"/>
      <c r="FV11" s="156"/>
      <c r="FW11" s="156"/>
      <c r="FX11" s="156"/>
      <c r="FY11" s="156"/>
      <c r="FZ11" s="156"/>
      <c r="GA11" s="156"/>
      <c r="GB11" s="156"/>
      <c r="GC11" s="156"/>
      <c r="GD11" s="156"/>
      <c r="GE11" s="156"/>
      <c r="GF11" s="156"/>
      <c r="GG11" s="156"/>
      <c r="GH11" s="156"/>
      <c r="GI11" s="156"/>
      <c r="GJ11" s="156"/>
      <c r="GK11" s="156"/>
      <c r="GL11" s="156"/>
      <c r="GM11" s="156"/>
      <c r="GN11" s="156"/>
      <c r="GO11" s="156"/>
      <c r="GP11" s="156"/>
      <c r="GQ11" s="156"/>
      <c r="GR11" s="156"/>
      <c r="GS11" s="156"/>
      <c r="GT11" s="156"/>
      <c r="GU11" s="156"/>
      <c r="GV11" s="156"/>
      <c r="GW11" s="156"/>
      <c r="GX11" s="156"/>
      <c r="GY11" s="156"/>
      <c r="GZ11" s="156"/>
      <c r="HA11" s="156"/>
      <c r="HB11" s="156"/>
      <c r="HC11" s="156"/>
      <c r="HD11" s="156"/>
      <c r="HE11" s="156"/>
      <c r="HF11" s="156"/>
      <c r="HG11" s="156"/>
      <c r="HH11" s="156"/>
      <c r="HI11" s="156"/>
      <c r="HJ11" s="156"/>
      <c r="HK11" s="156"/>
      <c r="HL11" s="156"/>
      <c r="HM11" s="156"/>
      <c r="HN11" s="156"/>
      <c r="HO11" s="156"/>
      <c r="HP11" s="156"/>
      <c r="HQ11" s="156"/>
      <c r="HR11" s="156"/>
      <c r="HS11" s="156"/>
      <c r="HT11" s="156"/>
      <c r="HU11" s="156"/>
      <c r="HV11" s="156"/>
      <c r="HW11" s="156"/>
      <c r="HX11" s="156"/>
      <c r="HY11" s="156"/>
      <c r="HZ11" s="156"/>
      <c r="IA11" s="156"/>
      <c r="IB11" s="156"/>
      <c r="IC11" s="156"/>
      <c r="ID11" s="156"/>
      <c r="IE11" s="156"/>
      <c r="IF11" s="156"/>
      <c r="IG11" s="156"/>
      <c r="IH11" s="156"/>
      <c r="II11" s="156"/>
      <c r="IJ11" s="156"/>
      <c r="IK11" s="156"/>
      <c r="IL11" s="156"/>
      <c r="IM11" s="156"/>
      <c r="IN11" s="156"/>
      <c r="IO11" s="156"/>
      <c r="IP11" s="156"/>
      <c r="IQ11" s="156"/>
      <c r="IR11" s="156"/>
      <c r="IS11" s="156"/>
      <c r="IT11" s="156"/>
      <c r="IU11" s="156"/>
      <c r="IV11" s="156"/>
      <c r="IW11" s="156"/>
      <c r="IX11" s="156"/>
      <c r="IY11" s="156"/>
      <c r="IZ11" s="156"/>
      <c r="JA11" s="156"/>
      <c r="JB11" s="156"/>
      <c r="JC11" s="156"/>
      <c r="JD11" s="156"/>
      <c r="JE11" s="156"/>
      <c r="JF11" s="156"/>
      <c r="JG11" s="156"/>
      <c r="JH11" s="156"/>
      <c r="JI11" s="156"/>
      <c r="JJ11" s="156"/>
      <c r="JK11" s="156"/>
      <c r="JL11" s="156"/>
      <c r="JM11" s="156"/>
      <c r="JN11" s="156"/>
      <c r="JO11" s="156"/>
      <c r="JP11" s="156"/>
      <c r="JQ11" s="156"/>
      <c r="JR11" s="156"/>
      <c r="JS11" s="156"/>
      <c r="JT11" s="156"/>
      <c r="JU11" s="156"/>
      <c r="JV11" s="156"/>
      <c r="JW11" s="156"/>
      <c r="JX11" s="156"/>
      <c r="JY11" s="156"/>
      <c r="JZ11" s="156"/>
      <c r="KA11" s="156"/>
      <c r="KB11" s="156"/>
      <c r="KC11" s="156"/>
      <c r="KD11" s="156"/>
      <c r="KE11" s="156"/>
      <c r="KF11" s="156"/>
      <c r="KG11" s="156"/>
      <c r="KH11" s="156"/>
      <c r="KI11" s="156"/>
      <c r="KJ11" s="156"/>
      <c r="KK11" s="156"/>
      <c r="KL11" s="156"/>
      <c r="KM11" s="156"/>
      <c r="KN11" s="156"/>
      <c r="KO11" s="156"/>
      <c r="KP11" s="156"/>
      <c r="KQ11" s="156"/>
      <c r="KR11" s="156"/>
      <c r="KS11" s="156"/>
      <c r="KT11" s="156"/>
      <c r="KU11" s="156"/>
      <c r="KV11" s="156"/>
      <c r="KW11" s="156"/>
      <c r="KX11" s="156"/>
      <c r="KY11" s="156"/>
      <c r="KZ11" s="156"/>
      <c r="LA11" s="156"/>
      <c r="LB11" s="156"/>
      <c r="LC11" s="156"/>
      <c r="LD11" s="156"/>
      <c r="LE11" s="156"/>
      <c r="LF11" s="156"/>
      <c r="LG11" s="156"/>
      <c r="LH11" s="156"/>
      <c r="LI11" s="156"/>
      <c r="LJ11" s="156"/>
      <c r="LK11" s="156"/>
      <c r="LL11" s="156"/>
      <c r="LM11" s="156"/>
      <c r="LN11" s="156"/>
      <c r="LO11" s="156"/>
      <c r="LP11" s="156"/>
      <c r="LQ11" s="156"/>
      <c r="LR11" s="156"/>
      <c r="LS11" s="156"/>
      <c r="LT11" s="156"/>
      <c r="LU11" s="156"/>
      <c r="LV11" s="156"/>
      <c r="LW11" s="156"/>
      <c r="LX11" s="156"/>
      <c r="LY11" s="156"/>
      <c r="LZ11" s="156"/>
      <c r="MA11" s="156"/>
      <c r="MB11" s="156"/>
      <c r="MC11" s="156"/>
      <c r="MD11" s="156"/>
      <c r="ME11" s="156"/>
      <c r="MF11" s="156"/>
      <c r="MG11" s="156"/>
      <c r="MH11" s="156"/>
      <c r="MI11" s="156"/>
      <c r="MJ11" s="156"/>
      <c r="MK11" s="156"/>
      <c r="ML11" s="156"/>
      <c r="MM11" s="156"/>
      <c r="MN11" s="156"/>
      <c r="MO11" s="156"/>
      <c r="MP11" s="156"/>
      <c r="MQ11" s="156"/>
      <c r="MR11" s="156"/>
      <c r="MS11" s="156"/>
      <c r="MT11" s="156"/>
      <c r="MU11" s="156"/>
      <c r="MV11" s="156"/>
      <c r="MW11" s="156"/>
      <c r="MX11" s="156"/>
      <c r="MY11" s="156"/>
      <c r="MZ11" s="156"/>
      <c r="NA11" s="156"/>
      <c r="NB11" s="156"/>
      <c r="NC11" s="156"/>
      <c r="ND11" s="156"/>
      <c r="NE11" s="156"/>
      <c r="NF11" s="156"/>
      <c r="NG11" s="156"/>
      <c r="NH11" s="156"/>
      <c r="NI11" s="156"/>
      <c r="NJ11" s="156"/>
      <c r="NK11" s="156"/>
      <c r="NL11" s="156"/>
      <c r="NM11" s="156"/>
      <c r="NN11" s="156"/>
      <c r="NO11" s="156"/>
      <c r="NP11" s="156"/>
      <c r="NQ11" s="156"/>
      <c r="NR11" s="156"/>
      <c r="NS11" s="156"/>
      <c r="NT11" s="156"/>
      <c r="NU11" s="156"/>
      <c r="NV11" s="156"/>
      <c r="NW11" s="156"/>
      <c r="NX11" s="156"/>
      <c r="NY11" s="156"/>
      <c r="NZ11" s="156"/>
      <c r="OA11" s="156"/>
      <c r="OB11" s="156"/>
      <c r="OC11" s="156"/>
      <c r="OD11" s="156"/>
      <c r="OE11" s="156"/>
      <c r="OF11" s="156"/>
      <c r="OG11" s="156"/>
      <c r="OH11" s="156"/>
      <c r="OI11" s="156"/>
      <c r="OJ11" s="156"/>
      <c r="OK11" s="156"/>
      <c r="OL11" s="156"/>
      <c r="OM11" s="156"/>
      <c r="ON11" s="156"/>
      <c r="OO11" s="156"/>
      <c r="OP11" s="156"/>
      <c r="OQ11" s="156"/>
      <c r="OR11" s="156"/>
      <c r="OS11" s="156"/>
      <c r="OT11" s="156"/>
      <c r="OU11" s="156"/>
      <c r="OV11" s="156"/>
      <c r="OW11" s="156"/>
      <c r="OX11" s="156"/>
      <c r="OY11" s="156"/>
      <c r="OZ11" s="156"/>
      <c r="PA11" s="156"/>
      <c r="PB11" s="156"/>
      <c r="PC11" s="156"/>
      <c r="PD11" s="156"/>
      <c r="PE11" s="156"/>
      <c r="PF11" s="156"/>
      <c r="PG11" s="156"/>
      <c r="PH11" s="156"/>
      <c r="PI11" s="156"/>
      <c r="PJ11" s="156"/>
      <c r="PK11" s="156"/>
      <c r="PL11" s="156"/>
      <c r="PM11" s="156"/>
      <c r="PN11" s="156"/>
      <c r="PO11" s="156"/>
      <c r="PP11" s="156"/>
      <c r="PQ11" s="156"/>
      <c r="PR11" s="156"/>
      <c r="PS11" s="156"/>
      <c r="PT11" s="156"/>
      <c r="PU11" s="156"/>
      <c r="PV11" s="156"/>
      <c r="PW11" s="156"/>
      <c r="PX11" s="156"/>
      <c r="PY11" s="156"/>
      <c r="PZ11" s="156"/>
      <c r="QA11" s="156"/>
      <c r="QB11" s="156"/>
      <c r="QC11" s="156"/>
      <c r="QD11" s="156"/>
      <c r="QE11" s="156"/>
      <c r="QF11" s="156"/>
      <c r="QG11" s="156"/>
      <c r="QH11" s="156"/>
      <c r="QI11" s="156"/>
      <c r="QJ11" s="156"/>
      <c r="QK11" s="156"/>
      <c r="QL11" s="156"/>
      <c r="QM11" s="156"/>
      <c r="QN11" s="156"/>
      <c r="QO11" s="156"/>
      <c r="QP11" s="156"/>
      <c r="QQ11" s="156"/>
      <c r="QR11" s="156"/>
      <c r="QS11" s="156"/>
      <c r="QT11" s="156"/>
      <c r="QU11" s="156"/>
      <c r="QV11" s="156"/>
      <c r="QW11" s="156"/>
      <c r="QX11" s="156"/>
      <c r="QY11" s="156"/>
      <c r="QZ11" s="156"/>
      <c r="RA11" s="156"/>
      <c r="RB11" s="156"/>
      <c r="RC11" s="156"/>
      <c r="RD11" s="156"/>
      <c r="RE11" s="156"/>
      <c r="RF11" s="156"/>
      <c r="RG11" s="156"/>
      <c r="RH11" s="156"/>
      <c r="RI11" s="156"/>
      <c r="RJ11" s="156"/>
      <c r="RK11" s="156"/>
      <c r="RL11" s="156"/>
      <c r="RM11" s="156"/>
      <c r="RN11" s="156"/>
      <c r="RO11" s="156"/>
      <c r="RP11" s="156"/>
      <c r="RQ11" s="156"/>
      <c r="RR11" s="156"/>
      <c r="RS11" s="156"/>
      <c r="RT11" s="156"/>
      <c r="RU11" s="156"/>
      <c r="RV11" s="156"/>
      <c r="RW11" s="156"/>
      <c r="RX11" s="156"/>
      <c r="RY11" s="156"/>
      <c r="RZ11" s="156"/>
      <c r="SA11" s="156"/>
      <c r="SB11" s="156"/>
      <c r="SC11" s="156"/>
      <c r="SD11" s="156"/>
      <c r="SE11" s="156"/>
      <c r="SF11" s="156"/>
      <c r="SG11" s="156"/>
      <c r="SH11" s="156"/>
      <c r="SI11" s="156"/>
      <c r="SJ11" s="156"/>
      <c r="SK11" s="156"/>
      <c r="SL11" s="156"/>
      <c r="SM11" s="156"/>
      <c r="SN11" s="156"/>
      <c r="SO11" s="156"/>
      <c r="SP11" s="156"/>
      <c r="SQ11" s="156"/>
      <c r="SR11" s="156"/>
      <c r="SS11" s="156"/>
      <c r="ST11" s="156"/>
      <c r="SU11" s="156"/>
      <c r="SV11" s="156"/>
      <c r="SW11" s="156"/>
      <c r="SX11" s="156"/>
      <c r="SY11" s="156"/>
      <c r="SZ11" s="156"/>
      <c r="TA11" s="156"/>
      <c r="TB11" s="156"/>
      <c r="TC11" s="156"/>
      <c r="TD11" s="156"/>
      <c r="TE11" s="156"/>
      <c r="TF11" s="156"/>
      <c r="TG11" s="156"/>
      <c r="TH11" s="156"/>
      <c r="TI11" s="156"/>
      <c r="TJ11" s="156"/>
      <c r="TK11" s="156"/>
      <c r="TL11" s="156"/>
      <c r="TM11" s="156"/>
      <c r="TN11" s="156"/>
      <c r="TO11" s="156"/>
      <c r="TP11" s="156"/>
      <c r="TQ11" s="156"/>
      <c r="TR11" s="156"/>
      <c r="TS11" s="156"/>
      <c r="TT11" s="156"/>
      <c r="TU11" s="156"/>
      <c r="TV11" s="156"/>
      <c r="TW11" s="156"/>
      <c r="TX11" s="156"/>
      <c r="TY11" s="156"/>
      <c r="TZ11" s="156"/>
      <c r="UA11" s="156"/>
      <c r="UB11" s="156"/>
      <c r="UC11" s="156"/>
      <c r="UD11" s="156"/>
      <c r="UE11" s="156"/>
      <c r="UF11" s="156"/>
      <c r="UG11" s="156"/>
      <c r="UH11" s="156"/>
      <c r="UI11" s="156"/>
      <c r="UJ11" s="156"/>
      <c r="UK11" s="156"/>
      <c r="UL11" s="156"/>
      <c r="UM11" s="156"/>
      <c r="UN11" s="156"/>
      <c r="UO11" s="156"/>
      <c r="UP11" s="156"/>
      <c r="UQ11" s="156"/>
      <c r="UR11" s="156"/>
      <c r="US11" s="156"/>
      <c r="UT11" s="156"/>
      <c r="UU11" s="156"/>
      <c r="UV11" s="156"/>
      <c r="UW11" s="156"/>
      <c r="UX11" s="156"/>
      <c r="UY11" s="156"/>
      <c r="UZ11" s="156"/>
      <c r="VA11" s="156"/>
      <c r="VB11" s="156"/>
      <c r="VC11" s="156"/>
      <c r="VD11" s="156"/>
      <c r="VE11" s="156"/>
      <c r="VF11" s="156"/>
      <c r="VG11" s="156"/>
      <c r="VH11" s="156"/>
      <c r="VI11" s="156"/>
      <c r="VJ11" s="156"/>
      <c r="VK11" s="156"/>
      <c r="VL11" s="156"/>
      <c r="VM11" s="156"/>
      <c r="VN11" s="156"/>
      <c r="VO11" s="156"/>
      <c r="VP11" s="156"/>
      <c r="VQ11" s="156"/>
      <c r="VR11" s="156"/>
      <c r="VS11" s="156"/>
      <c r="VT11" s="156"/>
      <c r="VU11" s="156"/>
      <c r="VV11" s="156"/>
      <c r="VW11" s="156"/>
      <c r="VX11" s="156"/>
      <c r="VY11" s="156"/>
      <c r="VZ11" s="156"/>
      <c r="WA11" s="156"/>
      <c r="WB11" s="156"/>
      <c r="WC11" s="156"/>
      <c r="WD11" s="156"/>
      <c r="WE11" s="156"/>
      <c r="WF11" s="156"/>
      <c r="WG11" s="156"/>
      <c r="WH11" s="156"/>
      <c r="WI11" s="156"/>
      <c r="WJ11" s="156"/>
      <c r="WK11" s="156"/>
      <c r="WL11" s="156"/>
      <c r="WM11" s="156"/>
      <c r="WN11" s="156"/>
      <c r="WO11" s="156"/>
      <c r="WP11" s="156"/>
      <c r="WQ11" s="156"/>
      <c r="WR11" s="156"/>
      <c r="WS11" s="156"/>
      <c r="WT11" s="156"/>
      <c r="WU11" s="156"/>
      <c r="WV11" s="156"/>
      <c r="WW11" s="156"/>
      <c r="WX11" s="156"/>
      <c r="WY11" s="156"/>
      <c r="WZ11" s="156"/>
      <c r="XA11" s="156"/>
      <c r="XB11" s="156"/>
      <c r="XC11" s="156"/>
      <c r="XD11" s="156"/>
      <c r="XE11" s="156"/>
      <c r="XF11" s="156"/>
      <c r="XG11" s="156"/>
      <c r="XH11" s="156"/>
      <c r="XI11" s="156"/>
      <c r="XJ11" s="156"/>
      <c r="XK11" s="156"/>
      <c r="XL11" s="156"/>
      <c r="XM11" s="156"/>
      <c r="XN11" s="156"/>
      <c r="XO11" s="156"/>
      <c r="XP11" s="156"/>
      <c r="XQ11" s="156"/>
      <c r="XR11" s="156"/>
      <c r="XS11" s="156"/>
      <c r="XT11" s="156"/>
      <c r="XU11" s="156"/>
      <c r="XV11" s="156"/>
      <c r="XW11" s="156"/>
      <c r="XX11" s="156"/>
      <c r="XY11" s="156"/>
      <c r="XZ11" s="156"/>
      <c r="YA11" s="156"/>
      <c r="YB11" s="156"/>
      <c r="YC11" s="156"/>
      <c r="YD11" s="156"/>
      <c r="YE11" s="156"/>
      <c r="YF11" s="156"/>
      <c r="YG11" s="156"/>
      <c r="YH11" s="156"/>
      <c r="YI11" s="156"/>
      <c r="YJ11" s="156"/>
      <c r="YK11" s="156"/>
      <c r="YL11" s="156"/>
      <c r="YM11" s="156"/>
      <c r="YN11" s="156"/>
      <c r="YO11" s="156"/>
      <c r="YP11" s="156"/>
      <c r="YQ11" s="156"/>
      <c r="YR11" s="156"/>
      <c r="YS11" s="156"/>
      <c r="YT11" s="156"/>
      <c r="YU11" s="156"/>
      <c r="YV11" s="156"/>
      <c r="YW11" s="156"/>
      <c r="YX11" s="156"/>
      <c r="YY11" s="156"/>
      <c r="YZ11" s="156"/>
      <c r="ZA11" s="156"/>
      <c r="ZB11" s="156"/>
      <c r="ZC11" s="156"/>
      <c r="ZD11" s="156"/>
      <c r="ZE11" s="156"/>
      <c r="ZF11" s="156"/>
      <c r="ZG11" s="156"/>
      <c r="ZH11" s="156"/>
      <c r="ZI11" s="156"/>
      <c r="ZJ11" s="156"/>
      <c r="ZK11" s="156"/>
      <c r="ZL11" s="156"/>
      <c r="ZM11" s="156"/>
      <c r="ZN11" s="156"/>
      <c r="ZO11" s="156"/>
      <c r="ZP11" s="156"/>
      <c r="ZQ11" s="156"/>
      <c r="ZR11" s="156"/>
      <c r="ZS11" s="156"/>
      <c r="ZT11" s="156"/>
      <c r="ZU11" s="156"/>
      <c r="ZV11" s="156"/>
      <c r="ZW11" s="156"/>
      <c r="ZX11" s="156"/>
      <c r="ZY11" s="156"/>
      <c r="ZZ11" s="156"/>
      <c r="AAA11" s="156"/>
      <c r="AAB11" s="156"/>
      <c r="AAC11" s="156"/>
      <c r="AAD11" s="156"/>
      <c r="AAE11" s="156"/>
      <c r="AAF11" s="156"/>
      <c r="AAG11" s="156"/>
      <c r="AAH11" s="156"/>
      <c r="AAI11" s="156"/>
      <c r="AAJ11" s="156"/>
      <c r="AAK11" s="156"/>
      <c r="AAL11" s="156"/>
      <c r="AAM11" s="156"/>
      <c r="AAN11" s="156"/>
      <c r="AAO11" s="156"/>
      <c r="AAP11" s="156"/>
      <c r="AAQ11" s="156"/>
      <c r="AAR11" s="156"/>
      <c r="AAS11" s="156"/>
      <c r="AAT11" s="156"/>
      <c r="AAU11" s="156"/>
      <c r="AAV11" s="156"/>
      <c r="AAW11" s="156"/>
      <c r="AAX11" s="156"/>
      <c r="AAY11" s="156"/>
      <c r="AAZ11" s="156"/>
      <c r="ABA11" s="156"/>
      <c r="ABB11" s="156"/>
      <c r="ABC11" s="156"/>
      <c r="ABD11" s="156"/>
      <c r="ABE11" s="156"/>
      <c r="ABF11" s="156"/>
      <c r="ABG11" s="156"/>
      <c r="ABH11" s="156"/>
      <c r="ABI11" s="156"/>
      <c r="ABJ11" s="156"/>
      <c r="ABK11" s="156"/>
      <c r="ABL11" s="156"/>
      <c r="ABM11" s="156"/>
      <c r="ABN11" s="156"/>
      <c r="ABO11" s="156"/>
      <c r="ABP11" s="156"/>
      <c r="ABQ11" s="156"/>
      <c r="ABR11" s="156"/>
      <c r="ABS11" s="156"/>
      <c r="ABT11" s="156"/>
      <c r="ABU11" s="156"/>
      <c r="ABV11" s="156"/>
      <c r="ABW11" s="156"/>
      <c r="ABX11" s="156"/>
      <c r="ABY11" s="156"/>
      <c r="ABZ11" s="156"/>
      <c r="ACA11" s="156"/>
      <c r="ACB11" s="156"/>
      <c r="ACC11" s="156"/>
      <c r="ACD11" s="156"/>
      <c r="ACE11" s="156"/>
      <c r="ACF11" s="156"/>
      <c r="ACG11" s="156"/>
      <c r="ACH11" s="156"/>
      <c r="ACI11" s="156"/>
      <c r="ACJ11" s="156"/>
      <c r="ACK11" s="156"/>
      <c r="ACL11" s="156"/>
      <c r="ACM11" s="156"/>
      <c r="ACN11" s="156"/>
      <c r="ACO11" s="156"/>
      <c r="ACP11" s="156"/>
      <c r="ACQ11" s="156"/>
      <c r="ACR11" s="156"/>
      <c r="ACS11" s="156"/>
      <c r="ACT11" s="156"/>
      <c r="ACU11" s="156"/>
      <c r="ACV11" s="156"/>
      <c r="ACW11" s="156"/>
      <c r="ACX11" s="156"/>
      <c r="ACY11" s="156"/>
      <c r="ACZ11" s="156"/>
      <c r="ADA11" s="156"/>
      <c r="ADB11" s="156"/>
      <c r="ADC11" s="156"/>
      <c r="ADD11" s="156"/>
      <c r="ADE11" s="156"/>
      <c r="ADF11" s="156"/>
      <c r="ADG11" s="156"/>
      <c r="ADH11" s="156"/>
      <c r="ADI11" s="156"/>
      <c r="ADJ11" s="156"/>
      <c r="ADK11" s="156"/>
      <c r="ADL11" s="156"/>
      <c r="ADM11" s="156"/>
      <c r="ADN11" s="156"/>
      <c r="ADO11" s="156"/>
      <c r="ADP11" s="156"/>
      <c r="ADQ11" s="156"/>
      <c r="ADR11" s="156"/>
      <c r="ADS11" s="156"/>
      <c r="ADT11" s="156"/>
      <c r="ADU11" s="156"/>
      <c r="ADV11" s="156"/>
      <c r="ADW11" s="156"/>
      <c r="ADX11" s="156"/>
      <c r="ADY11" s="156"/>
      <c r="ADZ11" s="156"/>
      <c r="AEA11" s="156"/>
      <c r="AEB11" s="156"/>
      <c r="AEC11" s="156"/>
      <c r="AED11" s="156"/>
      <c r="AEE11" s="156"/>
      <c r="AEF11" s="156"/>
      <c r="AEG11" s="156"/>
      <c r="AEH11" s="156"/>
      <c r="AEI11" s="156"/>
      <c r="AEJ11" s="156"/>
      <c r="AEK11" s="156"/>
      <c r="AEL11" s="156"/>
      <c r="AEM11" s="156"/>
      <c r="AEN11" s="156"/>
      <c r="AEO11" s="156"/>
      <c r="AEP11" s="156"/>
      <c r="AEQ11" s="156"/>
      <c r="AER11" s="156"/>
      <c r="AES11" s="156"/>
      <c r="AET11" s="156"/>
      <c r="AEU11" s="156"/>
      <c r="AEV11" s="156"/>
      <c r="AEW11" s="156"/>
      <c r="AEX11" s="156"/>
      <c r="AEY11" s="156"/>
      <c r="AEZ11" s="156"/>
      <c r="AFA11" s="156"/>
      <c r="AFB11" s="156"/>
      <c r="AFC11" s="156"/>
      <c r="AFD11" s="156"/>
      <c r="AFE11" s="156"/>
      <c r="AFF11" s="156"/>
      <c r="AFG11" s="156"/>
      <c r="AFH11" s="156"/>
      <c r="AFI11" s="156"/>
      <c r="AFJ11" s="156"/>
      <c r="AFK11" s="156"/>
      <c r="AFL11" s="156"/>
      <c r="AFM11" s="156"/>
      <c r="AFN11" s="156"/>
      <c r="AFO11" s="156"/>
      <c r="AFP11" s="156"/>
      <c r="AFQ11" s="156"/>
      <c r="AFR11" s="156"/>
      <c r="AFS11" s="156"/>
      <c r="AFT11" s="156"/>
      <c r="AFU11" s="156"/>
      <c r="AFV11" s="156"/>
      <c r="AFW11" s="156"/>
      <c r="AFX11" s="156"/>
      <c r="AFY11" s="156"/>
      <c r="AFZ11" s="156"/>
      <c r="AGA11" s="156"/>
      <c r="AGB11" s="156"/>
      <c r="AGC11" s="156"/>
      <c r="AGD11" s="156"/>
      <c r="AGE11" s="156"/>
      <c r="AGF11" s="156"/>
      <c r="AGG11" s="156"/>
      <c r="AGH11" s="156"/>
      <c r="AGI11" s="156"/>
      <c r="AGJ11" s="156"/>
      <c r="AGK11" s="156"/>
      <c r="AGL11" s="156"/>
      <c r="AGM11" s="156"/>
      <c r="AGN11" s="156"/>
      <c r="AGO11" s="156"/>
      <c r="AGP11" s="156"/>
      <c r="AGQ11" s="156"/>
      <c r="AGR11" s="156"/>
      <c r="AGS11" s="156"/>
      <c r="AGT11" s="156"/>
      <c r="AGU11" s="156"/>
      <c r="AGV11" s="156"/>
      <c r="AGW11" s="156"/>
      <c r="AGX11" s="156"/>
      <c r="AGY11" s="156"/>
      <c r="AGZ11" s="156"/>
      <c r="AHA11" s="156"/>
      <c r="AHB11" s="156"/>
      <c r="AHC11" s="156"/>
      <c r="AHD11" s="156"/>
      <c r="AHE11" s="156"/>
      <c r="AHF11" s="156"/>
      <c r="AHG11" s="156"/>
      <c r="AHH11" s="156"/>
      <c r="AHI11" s="156"/>
      <c r="AHJ11" s="156"/>
      <c r="AHK11" s="156"/>
      <c r="AHL11" s="156"/>
      <c r="AHM11" s="156"/>
      <c r="AHN11" s="156"/>
      <c r="AHO11" s="156"/>
      <c r="AHP11" s="156"/>
      <c r="AHQ11" s="156"/>
      <c r="AHR11" s="156"/>
      <c r="AHS11" s="156"/>
      <c r="AHT11" s="156"/>
      <c r="AHU11" s="156"/>
      <c r="AHV11" s="156"/>
      <c r="AHW11" s="156"/>
      <c r="AHX11" s="156"/>
      <c r="AHY11" s="156"/>
      <c r="AHZ11" s="156"/>
      <c r="AIA11" s="156"/>
      <c r="AIB11" s="156"/>
      <c r="AIC11" s="156"/>
      <c r="AID11" s="156"/>
      <c r="AIE11" s="156"/>
      <c r="AIF11" s="156"/>
      <c r="AIG11" s="156"/>
      <c r="AIH11" s="156"/>
      <c r="AII11" s="156"/>
      <c r="AIJ11" s="156"/>
      <c r="AIK11" s="156"/>
      <c r="AIL11" s="156"/>
      <c r="AIM11" s="156"/>
      <c r="AIN11" s="156"/>
      <c r="AIO11" s="156"/>
      <c r="AIP11" s="156"/>
      <c r="AIQ11" s="156"/>
      <c r="AIR11" s="156"/>
      <c r="AIS11" s="156"/>
      <c r="AIT11" s="156"/>
      <c r="AIU11" s="156"/>
      <c r="AIV11" s="156"/>
      <c r="AIW11" s="156"/>
      <c r="AIX11" s="156"/>
      <c r="AIY11" s="156"/>
      <c r="AIZ11" s="156"/>
      <c r="AJA11" s="156"/>
      <c r="AJB11" s="156"/>
      <c r="AJC11" s="156"/>
      <c r="AJD11" s="156"/>
      <c r="AJE11" s="156"/>
      <c r="AJF11" s="156"/>
      <c r="AJG11" s="156"/>
      <c r="AJH11" s="156"/>
      <c r="AJI11" s="156"/>
      <c r="AJJ11" s="156"/>
      <c r="AJK11" s="156"/>
      <c r="AJL11" s="156"/>
      <c r="AJM11" s="156"/>
      <c r="AJN11" s="156"/>
      <c r="AJO11" s="156"/>
      <c r="AJP11" s="156"/>
      <c r="AJQ11" s="156"/>
      <c r="AJR11" s="156"/>
      <c r="AJS11" s="156"/>
      <c r="AJT11" s="156"/>
      <c r="AJU11" s="156"/>
      <c r="AJV11" s="156"/>
      <c r="AJW11" s="156"/>
      <c r="AJX11" s="156"/>
      <c r="AJY11" s="156"/>
      <c r="AJZ11" s="156"/>
      <c r="AKA11" s="156"/>
      <c r="AKB11" s="156"/>
      <c r="AKC11" s="156"/>
      <c r="AKD11" s="156"/>
      <c r="AKE11" s="156"/>
      <c r="AKF11" s="156"/>
      <c r="AKG11" s="156"/>
      <c r="AKH11" s="156"/>
      <c r="AKI11" s="156"/>
      <c r="AKJ11" s="156"/>
      <c r="AKK11" s="156"/>
      <c r="AKL11" s="156"/>
      <c r="AKM11" s="156"/>
      <c r="AKN11" s="156"/>
      <c r="AKO11" s="156"/>
      <c r="AKP11" s="156"/>
      <c r="AKQ11" s="156"/>
      <c r="AKR11" s="156"/>
      <c r="AKS11" s="156"/>
      <c r="AKT11" s="156"/>
      <c r="AKU11" s="156"/>
      <c r="AKV11" s="156"/>
      <c r="AKW11" s="156"/>
      <c r="AKX11" s="156"/>
      <c r="AKY11" s="156"/>
      <c r="AKZ11" s="156"/>
      <c r="ALA11" s="156"/>
      <c r="ALB11" s="156"/>
      <c r="ALC11" s="156"/>
      <c r="ALD11" s="156"/>
      <c r="ALE11" s="156"/>
      <c r="ALF11" s="156"/>
      <c r="ALG11" s="156"/>
      <c r="ALH11" s="156"/>
      <c r="ALI11" s="156"/>
      <c r="ALJ11" s="156"/>
      <c r="ALK11" s="156"/>
      <c r="ALL11" s="156"/>
      <c r="ALM11" s="156"/>
      <c r="ALN11" s="156"/>
      <c r="ALO11" s="156"/>
      <c r="ALP11" s="156"/>
      <c r="ALQ11" s="156"/>
      <c r="ALR11" s="156"/>
      <c r="ALS11" s="156"/>
      <c r="ALT11" s="156"/>
      <c r="ALU11" s="156"/>
      <c r="ALV11" s="156"/>
      <c r="ALW11" s="156"/>
      <c r="ALX11" s="156"/>
      <c r="ALY11" s="156"/>
      <c r="ALZ11" s="156"/>
      <c r="AMA11" s="156"/>
      <c r="AMB11" s="156"/>
      <c r="AMC11" s="156"/>
      <c r="AMD11" s="156"/>
      <c r="AME11" s="156"/>
      <c r="AMF11" s="156"/>
      <c r="AMG11" s="156"/>
      <c r="AMH11" s="156"/>
    </row>
    <row r="14" spans="1:1022">
      <c r="B14" s="164"/>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31646-174B-48CE-A6A1-B91138F6154F}">
  <sheetPr>
    <tabColor rgb="FF92D050"/>
  </sheetPr>
  <dimension ref="A1:S4"/>
  <sheetViews>
    <sheetView workbookViewId="0">
      <pane xSplit="2" ySplit="1" topLeftCell="C2" activePane="bottomRight" state="frozen"/>
      <selection pane="topRight" activeCell="C1" sqref="C1"/>
      <selection pane="bottomLeft" activeCell="A2" sqref="A2"/>
      <selection pane="bottomRight" activeCell="P2" sqref="P2:Q4"/>
    </sheetView>
  </sheetViews>
  <sheetFormatPr baseColWidth="10" defaultColWidth="9.109375" defaultRowHeight="14.4"/>
  <cols>
    <col min="1" max="1" width="43.33203125" bestFit="1" customWidth="1"/>
    <col min="2" max="2" width="37.109375" bestFit="1" customWidth="1"/>
    <col min="3" max="3" width="11" bestFit="1" customWidth="1"/>
    <col min="4" max="4" width="12.88671875" style="8" bestFit="1" customWidth="1"/>
    <col min="5" max="5" width="9" style="24" bestFit="1" customWidth="1"/>
    <col min="6" max="6" width="14.44140625" style="24" customWidth="1"/>
    <col min="7" max="7" width="9.33203125" customWidth="1"/>
    <col min="8" max="8" width="11" bestFit="1" customWidth="1"/>
    <col min="9" max="9" width="12.33203125" customWidth="1"/>
    <col min="10" max="10" width="12.5546875" customWidth="1"/>
    <col min="11" max="11" width="12" bestFit="1" customWidth="1"/>
    <col min="12" max="12" width="17.44140625" customWidth="1"/>
    <col min="13" max="13" width="11.77734375" customWidth="1"/>
    <col min="14" max="14" width="12.88671875" customWidth="1"/>
    <col min="15" max="17" width="11.109375" customWidth="1"/>
    <col min="18" max="18" width="13" customWidth="1"/>
    <col min="19" max="19" width="20.6640625" bestFit="1" customWidth="1"/>
  </cols>
  <sheetData>
    <row r="1" spans="1:19" ht="38.4" thickBot="1">
      <c r="A1" s="19" t="s">
        <v>18</v>
      </c>
      <c r="B1" s="20" t="s">
        <v>19</v>
      </c>
      <c r="C1" s="20" t="s">
        <v>20</v>
      </c>
      <c r="D1" s="20" t="s">
        <v>22</v>
      </c>
      <c r="E1" s="21" t="str">
        <f>Etiquettes!$A$7</f>
        <v>Unité</v>
      </c>
      <c r="F1" s="21" t="str">
        <f>Etiquettes!$A$4</f>
        <v>Filière</v>
      </c>
      <c r="G1" s="21" t="str">
        <f>Etiquettes!$A$6</f>
        <v>Année</v>
      </c>
      <c r="H1" s="21" t="str">
        <f>Etiquettes!$A$5</f>
        <v>Territoire</v>
      </c>
      <c r="I1" s="21" t="str">
        <f>Etiquettes!$A$12</f>
        <v>Traduction</v>
      </c>
      <c r="J1" s="21" t="str">
        <f>Etiquettes!$A$10</f>
        <v>Hypothèse</v>
      </c>
      <c r="K1" s="21" t="str">
        <f>Etiquettes!$A$9</f>
        <v>Source</v>
      </c>
      <c r="L1" s="21" t="str">
        <f>Etiquettes!$A$13</f>
        <v>Onglet source fichier Excel</v>
      </c>
      <c r="M1" s="21" t="str">
        <f>Etiquettes!$A$11</f>
        <v>Type de donnée collectée</v>
      </c>
      <c r="N1" s="21" t="str">
        <f>Etiquettes!$A$8</f>
        <v>Information collectée</v>
      </c>
      <c r="O1" s="21" t="str">
        <f>Etiquettes!$A$15</f>
        <v>Fiabilité des données</v>
      </c>
      <c r="P1" s="21" t="str">
        <f>Etiquettes!$A$16</f>
        <v>Méthode</v>
      </c>
      <c r="Q1" s="21" t="str">
        <f>Etiquettes!$A$17</f>
        <v>Analyse des résultats</v>
      </c>
      <c r="R1" s="20" t="s">
        <v>3</v>
      </c>
      <c r="S1" s="22" t="s">
        <v>5</v>
      </c>
    </row>
    <row r="2" spans="1:19">
      <c r="A2" t="str">
        <f>Secteurs!$B$31</f>
        <v>Importations</v>
      </c>
      <c r="B2" t="str">
        <f>Produits!$B$2</f>
        <v>Equins</v>
      </c>
      <c r="C2" s="46">
        <f>'Comext - AGRESTE'!E16/'Anatomie - Blézat'!$D$69/10^3</f>
        <v>0.35</v>
      </c>
      <c r="E2" s="23" t="str">
        <f>Etiquettes!$C$7</f>
        <v>kt</v>
      </c>
      <c r="F2" s="24" t="str">
        <f>Etiquettes!$C$4</f>
        <v>Viande chevaline</v>
      </c>
      <c r="G2" s="23">
        <f>Etiquettes!$H$6</f>
        <v>2015</v>
      </c>
      <c r="H2" t="str">
        <f>Etiquettes!$C$5</f>
        <v>France entière</v>
      </c>
      <c r="I2" t="s">
        <v>401</v>
      </c>
      <c r="K2" t="s">
        <v>399</v>
      </c>
      <c r="L2" t="str" cm="1">
        <f t="array" aca="1" ref="L2" ca="1">[1]!NOM_FEUILLE('Comext - AGRESTE'!$A$1)</f>
        <v>Comext - AGRESTE</v>
      </c>
      <c r="M2" t="str">
        <f>Etiquettes!$H$11</f>
        <v>Volume</v>
      </c>
      <c r="N2" s="100" t="str">
        <f>_xlfn.CONCAT(I2,IF(OR(ISBLANK(C2),ISERROR(C2)),"",_xlfn.CONCAT(" = ",MROUND(C2,1)," ",E2," (",K2,")")))</f>
        <v>Importations d'équins = 0 kt (Agreste - Statistique Agricole Annuelle - SSP)</v>
      </c>
      <c r="O2" s="23" t="str">
        <f>Etiquettes!$H$15</f>
        <v>Fiable</v>
      </c>
      <c r="P2" s="82" t="str">
        <f>Etiquettes!$H$16</f>
        <v>Données collectées</v>
      </c>
      <c r="Q2" s="82" t="str">
        <f>Etiquettes!$H$17</f>
        <v>Donnée collectée (valeur du flux ou coefficient)</v>
      </c>
      <c r="R2" t="s">
        <v>303</v>
      </c>
      <c r="S2" s="128" t="s">
        <v>465</v>
      </c>
    </row>
    <row r="3" spans="1:19">
      <c r="A3" t="str">
        <f>Secteurs!$B$31</f>
        <v>Importations</v>
      </c>
      <c r="B3" t="str">
        <f>Produits!$B$2</f>
        <v>Equins</v>
      </c>
      <c r="C3" s="46">
        <f>'Comext - AGRESTE'!G16/'Anatomie - Blézat'!$D$69/10^3</f>
        <v>0</v>
      </c>
      <c r="E3" s="23" t="str">
        <f>Etiquettes!$C$7</f>
        <v>kt</v>
      </c>
      <c r="F3" s="24" t="str">
        <f>Etiquettes!$C$4</f>
        <v>Viande chevaline</v>
      </c>
      <c r="G3" s="23">
        <f>Etiquettes!$I$6</f>
        <v>2019</v>
      </c>
      <c r="H3" t="str">
        <f>Etiquettes!$C$5</f>
        <v>France entière</v>
      </c>
      <c r="I3" t="s">
        <v>401</v>
      </c>
      <c r="K3" t="s">
        <v>399</v>
      </c>
      <c r="L3" t="str" cm="1">
        <f t="array" aca="1" ref="L3" ca="1">[1]!NOM_FEUILLE('Comext - AGRESTE'!$A$1)</f>
        <v>Comext - AGRESTE</v>
      </c>
      <c r="M3" t="str">
        <f>Etiquettes!$H$11</f>
        <v>Volume</v>
      </c>
      <c r="N3" s="100" t="str">
        <f>_xlfn.CONCAT(I3,IF(OR(ISBLANK(C3),ISERROR(C3)),"",_xlfn.CONCAT(" = ",MROUND(C3,1)," ",E3," (",K3,")")))</f>
        <v>Importations d'équins = 0 kt (Agreste - Statistique Agricole Annuelle - SSP)</v>
      </c>
      <c r="O3" s="23" t="str">
        <f>Etiquettes!$H$15</f>
        <v>Fiable</v>
      </c>
      <c r="P3" s="82" t="str">
        <f>Etiquettes!$H$16</f>
        <v>Données collectées</v>
      </c>
      <c r="Q3" s="82" t="str">
        <f>Etiquettes!$H$17</f>
        <v>Donnée collectée (valeur du flux ou coefficient)</v>
      </c>
      <c r="R3" t="s">
        <v>303</v>
      </c>
      <c r="S3" s="129"/>
    </row>
    <row r="4" spans="1:19">
      <c r="A4" t="str">
        <f>Secteurs!$B$31</f>
        <v>Importations</v>
      </c>
      <c r="B4" t="str">
        <f>Produits!$B$2</f>
        <v>Equins</v>
      </c>
      <c r="C4" s="46">
        <f>'Comext - AGRESTE'!I16/'Anatomie - Blézat'!$D$69/10^3</f>
        <v>0.45166666666666666</v>
      </c>
      <c r="E4" s="23" t="str">
        <f>Etiquettes!$C$7</f>
        <v>kt</v>
      </c>
      <c r="F4" s="24" t="str">
        <f>Etiquettes!$C$4</f>
        <v>Viande chevaline</v>
      </c>
      <c r="G4" s="23">
        <f>Etiquettes!$J$6</f>
        <v>2023</v>
      </c>
      <c r="H4" t="str">
        <f>Etiquettes!$C$5</f>
        <v>France entière</v>
      </c>
      <c r="I4" t="s">
        <v>401</v>
      </c>
      <c r="K4" t="s">
        <v>399</v>
      </c>
      <c r="L4" t="str" cm="1">
        <f t="array" aca="1" ref="L4" ca="1">[1]!NOM_FEUILLE('Comext - AGRESTE'!$A$1)</f>
        <v>Comext - AGRESTE</v>
      </c>
      <c r="M4" t="str">
        <f>Etiquettes!$H$11</f>
        <v>Volume</v>
      </c>
      <c r="N4" s="100" t="str">
        <f t="shared" ref="N4" si="0">_xlfn.CONCAT(I4,IF(OR(ISBLANK(C4),ISERROR(C4)),"",_xlfn.CONCAT(" = ",MROUND(C4,1)," ",E4," (",K4,")")))</f>
        <v>Importations d'équins = 0 kt (Agreste - Statistique Agricole Annuelle - SSP)</v>
      </c>
      <c r="O4" s="23" t="str">
        <f>Etiquettes!$H$15</f>
        <v>Fiable</v>
      </c>
      <c r="P4" s="82" t="str">
        <f>Etiquettes!$H$16</f>
        <v>Données collectées</v>
      </c>
      <c r="Q4" s="82" t="str">
        <f>Etiquettes!$H$17</f>
        <v>Donnée collectée (valeur du flux ou coefficient)</v>
      </c>
      <c r="R4" t="s">
        <v>303</v>
      </c>
      <c r="S4" s="129"/>
    </row>
  </sheetData>
  <mergeCells count="1">
    <mergeCell ref="S2:S4"/>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3AD70-790B-45CB-A44B-19347A93CD75}">
  <sheetPr>
    <tabColor rgb="FFFFC000"/>
  </sheetPr>
  <dimension ref="A1:L16"/>
  <sheetViews>
    <sheetView workbookViewId="0">
      <selection activeCell="G19" sqref="G19"/>
    </sheetView>
  </sheetViews>
  <sheetFormatPr baseColWidth="10" defaultRowHeight="14.4"/>
  <sheetData>
    <row r="1" spans="1:12" ht="15" thickBot="1">
      <c r="A1" s="39"/>
      <c r="B1" s="39"/>
      <c r="C1" s="39"/>
      <c r="D1" s="39"/>
      <c r="E1" s="136">
        <v>2015</v>
      </c>
      <c r="F1" s="136"/>
      <c r="G1" s="136">
        <v>2019</v>
      </c>
      <c r="H1" s="136"/>
      <c r="I1" s="136">
        <v>2023</v>
      </c>
      <c r="J1" s="136"/>
    </row>
    <row r="2" spans="1:12" ht="46.2" thickBot="1">
      <c r="A2" s="40" t="s">
        <v>80</v>
      </c>
      <c r="B2" s="40" t="s">
        <v>81</v>
      </c>
      <c r="C2" s="40" t="s">
        <v>82</v>
      </c>
      <c r="D2" s="40" t="s">
        <v>83</v>
      </c>
      <c r="E2" s="41" t="s">
        <v>137</v>
      </c>
      <c r="F2" s="41" t="s">
        <v>136</v>
      </c>
      <c r="G2" s="41" t="s">
        <v>137</v>
      </c>
      <c r="H2" s="41" t="s">
        <v>136</v>
      </c>
      <c r="I2" s="41" t="s">
        <v>137</v>
      </c>
      <c r="J2" s="41" t="s">
        <v>136</v>
      </c>
    </row>
    <row r="3" spans="1:12" ht="15" thickBot="1">
      <c r="A3" s="130" t="s">
        <v>89</v>
      </c>
      <c r="B3" s="131"/>
      <c r="C3" s="131"/>
      <c r="D3" s="132"/>
      <c r="E3" s="47">
        <v>4492</v>
      </c>
      <c r="F3" s="47">
        <v>15112</v>
      </c>
      <c r="G3" s="47">
        <v>7948</v>
      </c>
      <c r="H3" s="47">
        <v>11974</v>
      </c>
      <c r="I3" s="47">
        <v>5061</v>
      </c>
      <c r="J3" s="47">
        <v>7189</v>
      </c>
      <c r="L3" s="48"/>
    </row>
    <row r="4" spans="1:12" ht="15" thickBot="1">
      <c r="A4" s="43"/>
      <c r="B4" s="130" t="s">
        <v>45</v>
      </c>
      <c r="C4" s="131"/>
      <c r="D4" s="132"/>
      <c r="E4" s="47">
        <v>4492</v>
      </c>
      <c r="F4" s="47">
        <v>15112</v>
      </c>
      <c r="G4" s="47">
        <v>7948</v>
      </c>
      <c r="H4" s="47">
        <v>11974</v>
      </c>
      <c r="I4" s="47">
        <v>5061</v>
      </c>
      <c r="J4" s="47">
        <v>7189</v>
      </c>
    </row>
    <row r="5" spans="1:12" ht="15" thickBot="1">
      <c r="A5" s="43"/>
      <c r="B5" s="43"/>
      <c r="C5" s="130" t="s">
        <v>90</v>
      </c>
      <c r="D5" s="132"/>
      <c r="E5" s="47">
        <v>1761</v>
      </c>
      <c r="F5" s="47">
        <v>1678</v>
      </c>
      <c r="G5" s="47">
        <v>7372</v>
      </c>
      <c r="H5" s="47">
        <v>1889</v>
      </c>
      <c r="I5" s="69">
        <v>4643</v>
      </c>
      <c r="J5" s="69">
        <v>1350</v>
      </c>
    </row>
    <row r="6" spans="1:12" ht="15" thickBot="1">
      <c r="A6" s="43"/>
      <c r="B6" s="43"/>
      <c r="C6" s="43"/>
      <c r="D6" s="42" t="s">
        <v>91</v>
      </c>
      <c r="E6" s="47">
        <v>1761</v>
      </c>
      <c r="F6" s="47">
        <v>1678</v>
      </c>
      <c r="G6" s="47">
        <v>7372</v>
      </c>
      <c r="H6" s="47">
        <v>1889</v>
      </c>
      <c r="I6" s="47">
        <v>4643</v>
      </c>
      <c r="J6" s="47">
        <v>1350</v>
      </c>
    </row>
    <row r="7" spans="1:12" ht="15" thickBot="1">
      <c r="A7" s="43"/>
      <c r="B7" s="43"/>
      <c r="C7" s="43"/>
      <c r="D7" s="42" t="s">
        <v>92</v>
      </c>
      <c r="E7" s="47"/>
      <c r="F7" s="47"/>
      <c r="G7" s="47"/>
      <c r="H7" s="47"/>
      <c r="I7" s="47"/>
      <c r="J7" s="47"/>
    </row>
    <row r="8" spans="1:12" ht="15" thickBot="1">
      <c r="A8" s="43"/>
      <c r="B8" s="43"/>
      <c r="C8" s="130" t="s">
        <v>93</v>
      </c>
      <c r="D8" s="132"/>
      <c r="E8" s="47">
        <v>2731</v>
      </c>
      <c r="F8" s="47">
        <v>13434</v>
      </c>
      <c r="G8" s="47">
        <v>576</v>
      </c>
      <c r="H8" s="47">
        <v>10085</v>
      </c>
      <c r="I8" s="69">
        <v>418</v>
      </c>
      <c r="J8" s="69">
        <v>5839</v>
      </c>
    </row>
    <row r="9" spans="1:12" ht="15" thickBot="1">
      <c r="A9" s="43"/>
      <c r="B9" s="43"/>
      <c r="C9" s="43"/>
      <c r="D9" s="42" t="s">
        <v>94</v>
      </c>
      <c r="E9" s="47">
        <v>4</v>
      </c>
      <c r="F9" s="47">
        <v>949</v>
      </c>
      <c r="G9" s="47"/>
      <c r="H9" s="47">
        <v>1413</v>
      </c>
      <c r="I9" s="47"/>
      <c r="J9" s="47">
        <v>868</v>
      </c>
    </row>
    <row r="10" spans="1:12" ht="15" thickBot="1">
      <c r="A10" s="43"/>
      <c r="B10" s="43"/>
      <c r="C10" s="43"/>
      <c r="D10" s="42" t="s">
        <v>97</v>
      </c>
      <c r="E10" s="47">
        <v>769</v>
      </c>
      <c r="F10" s="47">
        <v>1205</v>
      </c>
      <c r="G10" s="47">
        <v>454</v>
      </c>
      <c r="H10" s="47">
        <v>1888</v>
      </c>
      <c r="I10" s="47">
        <v>301</v>
      </c>
      <c r="J10" s="47">
        <v>770</v>
      </c>
    </row>
    <row r="11" spans="1:12" ht="15" thickBot="1">
      <c r="A11" s="43"/>
      <c r="B11" s="43"/>
      <c r="C11" s="43"/>
      <c r="D11" s="42" t="s">
        <v>100</v>
      </c>
      <c r="E11" s="47">
        <v>1958</v>
      </c>
      <c r="F11" s="47">
        <v>11280</v>
      </c>
      <c r="G11" s="47">
        <v>122</v>
      </c>
      <c r="H11" s="47">
        <v>6784</v>
      </c>
      <c r="I11" s="47">
        <v>117</v>
      </c>
      <c r="J11" s="47">
        <v>4201</v>
      </c>
    </row>
    <row r="12" spans="1:12" ht="15" thickBot="1">
      <c r="A12" s="130" t="s">
        <v>110</v>
      </c>
      <c r="B12" s="131"/>
      <c r="C12" s="131"/>
      <c r="D12" s="132"/>
      <c r="E12" s="47">
        <v>38</v>
      </c>
      <c r="F12" s="47">
        <v>56269</v>
      </c>
      <c r="G12" s="47">
        <v>18</v>
      </c>
      <c r="H12" s="47">
        <v>60298</v>
      </c>
      <c r="I12" s="47">
        <v>18</v>
      </c>
      <c r="J12" s="47">
        <v>25956</v>
      </c>
    </row>
    <row r="13" spans="1:12" ht="15" thickBot="1">
      <c r="A13" s="43"/>
      <c r="B13" s="133" t="s">
        <v>111</v>
      </c>
      <c r="C13" s="134"/>
      <c r="D13" s="135"/>
      <c r="E13" s="47">
        <v>38</v>
      </c>
      <c r="F13" s="47">
        <v>56269</v>
      </c>
      <c r="G13" s="47">
        <v>18</v>
      </c>
      <c r="H13" s="47">
        <v>60298</v>
      </c>
      <c r="I13" s="47">
        <v>18</v>
      </c>
      <c r="J13" s="47">
        <v>25956</v>
      </c>
    </row>
    <row r="14" spans="1:12" ht="15" thickBot="1">
      <c r="A14" s="133" t="s">
        <v>117</v>
      </c>
      <c r="B14" s="134"/>
      <c r="C14" s="134"/>
      <c r="D14" s="135"/>
      <c r="E14" s="47"/>
      <c r="F14" s="47"/>
      <c r="G14" s="47"/>
      <c r="H14" s="47"/>
      <c r="I14" s="47"/>
      <c r="J14" s="47"/>
    </row>
    <row r="15" spans="1:12" ht="15" thickBot="1">
      <c r="A15" s="133" t="s">
        <v>120</v>
      </c>
      <c r="B15" s="134"/>
      <c r="C15" s="134"/>
      <c r="D15" s="135"/>
      <c r="E15" s="47"/>
      <c r="F15" s="47"/>
      <c r="G15" s="47"/>
      <c r="H15" s="47"/>
      <c r="I15" s="47"/>
      <c r="J15" s="47"/>
    </row>
    <row r="16" spans="1:12" ht="15" thickBot="1">
      <c r="A16" s="133" t="s">
        <v>123</v>
      </c>
      <c r="B16" s="134"/>
      <c r="C16" s="134"/>
      <c r="D16" s="135"/>
      <c r="E16" s="70">
        <v>210</v>
      </c>
      <c r="F16" s="115">
        <v>1551</v>
      </c>
      <c r="G16" s="70"/>
      <c r="H16" s="115">
        <v>1835</v>
      </c>
      <c r="I16" s="70">
        <v>271</v>
      </c>
      <c r="J16" s="115">
        <v>1769</v>
      </c>
    </row>
  </sheetData>
  <mergeCells count="12">
    <mergeCell ref="C8:D8"/>
    <mergeCell ref="E1:F1"/>
    <mergeCell ref="G1:H1"/>
    <mergeCell ref="I1:J1"/>
    <mergeCell ref="A3:D3"/>
    <mergeCell ref="B4:D4"/>
    <mergeCell ref="C5:D5"/>
    <mergeCell ref="A12:D12"/>
    <mergeCell ref="B13:D13"/>
    <mergeCell ref="A14:D14"/>
    <mergeCell ref="A15:D15"/>
    <mergeCell ref="A16:D1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DE64F-90D6-42BC-9D36-127DB80B496F}">
  <sheetPr>
    <tabColor rgb="FF92D050"/>
  </sheetPr>
  <dimension ref="A1:S4"/>
  <sheetViews>
    <sheetView workbookViewId="0">
      <pane xSplit="2" ySplit="1" topLeftCell="C2" activePane="bottomRight" state="frozen"/>
      <selection pane="topRight" activeCell="C1" sqref="C1"/>
      <selection pane="bottomLeft" activeCell="A2" sqref="A2"/>
      <selection pane="bottomRight" activeCell="P2" sqref="P2:Q4"/>
    </sheetView>
  </sheetViews>
  <sheetFormatPr baseColWidth="10" defaultColWidth="9.109375" defaultRowHeight="14.4"/>
  <cols>
    <col min="1" max="1" width="43.33203125" bestFit="1" customWidth="1"/>
    <col min="2" max="2" width="37.109375" bestFit="1" customWidth="1"/>
    <col min="3" max="3" width="11" bestFit="1" customWidth="1"/>
    <col min="4" max="4" width="12.88671875" style="8" bestFit="1" customWidth="1"/>
    <col min="5" max="5" width="9" style="24" bestFit="1" customWidth="1"/>
    <col min="6" max="6" width="14.44140625" style="24" customWidth="1"/>
    <col min="7" max="7" width="9.33203125" customWidth="1"/>
    <col min="8" max="8" width="11" bestFit="1" customWidth="1"/>
    <col min="9" max="9" width="12.33203125" customWidth="1"/>
    <col min="10" max="10" width="12.5546875" customWidth="1"/>
    <col min="11" max="11" width="12" bestFit="1" customWidth="1"/>
    <col min="12" max="12" width="17.44140625" customWidth="1"/>
    <col min="13" max="13" width="11.77734375" customWidth="1"/>
    <col min="14" max="14" width="12.88671875" customWidth="1"/>
    <col min="15" max="17" width="11.109375" customWidth="1"/>
    <col min="18" max="18" width="13" customWidth="1"/>
    <col min="19" max="19" width="20.6640625" bestFit="1" customWidth="1"/>
  </cols>
  <sheetData>
    <row r="1" spans="1:19" ht="38.4" thickBot="1">
      <c r="A1" s="19" t="s">
        <v>18</v>
      </c>
      <c r="B1" s="20" t="s">
        <v>19</v>
      </c>
      <c r="C1" s="20" t="s">
        <v>20</v>
      </c>
      <c r="D1" s="20" t="s">
        <v>22</v>
      </c>
      <c r="E1" s="21" t="str">
        <f>Etiquettes!$A$7</f>
        <v>Unité</v>
      </c>
      <c r="F1" s="21" t="str">
        <f>Etiquettes!$A$4</f>
        <v>Filière</v>
      </c>
      <c r="G1" s="21" t="str">
        <f>Etiquettes!$A$6</f>
        <v>Année</v>
      </c>
      <c r="H1" s="21" t="str">
        <f>Etiquettes!$A$5</f>
        <v>Territoire</v>
      </c>
      <c r="I1" s="21" t="str">
        <f>Etiquettes!$A$12</f>
        <v>Traduction</v>
      </c>
      <c r="J1" s="21" t="str">
        <f>Etiquettes!$A$10</f>
        <v>Hypothèse</v>
      </c>
      <c r="K1" s="21" t="str">
        <f>Etiquettes!$A$9</f>
        <v>Source</v>
      </c>
      <c r="L1" s="21" t="str">
        <f>Etiquettes!$A$13</f>
        <v>Onglet source fichier Excel</v>
      </c>
      <c r="M1" s="21" t="str">
        <f>Etiquettes!$A$11</f>
        <v>Type de donnée collectée</v>
      </c>
      <c r="N1" s="21" t="str">
        <f>Etiquettes!$A$8</f>
        <v>Information collectée</v>
      </c>
      <c r="O1" s="21" t="str">
        <f>Etiquettes!$A$15</f>
        <v>Fiabilité des données</v>
      </c>
      <c r="P1" s="21" t="str">
        <f>Etiquettes!$A$16</f>
        <v>Méthode</v>
      </c>
      <c r="Q1" s="21" t="str">
        <f>Etiquettes!$A$17</f>
        <v>Analyse des résultats</v>
      </c>
      <c r="R1" s="20" t="s">
        <v>3</v>
      </c>
      <c r="S1" s="22" t="s">
        <v>5</v>
      </c>
    </row>
    <row r="2" spans="1:19">
      <c r="A2" t="str">
        <f>Produits!$B$2</f>
        <v>Equins</v>
      </c>
      <c r="B2" t="str">
        <f>Secteurs!$B$32</f>
        <v>Exportations</v>
      </c>
      <c r="C2" s="46">
        <f>'Comext - TRACES'!C5</f>
        <v>4.95</v>
      </c>
      <c r="E2" s="23" t="str">
        <f>Etiquettes!$C$7</f>
        <v>kt</v>
      </c>
      <c r="F2" s="24" t="str">
        <f>Etiquettes!$C$4</f>
        <v>Viande chevaline</v>
      </c>
      <c r="G2" s="23">
        <f>Etiquettes!$H$6</f>
        <v>2015</v>
      </c>
      <c r="H2" t="str">
        <f>Etiquettes!$C$5</f>
        <v>France entière</v>
      </c>
      <c r="I2" t="s">
        <v>459</v>
      </c>
      <c r="K2" t="s">
        <v>460</v>
      </c>
      <c r="L2" t="str" cm="1">
        <f t="array" aca="1" ref="L2" ca="1">[1]!NOM_FEUILLE('Comext - TRACES'!$A$1)</f>
        <v>Comext - TRACES</v>
      </c>
      <c r="M2" t="str">
        <f>Etiquettes!$H$11</f>
        <v>Volume</v>
      </c>
      <c r="N2" s="100" t="str">
        <f>_xlfn.CONCAT(I2,IF(OR(ISBLANK(C2),ISERROR(C2)),"",_xlfn.CONCAT(" = ",MROUND(C2,1)," ",E2," (",K2,")")))</f>
        <v>Exportations d'équins à destination bouchère = 5 kt (Ifce d'après TRACES, dounaes)</v>
      </c>
      <c r="O2" s="23" t="str">
        <f>Etiquettes!$I$15</f>
        <v>Robuste</v>
      </c>
      <c r="P2" s="82" t="str">
        <f>Etiquettes!$H$16</f>
        <v>Données collectées</v>
      </c>
      <c r="Q2" s="82" t="str">
        <f>Etiquettes!$H$17</f>
        <v>Donnée collectée (valeur du flux ou coefficient)</v>
      </c>
      <c r="R2" t="s">
        <v>461</v>
      </c>
      <c r="S2" s="129" t="s">
        <v>464</v>
      </c>
    </row>
    <row r="3" spans="1:19">
      <c r="A3" t="str">
        <f>Produits!$B$2</f>
        <v>Equins</v>
      </c>
      <c r="B3" t="str">
        <f>Secteurs!$B$32</f>
        <v>Exportations</v>
      </c>
      <c r="C3" s="46">
        <f>'Comext - TRACES'!C6</f>
        <v>4.45</v>
      </c>
      <c r="E3" s="23" t="str">
        <f>Etiquettes!$C$7</f>
        <v>kt</v>
      </c>
      <c r="F3" s="24" t="str">
        <f>Etiquettes!$C$4</f>
        <v>Viande chevaline</v>
      </c>
      <c r="G3" s="23">
        <f>Etiquettes!$I$6</f>
        <v>2019</v>
      </c>
      <c r="H3" t="str">
        <f>Etiquettes!$C$5</f>
        <v>France entière</v>
      </c>
      <c r="I3" t="s">
        <v>459</v>
      </c>
      <c r="K3" t="s">
        <v>460</v>
      </c>
      <c r="L3" t="str" cm="1">
        <f t="array" aca="1" ref="L3" ca="1">[1]!NOM_FEUILLE('Comext - TRACES'!$A$1)</f>
        <v>Comext - TRACES</v>
      </c>
      <c r="M3" t="str">
        <f>Etiquettes!$H$11</f>
        <v>Volume</v>
      </c>
      <c r="N3" s="100" t="str">
        <f>_xlfn.CONCAT(I3,IF(OR(ISBLANK(C3),ISERROR(C3)),"",_xlfn.CONCAT(" = ",MROUND(C3,1)," ",E3," (",K3,")")))</f>
        <v>Exportations d'équins à destination bouchère = 4 kt (Ifce d'après TRACES, dounaes)</v>
      </c>
      <c r="O3" s="23" t="str">
        <f>Etiquettes!$H$15</f>
        <v>Fiable</v>
      </c>
      <c r="P3" s="82" t="str">
        <f>Etiquettes!$H$16</f>
        <v>Données collectées</v>
      </c>
      <c r="Q3" s="82" t="str">
        <f>Etiquettes!$H$17</f>
        <v>Donnée collectée (valeur du flux ou coefficient)</v>
      </c>
      <c r="R3" t="s">
        <v>463</v>
      </c>
      <c r="S3" s="129"/>
    </row>
    <row r="4" spans="1:19">
      <c r="A4" t="str">
        <f>Produits!$B$2</f>
        <v>Equins</v>
      </c>
      <c r="B4" t="str">
        <f>Secteurs!$B$32</f>
        <v>Exportations</v>
      </c>
      <c r="C4" s="46">
        <f>'Comext - TRACES'!C7</f>
        <v>3.3</v>
      </c>
      <c r="E4" s="23" t="str">
        <f>Etiquettes!$C$7</f>
        <v>kt</v>
      </c>
      <c r="F4" s="24" t="str">
        <f>Etiquettes!$C$4</f>
        <v>Viande chevaline</v>
      </c>
      <c r="G4" s="23">
        <f>Etiquettes!$J$6</f>
        <v>2023</v>
      </c>
      <c r="H4" t="str">
        <f>Etiquettes!$C$5</f>
        <v>France entière</v>
      </c>
      <c r="I4" t="s">
        <v>459</v>
      </c>
      <c r="K4" t="s">
        <v>460</v>
      </c>
      <c r="L4" t="str" cm="1">
        <f t="array" aca="1" ref="L4" ca="1">[1]!NOM_FEUILLE('Comext - TRACES'!$A$1)</f>
        <v>Comext - TRACES</v>
      </c>
      <c r="M4" t="str">
        <f>Etiquettes!$H$11</f>
        <v>Volume</v>
      </c>
      <c r="N4" s="100" t="str">
        <f t="shared" ref="N4" si="0">_xlfn.CONCAT(I4,IF(OR(ISBLANK(C4),ISERROR(C4)),"",_xlfn.CONCAT(" = ",MROUND(C4,1)," ",E4," (",K4,")")))</f>
        <v>Exportations d'équins à destination bouchère = 3 kt (Ifce d'après TRACES, dounaes)</v>
      </c>
      <c r="O4" s="23" t="str">
        <f>Etiquettes!$H$15</f>
        <v>Fiable</v>
      </c>
      <c r="P4" s="82" t="str">
        <f>Etiquettes!$H$16</f>
        <v>Données collectées</v>
      </c>
      <c r="Q4" s="82" t="str">
        <f>Etiquettes!$H$17</f>
        <v>Donnée collectée (valeur du flux ou coefficient)</v>
      </c>
      <c r="R4" t="s">
        <v>463</v>
      </c>
      <c r="S4" s="129"/>
    </row>
  </sheetData>
  <mergeCells count="1">
    <mergeCell ref="S2:S4"/>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0D9F8-F0F5-41B1-AD8D-5518AC77A734}">
  <sheetPr>
    <tabColor rgb="FFFFC000"/>
  </sheetPr>
  <dimension ref="B2:C9"/>
  <sheetViews>
    <sheetView workbookViewId="0">
      <selection activeCell="E18" sqref="E18:E19"/>
    </sheetView>
  </sheetViews>
  <sheetFormatPr baseColWidth="10" defaultRowHeight="14.4"/>
  <sheetData>
    <row r="2" spans="2:3">
      <c r="B2" t="s">
        <v>23</v>
      </c>
      <c r="C2" t="s">
        <v>457</v>
      </c>
    </row>
    <row r="4" spans="2:3">
      <c r="C4" t="s">
        <v>458</v>
      </c>
    </row>
    <row r="5" spans="2:3">
      <c r="B5">
        <v>2015</v>
      </c>
      <c r="C5">
        <v>4.95</v>
      </c>
    </row>
    <row r="6" spans="2:3">
      <c r="B6">
        <v>2019</v>
      </c>
      <c r="C6">
        <v>4.45</v>
      </c>
    </row>
    <row r="7" spans="2:3">
      <c r="B7">
        <v>2023</v>
      </c>
      <c r="C7">
        <v>3.3</v>
      </c>
    </row>
    <row r="9" spans="2:3">
      <c r="B9" t="s">
        <v>462</v>
      </c>
      <c r="C9" t="s">
        <v>461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302EB-1C50-4410-98B9-D477DD3176AE}">
  <dimension ref="A1:L35"/>
  <sheetViews>
    <sheetView workbookViewId="0">
      <selection activeCell="I23" sqref="I23"/>
    </sheetView>
  </sheetViews>
  <sheetFormatPr baseColWidth="10" defaultColWidth="8.88671875" defaultRowHeight="11.4" customHeight="1"/>
  <cols>
    <col min="1" max="1" width="14.88671875" style="44" customWidth="1"/>
    <col min="2" max="2" width="96.33203125" style="44" customWidth="1"/>
    <col min="3" max="5" width="10" style="44" customWidth="1"/>
    <col min="6" max="6" width="8.88671875" style="44"/>
    <col min="7" max="7" width="10.6640625" style="44" bestFit="1" customWidth="1"/>
    <col min="8" max="16384" width="8.88671875" style="44"/>
  </cols>
  <sheetData>
    <row r="1" spans="1:6" ht="14.4">
      <c r="A1" s="52" t="s">
        <v>307</v>
      </c>
      <c r="B1"/>
      <c r="C1"/>
      <c r="D1"/>
      <c r="E1"/>
    </row>
    <row r="2" spans="1:6" ht="14.4">
      <c r="A2" s="52" t="s">
        <v>138</v>
      </c>
      <c r="B2" s="53" t="s">
        <v>308</v>
      </c>
      <c r="C2"/>
      <c r="D2"/>
      <c r="E2"/>
    </row>
    <row r="3" spans="1:6" ht="14.4">
      <c r="A3" s="52" t="s">
        <v>206</v>
      </c>
      <c r="B3" s="52" t="s">
        <v>207</v>
      </c>
      <c r="C3"/>
      <c r="D3"/>
      <c r="E3"/>
    </row>
    <row r="4" spans="1:6" ht="14.4">
      <c r="A4"/>
      <c r="B4"/>
      <c r="C4"/>
      <c r="D4"/>
      <c r="E4"/>
    </row>
    <row r="5" spans="1:6" ht="14.4">
      <c r="A5" s="53" t="s">
        <v>208</v>
      </c>
      <c r="B5"/>
      <c r="C5" s="52" t="s">
        <v>139</v>
      </c>
      <c r="D5"/>
      <c r="E5"/>
    </row>
    <row r="6" spans="1:6" ht="14.4">
      <c r="A6" s="53" t="s">
        <v>140</v>
      </c>
      <c r="B6"/>
      <c r="C6" s="52" t="s">
        <v>141</v>
      </c>
      <c r="D6"/>
      <c r="E6"/>
    </row>
    <row r="7" spans="1:6" ht="14.4">
      <c r="A7" s="53" t="s">
        <v>142</v>
      </c>
      <c r="B7"/>
      <c r="C7" s="52" t="s">
        <v>143</v>
      </c>
      <c r="D7"/>
      <c r="E7"/>
    </row>
    <row r="8" spans="1:6" ht="14.4">
      <c r="A8"/>
      <c r="B8"/>
      <c r="C8"/>
      <c r="D8"/>
      <c r="E8"/>
    </row>
    <row r="9" spans="1:6" ht="14.4">
      <c r="A9" s="137" t="s">
        <v>144</v>
      </c>
      <c r="B9" s="137" t="s">
        <v>144</v>
      </c>
      <c r="C9" s="54" t="s">
        <v>86</v>
      </c>
      <c r="D9" s="54" t="s">
        <v>87</v>
      </c>
      <c r="E9" s="54" t="s">
        <v>88</v>
      </c>
    </row>
    <row r="10" spans="1:6" ht="14.4">
      <c r="A10" s="55" t="s">
        <v>145</v>
      </c>
      <c r="B10" s="55" t="s">
        <v>209</v>
      </c>
      <c r="C10" s="56" t="s">
        <v>146</v>
      </c>
      <c r="D10" s="56" t="s">
        <v>146</v>
      </c>
      <c r="E10" s="56" t="s">
        <v>146</v>
      </c>
    </row>
    <row r="11" spans="1:6" ht="14.4">
      <c r="A11" s="57" t="s">
        <v>309</v>
      </c>
      <c r="B11" s="57" t="s">
        <v>310</v>
      </c>
      <c r="C11" s="58">
        <v>1463448</v>
      </c>
      <c r="D11" s="58">
        <v>951000</v>
      </c>
      <c r="E11" s="58">
        <v>23074</v>
      </c>
    </row>
    <row r="12" spans="1:6" ht="14.4">
      <c r="A12" s="57" t="s">
        <v>147</v>
      </c>
      <c r="B12" s="57" t="s">
        <v>210</v>
      </c>
      <c r="C12" s="59">
        <v>184870706</v>
      </c>
      <c r="D12" s="59">
        <v>156799000</v>
      </c>
      <c r="E12" s="59">
        <v>150711205</v>
      </c>
    </row>
    <row r="13" spans="1:6" ht="14.4">
      <c r="A13" s="57" t="s">
        <v>311</v>
      </c>
      <c r="B13" s="57" t="s">
        <v>312</v>
      </c>
      <c r="C13" s="58" t="s">
        <v>151</v>
      </c>
      <c r="D13" s="58">
        <v>0</v>
      </c>
      <c r="E13" s="58">
        <v>0</v>
      </c>
    </row>
    <row r="14" spans="1:6" ht="14.4">
      <c r="A14" s="57" t="s">
        <v>148</v>
      </c>
      <c r="B14" s="57" t="s">
        <v>211</v>
      </c>
      <c r="C14" s="59">
        <v>58037269</v>
      </c>
      <c r="D14" s="59">
        <v>64780000</v>
      </c>
      <c r="E14" s="59">
        <v>88664631</v>
      </c>
    </row>
    <row r="15" spans="1:6" ht="14.4">
      <c r="A15" s="57" t="s">
        <v>149</v>
      </c>
      <c r="B15" s="57" t="s">
        <v>212</v>
      </c>
      <c r="C15" s="58">
        <v>4508467</v>
      </c>
      <c r="D15" s="58">
        <v>3751970</v>
      </c>
      <c r="E15" s="58">
        <v>3696418</v>
      </c>
      <c r="F15" s="44" t="s">
        <v>301</v>
      </c>
    </row>
    <row r="16" spans="1:6" ht="14.4">
      <c r="A16" s="57" t="s">
        <v>150</v>
      </c>
      <c r="B16" s="57" t="s">
        <v>213</v>
      </c>
      <c r="C16" s="59">
        <v>489835</v>
      </c>
      <c r="D16" s="59" t="s">
        <v>151</v>
      </c>
      <c r="E16" s="59" t="s">
        <v>151</v>
      </c>
      <c r="F16" s="44" t="s">
        <v>301</v>
      </c>
    </row>
    <row r="17" spans="1:12" ht="14.4">
      <c r="A17" s="57" t="s">
        <v>152</v>
      </c>
      <c r="B17" s="57" t="s">
        <v>214</v>
      </c>
      <c r="C17" s="58">
        <v>76302659</v>
      </c>
      <c r="D17" s="58">
        <v>91106000</v>
      </c>
      <c r="E17" s="58" t="s">
        <v>151</v>
      </c>
      <c r="L17" s="49"/>
    </row>
    <row r="18" spans="1:12" ht="14.4">
      <c r="A18" s="57" t="s">
        <v>153</v>
      </c>
      <c r="B18" s="57" t="s">
        <v>215</v>
      </c>
      <c r="C18" s="59">
        <v>1074189976</v>
      </c>
      <c r="D18" s="59">
        <v>1015189000</v>
      </c>
      <c r="E18" s="59">
        <v>918645173</v>
      </c>
    </row>
    <row r="19" spans="1:12" ht="14.4">
      <c r="A19" s="57" t="s">
        <v>313</v>
      </c>
      <c r="B19" s="57" t="s">
        <v>314</v>
      </c>
      <c r="C19" s="58">
        <v>8068701</v>
      </c>
      <c r="D19" s="58">
        <v>8970000</v>
      </c>
      <c r="E19" s="58" t="s">
        <v>151</v>
      </c>
    </row>
    <row r="20" spans="1:12" ht="14.4">
      <c r="A20" s="57" t="s">
        <v>315</v>
      </c>
      <c r="B20" s="57" t="s">
        <v>316</v>
      </c>
      <c r="C20" s="59" t="s">
        <v>151</v>
      </c>
      <c r="D20" s="59" t="s">
        <v>151</v>
      </c>
      <c r="E20" s="59">
        <v>7584470</v>
      </c>
    </row>
    <row r="21" spans="1:12" ht="14.4">
      <c r="A21" s="57" t="s">
        <v>154</v>
      </c>
      <c r="B21" s="57" t="s">
        <v>216</v>
      </c>
      <c r="C21" s="58">
        <v>1043000</v>
      </c>
      <c r="D21" s="58">
        <v>1112000</v>
      </c>
      <c r="E21" s="58">
        <v>2699662</v>
      </c>
    </row>
    <row r="22" spans="1:12" ht="14.4">
      <c r="A22" s="57" t="s">
        <v>155</v>
      </c>
      <c r="B22" s="57" t="s">
        <v>217</v>
      </c>
      <c r="C22" s="59">
        <v>441630415</v>
      </c>
      <c r="D22" s="59">
        <v>437850000</v>
      </c>
      <c r="E22" s="59" t="s">
        <v>151</v>
      </c>
    </row>
    <row r="23" spans="1:12" ht="14.4">
      <c r="A23" s="57" t="s">
        <v>156</v>
      </c>
      <c r="B23" s="57" t="s">
        <v>218</v>
      </c>
      <c r="C23" s="58">
        <v>15080758</v>
      </c>
      <c r="D23" s="58">
        <v>11290000</v>
      </c>
      <c r="E23" s="58">
        <v>9300046</v>
      </c>
    </row>
    <row r="24" spans="1:12" ht="14.4">
      <c r="A24" s="57" t="s">
        <v>317</v>
      </c>
      <c r="B24" s="57" t="s">
        <v>318</v>
      </c>
      <c r="C24" s="59">
        <v>7836072</v>
      </c>
      <c r="D24" s="59">
        <v>8474000</v>
      </c>
      <c r="E24" s="59" t="s">
        <v>151</v>
      </c>
    </row>
    <row r="25" spans="1:12" ht="14.4">
      <c r="A25" s="57" t="s">
        <v>319</v>
      </c>
      <c r="B25" s="57" t="s">
        <v>320</v>
      </c>
      <c r="C25" s="58" t="s">
        <v>151</v>
      </c>
      <c r="D25" s="58" t="s">
        <v>151</v>
      </c>
      <c r="E25" s="58">
        <v>9123852</v>
      </c>
      <c r="G25" s="49"/>
    </row>
    <row r="26" spans="1:12" ht="14.4">
      <c r="A26" s="57" t="s">
        <v>157</v>
      </c>
      <c r="B26" s="57" t="s">
        <v>219</v>
      </c>
      <c r="C26" s="59">
        <v>627937609</v>
      </c>
      <c r="D26" s="59">
        <v>566119000</v>
      </c>
      <c r="E26" s="59">
        <v>462542981</v>
      </c>
    </row>
    <row r="27" spans="1:12" ht="14.4">
      <c r="A27" s="57" t="s">
        <v>158</v>
      </c>
      <c r="B27" s="57" t="s">
        <v>220</v>
      </c>
      <c r="C27" s="58">
        <v>0</v>
      </c>
      <c r="D27" s="58">
        <v>0</v>
      </c>
      <c r="E27" s="58">
        <v>0</v>
      </c>
    </row>
    <row r="28" spans="1:12" ht="14.4">
      <c r="A28" s="57" t="s">
        <v>159</v>
      </c>
      <c r="B28" s="57" t="s">
        <v>221</v>
      </c>
      <c r="C28" s="59">
        <v>196676430</v>
      </c>
      <c r="D28" s="59" t="s">
        <v>151</v>
      </c>
      <c r="E28" s="59">
        <v>137906527</v>
      </c>
    </row>
    <row r="29" spans="1:12" ht="14.4">
      <c r="A29" s="57" t="s">
        <v>160</v>
      </c>
      <c r="B29" s="57" t="s">
        <v>222</v>
      </c>
      <c r="C29" s="58">
        <v>0</v>
      </c>
      <c r="D29" s="58">
        <v>0</v>
      </c>
      <c r="E29" s="58" t="s">
        <v>151</v>
      </c>
    </row>
    <row r="30" spans="1:12" ht="14.4">
      <c r="A30" s="57" t="s">
        <v>161</v>
      </c>
      <c r="B30" s="57" t="s">
        <v>223</v>
      </c>
      <c r="C30" s="59">
        <v>0</v>
      </c>
      <c r="D30" s="59">
        <v>0</v>
      </c>
      <c r="E30" s="59">
        <v>0</v>
      </c>
    </row>
    <row r="31" spans="1:12" ht="14.4">
      <c r="A31" s="57" t="s">
        <v>162</v>
      </c>
      <c r="B31" s="57" t="s">
        <v>224</v>
      </c>
      <c r="C31" s="58">
        <v>463484857</v>
      </c>
      <c r="D31" s="58">
        <v>560031000</v>
      </c>
      <c r="E31" s="58" t="s">
        <v>151</v>
      </c>
    </row>
    <row r="32" spans="1:12" ht="14.4">
      <c r="A32" s="57" t="s">
        <v>163</v>
      </c>
      <c r="B32" s="57" t="s">
        <v>225</v>
      </c>
      <c r="C32" s="59">
        <v>0</v>
      </c>
      <c r="D32" s="59">
        <v>0</v>
      </c>
      <c r="E32" s="59" t="s">
        <v>151</v>
      </c>
    </row>
    <row r="33" spans="1:5" ht="11.4" customHeight="1">
      <c r="A33"/>
      <c r="B33"/>
      <c r="C33"/>
      <c r="D33"/>
      <c r="E33"/>
    </row>
    <row r="34" spans="1:5" ht="14.4">
      <c r="A34" s="53" t="s">
        <v>226</v>
      </c>
      <c r="B34"/>
      <c r="C34"/>
      <c r="D34"/>
      <c r="E34"/>
    </row>
    <row r="35" spans="1:5" ht="14.4">
      <c r="A35" s="53" t="s">
        <v>151</v>
      </c>
      <c r="B35" s="52" t="s">
        <v>227</v>
      </c>
      <c r="C35"/>
      <c r="D35"/>
      <c r="E35"/>
    </row>
  </sheetData>
  <mergeCells count="1">
    <mergeCell ref="A9:B9"/>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18105-1BD9-4053-AF2F-9FE22DF2C00D}">
  <sheetPr>
    <tabColor rgb="FF92D050"/>
  </sheetPr>
  <dimension ref="A1:Z19"/>
  <sheetViews>
    <sheetView workbookViewId="0">
      <pane xSplit="2" ySplit="1" topLeftCell="C2" activePane="bottomRight" state="frozen"/>
      <selection pane="topRight" activeCell="C1" sqref="C1"/>
      <selection pane="bottomLeft" activeCell="A2" sqref="A2"/>
      <selection pane="bottomRight" activeCell="P19" sqref="P19:Q19"/>
    </sheetView>
  </sheetViews>
  <sheetFormatPr baseColWidth="10" defaultColWidth="9.109375" defaultRowHeight="14.4"/>
  <cols>
    <col min="1" max="1" width="43.33203125" bestFit="1" customWidth="1"/>
    <col min="2" max="2" width="37.109375" bestFit="1" customWidth="1"/>
    <col min="3" max="3" width="11" bestFit="1" customWidth="1"/>
    <col min="4" max="4" width="12.88671875" style="8" bestFit="1" customWidth="1"/>
    <col min="5" max="5" width="9" style="24" bestFit="1" customWidth="1"/>
    <col min="6" max="6" width="14.44140625" style="24" customWidth="1"/>
    <col min="7" max="7" width="9.33203125" customWidth="1"/>
    <col min="8" max="8" width="11" bestFit="1" customWidth="1"/>
    <col min="9" max="9" width="12.33203125" customWidth="1"/>
    <col min="10" max="10" width="12.5546875" customWidth="1"/>
    <col min="11" max="11" width="12" bestFit="1" customWidth="1"/>
    <col min="12" max="12" width="17.44140625" customWidth="1"/>
    <col min="13" max="13" width="11.77734375" customWidth="1"/>
    <col min="14" max="14" width="11.88671875" customWidth="1"/>
    <col min="15" max="17" width="11.109375" customWidth="1"/>
    <col min="18" max="18" width="13" customWidth="1"/>
    <col min="19" max="19" width="20.6640625" bestFit="1" customWidth="1"/>
  </cols>
  <sheetData>
    <row r="1" spans="1:26" ht="38.4" thickBot="1">
      <c r="A1" s="19" t="s">
        <v>18</v>
      </c>
      <c r="B1" s="20" t="s">
        <v>19</v>
      </c>
      <c r="C1" s="20" t="s">
        <v>20</v>
      </c>
      <c r="D1" s="20" t="s">
        <v>22</v>
      </c>
      <c r="E1" s="21" t="str">
        <f>Etiquettes!$A$7</f>
        <v>Unité</v>
      </c>
      <c r="F1" s="21" t="str">
        <f>Etiquettes!$A$4</f>
        <v>Filière</v>
      </c>
      <c r="G1" s="21" t="str">
        <f>Etiquettes!$A$6</f>
        <v>Année</v>
      </c>
      <c r="H1" s="21" t="str">
        <f>Etiquettes!$A$5</f>
        <v>Territoire</v>
      </c>
      <c r="I1" s="21" t="str">
        <f>Etiquettes!$A$12</f>
        <v>Traduction</v>
      </c>
      <c r="J1" s="21" t="str">
        <f>Etiquettes!$A$10</f>
        <v>Hypothèse</v>
      </c>
      <c r="K1" s="21" t="str">
        <f>Etiquettes!$A$9</f>
        <v>Source</v>
      </c>
      <c r="L1" s="21" t="str">
        <f>Etiquettes!$A$13</f>
        <v>Onglet source fichier Excel</v>
      </c>
      <c r="M1" s="21" t="str">
        <f>Etiquettes!$A$11</f>
        <v>Type de donnée collectée</v>
      </c>
      <c r="N1" s="21" t="str">
        <f>Etiquettes!$A$8</f>
        <v>Information collectée</v>
      </c>
      <c r="O1" s="21" t="str">
        <f>Etiquettes!$A$15</f>
        <v>Fiabilité des données</v>
      </c>
      <c r="P1" s="21" t="str">
        <f>Etiquettes!$A$16</f>
        <v>Méthode</v>
      </c>
      <c r="Q1" s="21" t="str">
        <f>Etiquettes!$A$17</f>
        <v>Analyse des résultats</v>
      </c>
      <c r="R1" s="20" t="s">
        <v>3</v>
      </c>
      <c r="S1" s="22" t="s">
        <v>5</v>
      </c>
    </row>
    <row r="2" spans="1:26">
      <c r="A2" t="str">
        <f>Secteurs!$B$31</f>
        <v>Importations</v>
      </c>
      <c r="B2" t="str">
        <f>Produits!$B$5</f>
        <v>Viande, fraîche</v>
      </c>
      <c r="C2" s="46">
        <f>('Comext - EUROSTAT'!C32/10^4)-Z8</f>
        <v>11.991453</v>
      </c>
      <c r="E2" s="23" t="str">
        <f>Etiquettes!$C$7</f>
        <v>kt</v>
      </c>
      <c r="F2" s="24" t="str">
        <f>Etiquettes!$C$4</f>
        <v>Viande chevaline</v>
      </c>
      <c r="G2" s="23">
        <f>Etiquettes!$H$6</f>
        <v>2015</v>
      </c>
      <c r="H2" t="str">
        <f>Etiquettes!$C$5</f>
        <v>France entière</v>
      </c>
      <c r="I2" t="s">
        <v>426</v>
      </c>
      <c r="J2" t="s">
        <v>473</v>
      </c>
      <c r="K2" t="s">
        <v>400</v>
      </c>
      <c r="L2" t="str" cm="1">
        <f t="array" aca="1" ref="L2" ca="1">[1]!NOM_FEUILLE('Comext - EUROSTAT'!$A$1)</f>
        <v>Comext - EUROSTAT</v>
      </c>
      <c r="M2" t="str">
        <f>Etiquettes!$H$11</f>
        <v>Volume</v>
      </c>
      <c r="N2" s="100" t="str">
        <f t="shared" ref="N2:N13" si="0">_xlfn.CONCAT(I2,IF(OR(ISBLANK(C2),ISERROR(C2)),"",_xlfn.CONCAT(" = ",MROUND(C2,1)," ",E2," (",K2,")")))</f>
        <v>Importations de viande fraîche = 12 kt (Douanes - Eurostat)</v>
      </c>
      <c r="O2" s="23" t="str">
        <f>Etiquettes!$J$15</f>
        <v>Probable</v>
      </c>
      <c r="P2" s="82" t="str">
        <f>Etiquettes!$H$16</f>
        <v>Données collectées</v>
      </c>
      <c r="Q2" s="82" t="str">
        <f>Etiquettes!$H$17</f>
        <v>Donnée collectée (valeur du flux ou coefficient)</v>
      </c>
      <c r="S2" s="138" t="s">
        <v>299</v>
      </c>
    </row>
    <row r="3" spans="1:26">
      <c r="A3" t="str">
        <f>Secteurs!$B$31</f>
        <v>Importations</v>
      </c>
      <c r="B3" t="str">
        <f>Produits!$B$6</f>
        <v>Viande, congelée</v>
      </c>
      <c r="C3" s="46">
        <f>('Comext - EUROSTAT'!C33/10^4)+Z8</f>
        <v>0.91100399999999992</v>
      </c>
      <c r="E3" s="23" t="str">
        <f>Etiquettes!$C$7</f>
        <v>kt</v>
      </c>
      <c r="F3" s="24" t="str">
        <f>Etiquettes!$C$4</f>
        <v>Viande chevaline</v>
      </c>
      <c r="G3" s="23">
        <f>Etiquettes!$H$6</f>
        <v>2015</v>
      </c>
      <c r="H3" t="str">
        <f>Etiquettes!$C$5</f>
        <v>France entière</v>
      </c>
      <c r="I3" t="s">
        <v>427</v>
      </c>
      <c r="J3" t="s">
        <v>474</v>
      </c>
      <c r="K3" t="s">
        <v>400</v>
      </c>
      <c r="L3" t="str" cm="1">
        <f t="array" aca="1" ref="L3" ca="1">[1]!NOM_FEUILLE('Comext - EUROSTAT'!$A$1)</f>
        <v>Comext - EUROSTAT</v>
      </c>
      <c r="M3" t="str">
        <f>Etiquettes!$H$11</f>
        <v>Volume</v>
      </c>
      <c r="N3" s="100" t="str">
        <f t="shared" si="0"/>
        <v>Importations de viande congelée = 1 kt (Douanes - Eurostat)</v>
      </c>
      <c r="O3" s="23" t="str">
        <f>Etiquettes!$J$15</f>
        <v>Probable</v>
      </c>
      <c r="P3" s="82" t="str">
        <f>Etiquettes!$H$16</f>
        <v>Données collectées</v>
      </c>
      <c r="Q3" s="82" t="str">
        <f>Etiquettes!$H$17</f>
        <v>Donnée collectée (valeur du flux ou coefficient)</v>
      </c>
      <c r="S3" s="139"/>
    </row>
    <row r="4" spans="1:26">
      <c r="A4" t="str">
        <f>Secteurs!$B$31</f>
        <v>Importations</v>
      </c>
      <c r="B4" t="str">
        <f>Produits!$B$7</f>
        <v>Abats</v>
      </c>
      <c r="C4" s="46">
        <f>((('Comext - EUROSTAT'!C35)*'Allocation équins'!$C$5)+'Comext - EUROSTAT'!C36+'Comext - EUROSTAT'!C38)/10^4</f>
        <v>0.4482261820738897</v>
      </c>
      <c r="E4" s="23" t="str">
        <f>Etiquettes!$C$7</f>
        <v>kt</v>
      </c>
      <c r="F4" s="24" t="str">
        <f>Etiquettes!$C$4</f>
        <v>Viande chevaline</v>
      </c>
      <c r="G4" s="23">
        <f>Etiquettes!$H$6</f>
        <v>2015</v>
      </c>
      <c r="H4" t="str">
        <f>Etiquettes!$C$5</f>
        <v>France entière</v>
      </c>
      <c r="I4" t="s">
        <v>428</v>
      </c>
      <c r="J4" t="s">
        <v>432</v>
      </c>
      <c r="K4" t="s">
        <v>400</v>
      </c>
      <c r="L4" t="str" cm="1">
        <f t="array" aca="1" ref="L4" ca="1">[1]!NOM_FEUILLE('Comext - EUROSTAT'!$A$1)</f>
        <v>Comext - EUROSTAT</v>
      </c>
      <c r="M4" t="str">
        <f>Etiquettes!$H$11</f>
        <v>Volume</v>
      </c>
      <c r="N4" s="100" t="str">
        <f t="shared" si="0"/>
        <v>Importations d'abats = 0 kt (Douanes - Eurostat)</v>
      </c>
      <c r="O4" s="23" t="str">
        <f>Etiquettes!$I$15</f>
        <v>Robuste</v>
      </c>
      <c r="P4" s="82" t="str">
        <f>Etiquettes!$H$16</f>
        <v>Données collectées</v>
      </c>
      <c r="Q4" s="82" t="str">
        <f>Etiquettes!$H$17</f>
        <v>Donnée collectée (valeur du flux ou coefficient)</v>
      </c>
      <c r="S4" s="139"/>
    </row>
    <row r="5" spans="1:26">
      <c r="A5" t="str">
        <f>Produits!$B$5</f>
        <v>Viande, fraîche</v>
      </c>
      <c r="B5" t="str">
        <f>Secteurs!$B$32</f>
        <v>Exportations</v>
      </c>
      <c r="C5" s="46">
        <f>'Comext - EUROSTAT'!D32/10^4</f>
        <v>3.1860979999999999</v>
      </c>
      <c r="E5" s="23" t="str">
        <f>Etiquettes!$C$7</f>
        <v>kt</v>
      </c>
      <c r="F5" s="24" t="str">
        <f>Etiquettes!$C$4</f>
        <v>Viande chevaline</v>
      </c>
      <c r="G5" s="23">
        <f>Etiquettes!$H$6</f>
        <v>2015</v>
      </c>
      <c r="H5" t="str">
        <f>Etiquettes!$C$5</f>
        <v>France entière</v>
      </c>
      <c r="I5" t="s">
        <v>429</v>
      </c>
      <c r="K5" t="s">
        <v>400</v>
      </c>
      <c r="L5" t="str" cm="1">
        <f t="array" aca="1" ref="L5" ca="1">[1]!NOM_FEUILLE('Comext - EUROSTAT'!$A$1)</f>
        <v>Comext - EUROSTAT</v>
      </c>
      <c r="M5" t="str">
        <f>Etiquettes!$H$11</f>
        <v>Volume</v>
      </c>
      <c r="N5" s="100" t="str">
        <f t="shared" si="0"/>
        <v>Exportations de viande fraîche = 3 kt (Douanes - Eurostat)</v>
      </c>
      <c r="O5" s="23" t="str">
        <f>Etiquettes!$H$15</f>
        <v>Fiable</v>
      </c>
      <c r="P5" s="82" t="str">
        <f>Etiquettes!$H$16</f>
        <v>Données collectées</v>
      </c>
      <c r="Q5" s="82" t="str">
        <f>Etiquettes!$H$17</f>
        <v>Donnée collectée (valeur du flux ou coefficient)</v>
      </c>
      <c r="S5" s="139"/>
    </row>
    <row r="6" spans="1:26">
      <c r="A6" t="str">
        <f>Produits!$B$6</f>
        <v>Viande, congelée</v>
      </c>
      <c r="B6" t="str">
        <f>Secteurs!$B$32</f>
        <v>Exportations</v>
      </c>
      <c r="C6" s="46">
        <f>'Comext - EUROSTAT'!D33/10^4</f>
        <v>1.173584</v>
      </c>
      <c r="E6" s="23" t="str">
        <f>Etiquettes!$C$7</f>
        <v>kt</v>
      </c>
      <c r="F6" s="24" t="str">
        <f>Etiquettes!$C$4</f>
        <v>Viande chevaline</v>
      </c>
      <c r="G6" s="23">
        <f>Etiquettes!$H$6</f>
        <v>2015</v>
      </c>
      <c r="H6" t="str">
        <f>Etiquettes!$C$5</f>
        <v>France entière</v>
      </c>
      <c r="I6" t="s">
        <v>430</v>
      </c>
      <c r="K6" t="s">
        <v>400</v>
      </c>
      <c r="L6" t="str" cm="1">
        <f t="array" aca="1" ref="L6" ca="1">[1]!NOM_FEUILLE('Comext - EUROSTAT'!$A$1)</f>
        <v>Comext - EUROSTAT</v>
      </c>
      <c r="M6" t="str">
        <f>Etiquettes!$H$11</f>
        <v>Volume</v>
      </c>
      <c r="N6" s="100" t="str">
        <f t="shared" si="0"/>
        <v>Exportations de viande congelée = 1 kt (Douanes - Eurostat)</v>
      </c>
      <c r="O6" s="23" t="str">
        <f>Etiquettes!$H$15</f>
        <v>Fiable</v>
      </c>
      <c r="P6" s="82" t="str">
        <f>Etiquettes!$H$16</f>
        <v>Données collectées</v>
      </c>
      <c r="Q6" s="82" t="str">
        <f>Etiquettes!$H$17</f>
        <v>Donnée collectée (valeur du flux ou coefficient)</v>
      </c>
      <c r="S6" s="139"/>
    </row>
    <row r="7" spans="1:26">
      <c r="A7" t="str">
        <f>Produits!$B$7</f>
        <v>Abats</v>
      </c>
      <c r="B7" t="str">
        <f>Secteurs!$B$32</f>
        <v>Exportations</v>
      </c>
      <c r="C7" s="46">
        <f>((('Comext - EUROSTAT'!D35+'Comext - EUROSTAT'!D37)*'Allocation équins'!$C$5)+'Comext - EUROSTAT'!D36+'Comext - EUROSTAT'!D38)/10^4</f>
        <v>0.16334994428661204</v>
      </c>
      <c r="E7" s="23" t="str">
        <f>Etiquettes!$C$7</f>
        <v>kt</v>
      </c>
      <c r="F7" s="24" t="str">
        <f>Etiquettes!$C$4</f>
        <v>Viande chevaline</v>
      </c>
      <c r="G7" s="23">
        <f>Etiquettes!$H$6</f>
        <v>2015</v>
      </c>
      <c r="H7" t="str">
        <f>Etiquettes!$C$5</f>
        <v>France entière</v>
      </c>
      <c r="I7" t="s">
        <v>431</v>
      </c>
      <c r="J7" t="s">
        <v>432</v>
      </c>
      <c r="K7" t="s">
        <v>400</v>
      </c>
      <c r="L7" t="str" cm="1">
        <f t="array" aca="1" ref="L7" ca="1">[1]!NOM_FEUILLE('Comext - EUROSTAT'!$A$1)</f>
        <v>Comext - EUROSTAT</v>
      </c>
      <c r="M7" t="str">
        <f>Etiquettes!$H$11</f>
        <v>Volume</v>
      </c>
      <c r="N7" s="100" t="str">
        <f t="shared" si="0"/>
        <v>Exportations d'abats = 0 kt (Douanes - Eurostat)</v>
      </c>
      <c r="O7" s="23" t="str">
        <f>Etiquettes!$I$15</f>
        <v>Robuste</v>
      </c>
      <c r="P7" s="82" t="str">
        <f>Etiquettes!$H$16</f>
        <v>Données collectées</v>
      </c>
      <c r="Q7" s="82" t="str">
        <f>Etiquettes!$H$17</f>
        <v>Donnée collectée (valeur du flux ou coefficient)</v>
      </c>
      <c r="S7" s="139"/>
      <c r="V7" t="s">
        <v>468</v>
      </c>
      <c r="W7" t="s">
        <v>469</v>
      </c>
      <c r="X7" t="s">
        <v>470</v>
      </c>
      <c r="Y7" t="s">
        <v>472</v>
      </c>
      <c r="Z7" t="s">
        <v>471</v>
      </c>
    </row>
    <row r="8" spans="1:26">
      <c r="A8" t="str">
        <f>Secteurs!$B$31</f>
        <v>Importations</v>
      </c>
      <c r="B8" t="str">
        <f>Produits!$B$5</f>
        <v>Viande, fraîche</v>
      </c>
      <c r="C8" s="46">
        <f>'Comext - EUROSTAT'!E32/10^4</f>
        <v>8.7572539999999996</v>
      </c>
      <c r="E8" s="23" t="str">
        <f>Etiquettes!$C$7</f>
        <v>kt</v>
      </c>
      <c r="F8" s="24" t="str">
        <f>Etiquettes!$C$4</f>
        <v>Viande chevaline</v>
      </c>
      <c r="G8" s="23">
        <f>Etiquettes!$I$6</f>
        <v>2019</v>
      </c>
      <c r="H8" t="str">
        <f>Etiquettes!$C$5</f>
        <v>France entière</v>
      </c>
      <c r="I8" t="s">
        <v>426</v>
      </c>
      <c r="J8" t="s">
        <v>473</v>
      </c>
      <c r="K8" t="s">
        <v>400</v>
      </c>
      <c r="L8" t="str" cm="1">
        <f t="array" aca="1" ref="L8" ca="1">[1]!NOM_FEUILLE('Comext - EUROSTAT'!$A$1)</f>
        <v>Comext - EUROSTAT</v>
      </c>
      <c r="M8" t="str">
        <f>Etiquettes!$H$11</f>
        <v>Volume</v>
      </c>
      <c r="N8" s="100" t="str">
        <f t="shared" si="0"/>
        <v>Importations de viande fraîche = 9 kt (Douanes - Eurostat)</v>
      </c>
      <c r="O8" s="23" t="str">
        <f>Etiquettes!$J$15</f>
        <v>Probable</v>
      </c>
      <c r="P8" s="82" t="str">
        <f>Etiquettes!$H$16</f>
        <v>Données collectées</v>
      </c>
      <c r="Q8" s="82" t="str">
        <f>Etiquettes!$H$17</f>
        <v>Donnée collectée (valeur du flux ou coefficient)</v>
      </c>
      <c r="S8" s="139"/>
      <c r="U8">
        <v>2015</v>
      </c>
      <c r="V8">
        <f>Données!C2*Contraintes!$D$2*'Contraintes  '!$D$10</f>
        <v>0.27257999999999999</v>
      </c>
      <c r="W8" s="119">
        <f>'Comext - EUROSTAT'!C33/10^4</f>
        <v>0.67256000000000005</v>
      </c>
      <c r="X8" s="117">
        <f>C6</f>
        <v>1.173584</v>
      </c>
      <c r="Y8">
        <f>' Données '!$C$2</f>
        <v>0.01</v>
      </c>
      <c r="Z8" s="118">
        <f>X8+Y8-V8-W8</f>
        <v>0.23844399999999988</v>
      </c>
    </row>
    <row r="9" spans="1:26">
      <c r="A9" t="str">
        <f>Secteurs!$B$31</f>
        <v>Importations</v>
      </c>
      <c r="B9" t="str">
        <f>Produits!$B$6</f>
        <v>Viande, congelée</v>
      </c>
      <c r="C9" s="46">
        <f>('Comext - EUROSTAT'!E33/10^4)+Z9</f>
        <v>1.3320509999999999</v>
      </c>
      <c r="E9" s="23" t="str">
        <f>Etiquettes!$C$7</f>
        <v>kt</v>
      </c>
      <c r="F9" s="24" t="str">
        <f>Etiquettes!$C$4</f>
        <v>Viande chevaline</v>
      </c>
      <c r="G9" s="23">
        <f>Etiquettes!$I$6</f>
        <v>2019</v>
      </c>
      <c r="H9" t="str">
        <f>Etiquettes!$C$5</f>
        <v>France entière</v>
      </c>
      <c r="I9" t="s">
        <v>427</v>
      </c>
      <c r="J9" t="s">
        <v>474</v>
      </c>
      <c r="K9" t="s">
        <v>400</v>
      </c>
      <c r="L9" t="str" cm="1">
        <f t="array" aca="1" ref="L9" ca="1">[1]!NOM_FEUILLE('Comext - EUROSTAT'!$A$1)</f>
        <v>Comext - EUROSTAT</v>
      </c>
      <c r="M9" t="str">
        <f>Etiquettes!$H$11</f>
        <v>Volume</v>
      </c>
      <c r="N9" s="100" t="str">
        <f t="shared" si="0"/>
        <v>Importations de viande congelée = 1 kt (Douanes - Eurostat)</v>
      </c>
      <c r="O9" s="23" t="str">
        <f>Etiquettes!$J$15</f>
        <v>Probable</v>
      </c>
      <c r="P9" s="82" t="str">
        <f>Etiquettes!$H$16</f>
        <v>Données collectées</v>
      </c>
      <c r="Q9" s="82" t="str">
        <f>Etiquettes!$H$17</f>
        <v>Donnée collectée (valeur du flux ou coefficient)</v>
      </c>
      <c r="S9" s="139"/>
      <c r="U9">
        <v>2019</v>
      </c>
      <c r="V9">
        <f>Données!C3*Contraintes!$D$2*'Contraintes  '!$D$10</f>
        <v>0.13128000000000001</v>
      </c>
      <c r="W9" s="117">
        <f>'Comext - EUROSTAT'!E33/10^4</f>
        <v>0.26325700000000002</v>
      </c>
      <c r="X9" s="117">
        <f>C12</f>
        <v>1.4533309999999999</v>
      </c>
      <c r="Y9">
        <f>' Données '!$C$2</f>
        <v>0.01</v>
      </c>
      <c r="Z9" s="118">
        <f t="shared" ref="Z9:Z10" si="1">X9+Y9-V9-W9</f>
        <v>1.0687939999999998</v>
      </c>
    </row>
    <row r="10" spans="1:26">
      <c r="A10" t="str">
        <f>Secteurs!$B$31</f>
        <v>Importations</v>
      </c>
      <c r="B10" t="str">
        <f>Produits!$B$7</f>
        <v>Abats</v>
      </c>
      <c r="C10" s="46">
        <f>((('Comext - EUROSTAT'!E35+'Comext - EUROSTAT'!E37)*'Allocation équins'!$C$5)+'Comext - EUROSTAT'!E36+'Comext - EUROSTAT'!E38)/10^4</f>
        <v>1.8433952594223644</v>
      </c>
      <c r="E10" s="23" t="str">
        <f>Etiquettes!$C$7</f>
        <v>kt</v>
      </c>
      <c r="F10" s="24" t="str">
        <f>Etiquettes!$C$4</f>
        <v>Viande chevaline</v>
      </c>
      <c r="G10" s="23">
        <f>Etiquettes!$I$6</f>
        <v>2019</v>
      </c>
      <c r="H10" t="str">
        <f>Etiquettes!$C$5</f>
        <v>France entière</v>
      </c>
      <c r="I10" t="s">
        <v>428</v>
      </c>
      <c r="J10" t="s">
        <v>432</v>
      </c>
      <c r="K10" t="s">
        <v>400</v>
      </c>
      <c r="L10" t="str" cm="1">
        <f t="array" aca="1" ref="L10" ca="1">[1]!NOM_FEUILLE('Comext - EUROSTAT'!$A$1)</f>
        <v>Comext - EUROSTAT</v>
      </c>
      <c r="M10" t="str">
        <f>Etiquettes!$H$11</f>
        <v>Volume</v>
      </c>
      <c r="N10" s="100" t="str">
        <f t="shared" si="0"/>
        <v>Importations d'abats = 2 kt (Douanes - Eurostat)</v>
      </c>
      <c r="O10" s="23" t="str">
        <f>Etiquettes!$I$15</f>
        <v>Robuste</v>
      </c>
      <c r="P10" s="82" t="str">
        <f>Etiquettes!$H$16</f>
        <v>Données collectées</v>
      </c>
      <c r="Q10" s="82" t="str">
        <f>Etiquettes!$H$17</f>
        <v>Donnée collectée (valeur du flux ou coefficient)</v>
      </c>
      <c r="S10" s="139"/>
      <c r="U10">
        <v>2023</v>
      </c>
      <c r="V10">
        <f>Données!C4*Contraintes!$D$2*'Contraintes  '!$D$10</f>
        <v>5.9460000000000006E-2</v>
      </c>
      <c r="W10" s="117">
        <f>'Comext - EUROSTAT'!G33/10^4</f>
        <v>3.7634000000000001E-2</v>
      </c>
      <c r="X10" s="117">
        <f>C18</f>
        <v>0.40587299999999998</v>
      </c>
      <c r="Y10">
        <f>' Données '!$C$2</f>
        <v>0.01</v>
      </c>
      <c r="Z10" s="118">
        <f t="shared" si="1"/>
        <v>0.31877899999999998</v>
      </c>
    </row>
    <row r="11" spans="1:26">
      <c r="A11" t="str">
        <f>Produits!$B$5</f>
        <v>Viande, fraîche</v>
      </c>
      <c r="B11" t="str">
        <f>Secteurs!$B$32</f>
        <v>Exportations</v>
      </c>
      <c r="C11" s="46">
        <f>('Comext - EUROSTAT'!F32/10^4)-Z9</f>
        <v>0.96280500000000058</v>
      </c>
      <c r="E11" s="23" t="str">
        <f>Etiquettes!$C$7</f>
        <v>kt</v>
      </c>
      <c r="F11" s="24" t="str">
        <f>Etiquettes!$C$4</f>
        <v>Viande chevaline</v>
      </c>
      <c r="G11" s="23">
        <f>Etiquettes!$I$6</f>
        <v>2019</v>
      </c>
      <c r="H11" t="str">
        <f>Etiquettes!$C$5</f>
        <v>France entière</v>
      </c>
      <c r="I11" t="s">
        <v>429</v>
      </c>
      <c r="K11" t="s">
        <v>400</v>
      </c>
      <c r="L11" t="str" cm="1">
        <f t="array" aca="1" ref="L11" ca="1">[1]!NOM_FEUILLE('Comext - EUROSTAT'!$A$1)</f>
        <v>Comext - EUROSTAT</v>
      </c>
      <c r="M11" t="str">
        <f>Etiquettes!$H$11</f>
        <v>Volume</v>
      </c>
      <c r="N11" s="100" t="str">
        <f t="shared" si="0"/>
        <v>Exportations de viande fraîche = 1 kt (Douanes - Eurostat)</v>
      </c>
      <c r="O11" s="23" t="str">
        <f>Etiquettes!$H$15</f>
        <v>Fiable</v>
      </c>
      <c r="P11" s="82" t="str">
        <f>Etiquettes!$H$16</f>
        <v>Données collectées</v>
      </c>
      <c r="Q11" s="82" t="str">
        <f>Etiquettes!$H$17</f>
        <v>Donnée collectée (valeur du flux ou coefficient)</v>
      </c>
      <c r="S11" s="139"/>
    </row>
    <row r="12" spans="1:26">
      <c r="A12" t="str">
        <f>Produits!$B$6</f>
        <v>Viande, congelée</v>
      </c>
      <c r="B12" t="str">
        <f>Secteurs!$B$32</f>
        <v>Exportations</v>
      </c>
      <c r="C12" s="46">
        <f>'Comext - EUROSTAT'!F33/10^4</f>
        <v>1.4533309999999999</v>
      </c>
      <c r="E12" s="23" t="str">
        <f>Etiquettes!$C$7</f>
        <v>kt</v>
      </c>
      <c r="F12" s="24" t="str">
        <f>Etiquettes!$C$4</f>
        <v>Viande chevaline</v>
      </c>
      <c r="G12" s="23">
        <f>Etiquettes!$I$6</f>
        <v>2019</v>
      </c>
      <c r="H12" t="str">
        <f>Etiquettes!$C$5</f>
        <v>France entière</v>
      </c>
      <c r="I12" t="s">
        <v>430</v>
      </c>
      <c r="K12" t="s">
        <v>400</v>
      </c>
      <c r="L12" t="str" cm="1">
        <f t="array" aca="1" ref="L12" ca="1">[1]!NOM_FEUILLE('Comext - EUROSTAT'!$A$1)</f>
        <v>Comext - EUROSTAT</v>
      </c>
      <c r="M12" t="str">
        <f>Etiquettes!$H$11</f>
        <v>Volume</v>
      </c>
      <c r="N12" s="100" t="str">
        <f t="shared" si="0"/>
        <v>Exportations de viande congelée = 1 kt (Douanes - Eurostat)</v>
      </c>
      <c r="O12" s="23" t="str">
        <f>Etiquettes!$H$15</f>
        <v>Fiable</v>
      </c>
      <c r="P12" s="82" t="str">
        <f>Etiquettes!$H$16</f>
        <v>Données collectées</v>
      </c>
      <c r="Q12" s="82" t="str">
        <f>Etiquettes!$H$17</f>
        <v>Donnée collectée (valeur du flux ou coefficient)</v>
      </c>
      <c r="S12" s="139"/>
    </row>
    <row r="13" spans="1:26">
      <c r="A13" t="str">
        <f>Produits!$B$7</f>
        <v>Abats</v>
      </c>
      <c r="B13" t="str">
        <f>Secteurs!$B$32</f>
        <v>Exportations</v>
      </c>
      <c r="C13" s="46">
        <f>((('Comext - EUROSTAT'!F35+'Comext - EUROSTAT'!F37)*'Allocation équins'!$C$5)+'Comext - EUROSTAT'!F36+'Comext - EUROSTAT'!F38)/10^4</f>
        <v>5.383148051614331E-2</v>
      </c>
      <c r="E13" s="23" t="str">
        <f>Etiquettes!$C$7</f>
        <v>kt</v>
      </c>
      <c r="F13" s="24" t="str">
        <f>Etiquettes!$C$4</f>
        <v>Viande chevaline</v>
      </c>
      <c r="G13" s="23">
        <f>Etiquettes!$I$6</f>
        <v>2019</v>
      </c>
      <c r="H13" t="str">
        <f>Etiquettes!$C$5</f>
        <v>France entière</v>
      </c>
      <c r="I13" t="s">
        <v>431</v>
      </c>
      <c r="J13" t="s">
        <v>432</v>
      </c>
      <c r="K13" t="s">
        <v>400</v>
      </c>
      <c r="L13" t="str" cm="1">
        <f t="array" aca="1" ref="L13" ca="1">[1]!NOM_FEUILLE('Comext - EUROSTAT'!$A$1)</f>
        <v>Comext - EUROSTAT</v>
      </c>
      <c r="M13" t="str">
        <f>Etiquettes!$H$11</f>
        <v>Volume</v>
      </c>
      <c r="N13" s="100" t="str">
        <f t="shared" si="0"/>
        <v>Exportations d'abats = 0 kt (Douanes - Eurostat)</v>
      </c>
      <c r="O13" s="23" t="str">
        <f>Etiquettes!$I$15</f>
        <v>Robuste</v>
      </c>
      <c r="P13" s="82" t="str">
        <f>Etiquettes!$H$16</f>
        <v>Données collectées</v>
      </c>
      <c r="Q13" s="82" t="str">
        <f>Etiquettes!$H$17</f>
        <v>Donnée collectée (valeur du flux ou coefficient)</v>
      </c>
      <c r="S13" s="139"/>
    </row>
    <row r="14" spans="1:26">
      <c r="A14" t="str">
        <f>Secteurs!$B$31</f>
        <v>Importations</v>
      </c>
      <c r="B14" t="str">
        <f>Produits!$B$5</f>
        <v>Viande, fraîche</v>
      </c>
      <c r="C14" s="46">
        <f>'Comext - EUROSTAT'!G32/10^4</f>
        <v>6.6698309999999994</v>
      </c>
      <c r="E14" s="23" t="str">
        <f>Etiquettes!$C$7</f>
        <v>kt</v>
      </c>
      <c r="F14" s="24" t="str">
        <f>Etiquettes!$C$4</f>
        <v>Viande chevaline</v>
      </c>
      <c r="G14" s="23">
        <f>Etiquettes!$J$6</f>
        <v>2023</v>
      </c>
      <c r="H14" t="str">
        <f>Etiquettes!$C$5</f>
        <v>France entière</v>
      </c>
      <c r="I14" t="s">
        <v>426</v>
      </c>
      <c r="J14" t="s">
        <v>473</v>
      </c>
      <c r="K14" t="s">
        <v>400</v>
      </c>
      <c r="L14" t="str" cm="1">
        <f t="array" aca="1" ref="L14" ca="1">[1]!NOM_FEUILLE('Comext - EUROSTAT'!$A$1)</f>
        <v>Comext - EUROSTAT</v>
      </c>
      <c r="M14" t="str">
        <f>Etiquettes!$H$11</f>
        <v>Volume</v>
      </c>
      <c r="N14" s="100" t="str">
        <f t="shared" ref="N14:N19" si="2">_xlfn.CONCAT(I14,IF(OR(ISBLANK(C14),ISERROR(C14)),"",_xlfn.CONCAT(" = ",MROUND(C14,1)," ",E14," (",K14,")")))</f>
        <v>Importations de viande fraîche = 7 kt (Douanes - Eurostat)</v>
      </c>
      <c r="O14" s="23" t="str">
        <f>Etiquettes!$J$15</f>
        <v>Probable</v>
      </c>
      <c r="P14" s="82" t="str">
        <f>Etiquettes!$H$16</f>
        <v>Données collectées</v>
      </c>
      <c r="Q14" s="82" t="str">
        <f>Etiquettes!$H$17</f>
        <v>Donnée collectée (valeur du flux ou coefficient)</v>
      </c>
      <c r="S14" s="139"/>
    </row>
    <row r="15" spans="1:26">
      <c r="A15" t="str">
        <f>Secteurs!$B$31</f>
        <v>Importations</v>
      </c>
      <c r="B15" t="str">
        <f>Produits!$B$6</f>
        <v>Viande, congelée</v>
      </c>
      <c r="C15" s="46">
        <f>('Comext - EUROSTAT'!G33/10^4)+Z10</f>
        <v>0.35641299999999998</v>
      </c>
      <c r="E15" s="23" t="str">
        <f>Etiquettes!$C$7</f>
        <v>kt</v>
      </c>
      <c r="F15" s="24" t="str">
        <f>Etiquettes!$C$4</f>
        <v>Viande chevaline</v>
      </c>
      <c r="G15" s="23">
        <f>Etiquettes!$J$6</f>
        <v>2023</v>
      </c>
      <c r="H15" t="str">
        <f>Etiquettes!$C$5</f>
        <v>France entière</v>
      </c>
      <c r="I15" t="s">
        <v>427</v>
      </c>
      <c r="J15" t="s">
        <v>474</v>
      </c>
      <c r="K15" t="s">
        <v>400</v>
      </c>
      <c r="L15" t="str" cm="1">
        <f t="array" aca="1" ref="L15" ca="1">[1]!NOM_FEUILLE('Comext - EUROSTAT'!$A$1)</f>
        <v>Comext - EUROSTAT</v>
      </c>
      <c r="M15" t="str">
        <f>Etiquettes!$H$11</f>
        <v>Volume</v>
      </c>
      <c r="N15" s="100" t="str">
        <f t="shared" si="2"/>
        <v>Importations de viande congelée = 0 kt (Douanes - Eurostat)</v>
      </c>
      <c r="O15" s="23" t="str">
        <f>Etiquettes!$J$15</f>
        <v>Probable</v>
      </c>
      <c r="P15" s="82" t="str">
        <f>Etiquettes!$H$16</f>
        <v>Données collectées</v>
      </c>
      <c r="Q15" s="82" t="str">
        <f>Etiquettes!$H$17</f>
        <v>Donnée collectée (valeur du flux ou coefficient)</v>
      </c>
      <c r="S15" s="139"/>
    </row>
    <row r="16" spans="1:26">
      <c r="A16" t="str">
        <f>Secteurs!$B$31</f>
        <v>Importations</v>
      </c>
      <c r="B16" t="str">
        <f>Produits!$B$7</f>
        <v>Abats</v>
      </c>
      <c r="C16" s="46">
        <f>((('Comext - EUROSTAT'!G35+'Comext - EUROSTAT'!G37)*'Allocation équins'!C5)+'Comext - EUROSTAT'!G36+'Comext - EUROSTAT'!G38)/10^4</f>
        <v>0.14500607017156308</v>
      </c>
      <c r="E16" s="23" t="str">
        <f>Etiquettes!$C$7</f>
        <v>kt</v>
      </c>
      <c r="F16" s="24" t="str">
        <f>Etiquettes!$C$4</f>
        <v>Viande chevaline</v>
      </c>
      <c r="G16" s="23">
        <f>Etiquettes!$J$6</f>
        <v>2023</v>
      </c>
      <c r="H16" t="str">
        <f>Etiquettes!$C$5</f>
        <v>France entière</v>
      </c>
      <c r="I16" t="s">
        <v>428</v>
      </c>
      <c r="J16" t="s">
        <v>432</v>
      </c>
      <c r="K16" t="s">
        <v>400</v>
      </c>
      <c r="L16" t="str" cm="1">
        <f t="array" aca="1" ref="L16" ca="1">[1]!NOM_FEUILLE('Comext - EUROSTAT'!$A$1)</f>
        <v>Comext - EUROSTAT</v>
      </c>
      <c r="M16" t="str">
        <f>Etiquettes!$H$11</f>
        <v>Volume</v>
      </c>
      <c r="N16" s="100" t="str">
        <f t="shared" si="2"/>
        <v>Importations d'abats = 0 kt (Douanes - Eurostat)</v>
      </c>
      <c r="O16" s="23" t="str">
        <f>Etiquettes!$I$15</f>
        <v>Robuste</v>
      </c>
      <c r="P16" s="82" t="str">
        <f>Etiquettes!$H$16</f>
        <v>Données collectées</v>
      </c>
      <c r="Q16" s="82" t="str">
        <f>Etiquettes!$H$17</f>
        <v>Donnée collectée (valeur du flux ou coefficient)</v>
      </c>
      <c r="S16" s="139"/>
    </row>
    <row r="17" spans="1:19">
      <c r="A17" t="str">
        <f>Produits!$B$5</f>
        <v>Viande, fraîche</v>
      </c>
      <c r="B17" t="str">
        <f>Secteurs!$B$32</f>
        <v>Exportations</v>
      </c>
      <c r="C17" s="46">
        <f>('Comext - EUROSTAT'!H32/10^4)-Z10</f>
        <v>1.780896</v>
      </c>
      <c r="E17" s="23" t="str">
        <f>Etiquettes!$C$7</f>
        <v>kt</v>
      </c>
      <c r="F17" s="24" t="str">
        <f>Etiquettes!$C$4</f>
        <v>Viande chevaline</v>
      </c>
      <c r="G17" s="23">
        <f>Etiquettes!$J$6</f>
        <v>2023</v>
      </c>
      <c r="H17" t="str">
        <f>Etiquettes!$C$5</f>
        <v>France entière</v>
      </c>
      <c r="I17" t="s">
        <v>429</v>
      </c>
      <c r="K17" t="s">
        <v>400</v>
      </c>
      <c r="L17" t="str" cm="1">
        <f t="array" aca="1" ref="L17" ca="1">[1]!NOM_FEUILLE('Comext - EUROSTAT'!$A$1)</f>
        <v>Comext - EUROSTAT</v>
      </c>
      <c r="M17" t="str">
        <f>Etiquettes!$H$11</f>
        <v>Volume</v>
      </c>
      <c r="N17" s="100" t="str">
        <f t="shared" si="2"/>
        <v>Exportations de viande fraîche = 2 kt (Douanes - Eurostat)</v>
      </c>
      <c r="O17" s="23" t="str">
        <f>Etiquettes!$H$15</f>
        <v>Fiable</v>
      </c>
      <c r="P17" s="82" t="str">
        <f>Etiquettes!$H$16</f>
        <v>Données collectées</v>
      </c>
      <c r="Q17" s="82" t="str">
        <f>Etiquettes!$H$17</f>
        <v>Donnée collectée (valeur du flux ou coefficient)</v>
      </c>
      <c r="S17" s="139"/>
    </row>
    <row r="18" spans="1:19">
      <c r="A18" t="str">
        <f>Produits!$B$6</f>
        <v>Viande, congelée</v>
      </c>
      <c r="B18" t="str">
        <f>Secteurs!$B$32</f>
        <v>Exportations</v>
      </c>
      <c r="C18" s="46">
        <f>'Comext - EUROSTAT'!H33/10^4</f>
        <v>0.40587299999999998</v>
      </c>
      <c r="E18" s="23" t="str">
        <f>Etiquettes!$C$7</f>
        <v>kt</v>
      </c>
      <c r="F18" s="24" t="str">
        <f>Etiquettes!$C$4</f>
        <v>Viande chevaline</v>
      </c>
      <c r="G18" s="23">
        <f>Etiquettes!$J$6</f>
        <v>2023</v>
      </c>
      <c r="H18" t="str">
        <f>Etiquettes!$C$5</f>
        <v>France entière</v>
      </c>
      <c r="I18" t="s">
        <v>430</v>
      </c>
      <c r="K18" t="s">
        <v>400</v>
      </c>
      <c r="L18" t="str" cm="1">
        <f t="array" aca="1" ref="L18" ca="1">[1]!NOM_FEUILLE('Comext - EUROSTAT'!$A$1)</f>
        <v>Comext - EUROSTAT</v>
      </c>
      <c r="M18" t="str">
        <f>Etiquettes!$H$11</f>
        <v>Volume</v>
      </c>
      <c r="N18" s="100" t="str">
        <f t="shared" si="2"/>
        <v>Exportations de viande congelée = 0 kt (Douanes - Eurostat)</v>
      </c>
      <c r="O18" s="23" t="str">
        <f>Etiquettes!$H$15</f>
        <v>Fiable</v>
      </c>
      <c r="P18" s="82" t="str">
        <f>Etiquettes!$H$16</f>
        <v>Données collectées</v>
      </c>
      <c r="Q18" s="82" t="str">
        <f>Etiquettes!$H$17</f>
        <v>Donnée collectée (valeur du flux ou coefficient)</v>
      </c>
      <c r="S18" s="139"/>
    </row>
    <row r="19" spans="1:19">
      <c r="A19" t="str">
        <f>Produits!$B$7</f>
        <v>Abats</v>
      </c>
      <c r="B19" t="str">
        <f>Secteurs!$B$32</f>
        <v>Exportations</v>
      </c>
      <c r="C19" s="46">
        <f>((('Comext - EUROSTAT'!H35+'Comext - EUROSTAT'!H37)*'Allocation équins'!C5)+'Comext - EUROSTAT'!H36+'Comext - EUROSTAT'!H38)/10^4</f>
        <v>0.17645292961512296</v>
      </c>
      <c r="E19" s="23" t="str">
        <f>Etiquettes!$C$7</f>
        <v>kt</v>
      </c>
      <c r="F19" s="24" t="str">
        <f>Etiquettes!$C$4</f>
        <v>Viande chevaline</v>
      </c>
      <c r="G19" s="23">
        <f>Etiquettes!$J$6</f>
        <v>2023</v>
      </c>
      <c r="H19" t="str">
        <f>Etiquettes!$C$5</f>
        <v>France entière</v>
      </c>
      <c r="I19" t="s">
        <v>431</v>
      </c>
      <c r="J19" t="s">
        <v>432</v>
      </c>
      <c r="K19" t="s">
        <v>400</v>
      </c>
      <c r="L19" t="str" cm="1">
        <f t="array" aca="1" ref="L19" ca="1">[1]!NOM_FEUILLE('Comext - EUROSTAT'!$A$1)</f>
        <v>Comext - EUROSTAT</v>
      </c>
      <c r="M19" t="str">
        <f>Etiquettes!$H$11</f>
        <v>Volume</v>
      </c>
      <c r="N19" s="100" t="str">
        <f t="shared" si="2"/>
        <v>Exportations d'abats = 0 kt (Douanes - Eurostat)</v>
      </c>
      <c r="O19" s="23" t="str">
        <f>Etiquettes!$I$15</f>
        <v>Robuste</v>
      </c>
      <c r="P19" s="82" t="str">
        <f>Etiquettes!$H$16</f>
        <v>Données collectées</v>
      </c>
      <c r="Q19" s="82" t="str">
        <f>Etiquettes!$H$17</f>
        <v>Donnée collectée (valeur du flux ou coefficient)</v>
      </c>
      <c r="S19" s="139"/>
    </row>
  </sheetData>
  <mergeCells count="1">
    <mergeCell ref="S2:S19"/>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40FA1-6BC6-46D4-AAEF-3C9302FD44D6}">
  <sheetPr>
    <tabColor rgb="FFFFC000"/>
  </sheetPr>
  <dimension ref="A1:H71"/>
  <sheetViews>
    <sheetView workbookViewId="0">
      <selection activeCell="E32" sqref="E32"/>
    </sheetView>
  </sheetViews>
  <sheetFormatPr baseColWidth="10" defaultColWidth="8.88671875" defaultRowHeight="11.4" customHeight="1"/>
  <cols>
    <col min="1" max="1" width="14.88671875" style="44" customWidth="1"/>
    <col min="2" max="2" width="114.77734375" style="44" customWidth="1"/>
    <col min="3" max="8" width="11" style="44" customWidth="1"/>
    <col min="9" max="16384" width="8.88671875" style="44"/>
  </cols>
  <sheetData>
    <row r="1" spans="1:8">
      <c r="A1" s="52" t="s">
        <v>321</v>
      </c>
      <c r="B1"/>
      <c r="C1"/>
      <c r="D1"/>
      <c r="E1"/>
      <c r="F1"/>
      <c r="G1"/>
      <c r="H1"/>
    </row>
    <row r="2" spans="1:8">
      <c r="A2" s="52" t="s">
        <v>138</v>
      </c>
      <c r="B2" s="53" t="s">
        <v>322</v>
      </c>
      <c r="C2"/>
      <c r="D2"/>
      <c r="E2"/>
      <c r="F2"/>
      <c r="G2"/>
      <c r="H2"/>
    </row>
    <row r="3" spans="1:8">
      <c r="A3" s="52" t="s">
        <v>206</v>
      </c>
      <c r="B3" s="52" t="s">
        <v>228</v>
      </c>
      <c r="C3"/>
      <c r="D3"/>
      <c r="E3"/>
      <c r="F3"/>
      <c r="G3"/>
      <c r="H3"/>
    </row>
    <row r="4" spans="1:8">
      <c r="A4"/>
      <c r="B4"/>
      <c r="C4"/>
      <c r="D4"/>
      <c r="E4"/>
      <c r="F4"/>
      <c r="G4"/>
      <c r="H4"/>
    </row>
    <row r="5" spans="1:8">
      <c r="A5" s="53" t="s">
        <v>208</v>
      </c>
      <c r="B5"/>
      <c r="C5" s="52" t="s">
        <v>139</v>
      </c>
      <c r="D5"/>
      <c r="E5"/>
      <c r="F5"/>
      <c r="G5"/>
      <c r="H5"/>
    </row>
    <row r="6" spans="1:8">
      <c r="A6" s="53" t="s">
        <v>229</v>
      </c>
      <c r="B6"/>
      <c r="C6" s="52" t="s">
        <v>230</v>
      </c>
      <c r="D6"/>
      <c r="E6"/>
      <c r="F6"/>
      <c r="G6"/>
      <c r="H6"/>
    </row>
    <row r="7" spans="1:8">
      <c r="A7" s="53" t="s">
        <v>231</v>
      </c>
      <c r="B7"/>
      <c r="C7" s="52" t="s">
        <v>232</v>
      </c>
      <c r="D7"/>
      <c r="E7"/>
      <c r="F7"/>
      <c r="G7"/>
      <c r="H7"/>
    </row>
    <row r="8" spans="1:8">
      <c r="A8" s="53" t="s">
        <v>142</v>
      </c>
      <c r="B8"/>
      <c r="C8" s="52" t="s">
        <v>233</v>
      </c>
      <c r="D8"/>
      <c r="E8"/>
      <c r="F8"/>
      <c r="G8"/>
      <c r="H8"/>
    </row>
    <row r="9" spans="1:8">
      <c r="A9"/>
      <c r="B9"/>
      <c r="C9"/>
      <c r="D9"/>
      <c r="E9"/>
      <c r="F9"/>
      <c r="G9"/>
      <c r="H9"/>
    </row>
    <row r="10" spans="1:8">
      <c r="A10" s="137" t="s">
        <v>144</v>
      </c>
      <c r="B10" s="137" t="s">
        <v>144</v>
      </c>
      <c r="C10" s="140" t="s">
        <v>86</v>
      </c>
      <c r="D10" s="140" t="s">
        <v>86</v>
      </c>
      <c r="E10" s="140" t="s">
        <v>87</v>
      </c>
      <c r="F10" s="140" t="s">
        <v>87</v>
      </c>
      <c r="G10" s="140" t="s">
        <v>88</v>
      </c>
      <c r="H10" s="140" t="s">
        <v>88</v>
      </c>
    </row>
    <row r="11" spans="1:8">
      <c r="A11" s="137" t="s">
        <v>234</v>
      </c>
      <c r="B11" s="137" t="s">
        <v>234</v>
      </c>
      <c r="C11" s="54" t="s">
        <v>235</v>
      </c>
      <c r="D11" s="54" t="s">
        <v>236</v>
      </c>
      <c r="E11" s="54" t="s">
        <v>235</v>
      </c>
      <c r="F11" s="54" t="s">
        <v>236</v>
      </c>
      <c r="G11" s="54" t="s">
        <v>235</v>
      </c>
      <c r="H11" s="54" t="s">
        <v>236</v>
      </c>
    </row>
    <row r="12" spans="1:8">
      <c r="A12" s="55" t="s">
        <v>237</v>
      </c>
      <c r="B12" s="55" t="s">
        <v>238</v>
      </c>
      <c r="C12" s="56" t="s">
        <v>146</v>
      </c>
      <c r="D12" s="56" t="s">
        <v>146</v>
      </c>
      <c r="E12" s="56" t="s">
        <v>146</v>
      </c>
      <c r="F12" s="56" t="s">
        <v>146</v>
      </c>
      <c r="G12" s="56" t="s">
        <v>146</v>
      </c>
      <c r="H12" s="56" t="s">
        <v>146</v>
      </c>
    </row>
    <row r="13" spans="1:8">
      <c r="A13" s="57" t="s">
        <v>323</v>
      </c>
      <c r="B13" s="57" t="s">
        <v>324</v>
      </c>
      <c r="C13" s="58" t="s">
        <v>151</v>
      </c>
      <c r="D13" s="58" t="s">
        <v>151</v>
      </c>
      <c r="E13" s="58" t="s">
        <v>151</v>
      </c>
      <c r="F13" s="58" t="s">
        <v>151</v>
      </c>
      <c r="G13" s="58" t="s">
        <v>151</v>
      </c>
      <c r="H13" s="58" t="s">
        <v>151</v>
      </c>
    </row>
    <row r="14" spans="1:8">
      <c r="A14" s="57" t="s">
        <v>325</v>
      </c>
      <c r="B14" s="57" t="s">
        <v>326</v>
      </c>
      <c r="C14" s="59" t="s">
        <v>151</v>
      </c>
      <c r="D14" s="59" t="s">
        <v>151</v>
      </c>
      <c r="E14" s="59" t="s">
        <v>151</v>
      </c>
      <c r="F14" s="59" t="s">
        <v>151</v>
      </c>
      <c r="G14" s="59" t="s">
        <v>151</v>
      </c>
      <c r="H14" s="59" t="s">
        <v>151</v>
      </c>
    </row>
    <row r="15" spans="1:8">
      <c r="A15" s="57" t="s">
        <v>327</v>
      </c>
      <c r="B15" s="57" t="s">
        <v>324</v>
      </c>
      <c r="C15" s="58" t="s">
        <v>151</v>
      </c>
      <c r="D15" s="58" t="s">
        <v>151</v>
      </c>
      <c r="E15" s="58" t="s">
        <v>151</v>
      </c>
      <c r="F15" s="58" t="s">
        <v>151</v>
      </c>
      <c r="G15" s="58" t="s">
        <v>151</v>
      </c>
      <c r="H15" s="58" t="s">
        <v>151</v>
      </c>
    </row>
    <row r="16" spans="1:8">
      <c r="A16" s="57" t="s">
        <v>328</v>
      </c>
      <c r="B16" s="57" t="s">
        <v>329</v>
      </c>
      <c r="C16" s="59" t="s">
        <v>151</v>
      </c>
      <c r="D16" s="59" t="s">
        <v>151</v>
      </c>
      <c r="E16" s="59" t="s">
        <v>151</v>
      </c>
      <c r="F16" s="59" t="s">
        <v>151</v>
      </c>
      <c r="G16" s="59" t="s">
        <v>151</v>
      </c>
      <c r="H16" s="59" t="s">
        <v>151</v>
      </c>
    </row>
    <row r="17" spans="1:8">
      <c r="A17" s="57" t="s">
        <v>330</v>
      </c>
      <c r="B17" s="57" t="s">
        <v>331</v>
      </c>
      <c r="C17" s="58" t="s">
        <v>151</v>
      </c>
      <c r="D17" s="58" t="s">
        <v>151</v>
      </c>
      <c r="E17" s="58" t="s">
        <v>151</v>
      </c>
      <c r="F17" s="58" t="s">
        <v>151</v>
      </c>
      <c r="G17" s="58" t="s">
        <v>151</v>
      </c>
      <c r="H17" s="58" t="s">
        <v>151</v>
      </c>
    </row>
    <row r="18" spans="1:8">
      <c r="A18" s="57" t="s">
        <v>332</v>
      </c>
      <c r="B18" s="57" t="s">
        <v>333</v>
      </c>
      <c r="C18" s="59" t="s">
        <v>151</v>
      </c>
      <c r="D18" s="59" t="s">
        <v>151</v>
      </c>
      <c r="E18" s="59" t="s">
        <v>151</v>
      </c>
      <c r="F18" s="59" t="s">
        <v>151</v>
      </c>
      <c r="G18" s="59" t="s">
        <v>151</v>
      </c>
      <c r="H18" s="59" t="s">
        <v>151</v>
      </c>
    </row>
    <row r="19" spans="1:8">
      <c r="A19" s="57" t="s">
        <v>334</v>
      </c>
      <c r="B19" s="57" t="s">
        <v>335</v>
      </c>
      <c r="C19" s="58" t="s">
        <v>151</v>
      </c>
      <c r="D19" s="58" t="s">
        <v>151</v>
      </c>
      <c r="E19" s="58" t="s">
        <v>151</v>
      </c>
      <c r="F19" s="58" t="s">
        <v>151</v>
      </c>
      <c r="G19" s="58" t="s">
        <v>151</v>
      </c>
      <c r="H19" s="58" t="s">
        <v>151</v>
      </c>
    </row>
    <row r="20" spans="1:8">
      <c r="A20" s="57" t="s">
        <v>336</v>
      </c>
      <c r="B20" s="57" t="s">
        <v>324</v>
      </c>
      <c r="C20" s="71">
        <v>5058.79</v>
      </c>
      <c r="D20" s="71">
        <v>10518.47</v>
      </c>
      <c r="E20" s="71">
        <v>5685.24</v>
      </c>
      <c r="F20" s="71">
        <v>9662.7199999999993</v>
      </c>
      <c r="G20" s="71">
        <v>9777.1299999999992</v>
      </c>
      <c r="H20" s="71">
        <v>13717.94</v>
      </c>
    </row>
    <row r="21" spans="1:8">
      <c r="A21" s="57" t="s">
        <v>337</v>
      </c>
      <c r="B21" s="57" t="s">
        <v>329</v>
      </c>
      <c r="C21" s="72">
        <v>3617.25</v>
      </c>
      <c r="D21" s="72">
        <v>26722.01</v>
      </c>
      <c r="E21" s="58" t="s">
        <v>151</v>
      </c>
      <c r="F21" s="72">
        <v>31627.81</v>
      </c>
      <c r="G21" s="72">
        <v>4674.38</v>
      </c>
      <c r="H21" s="72">
        <v>30506.05</v>
      </c>
    </row>
    <row r="22" spans="1:8">
      <c r="A22" s="57" t="s">
        <v>338</v>
      </c>
      <c r="B22" s="57" t="s">
        <v>339</v>
      </c>
      <c r="C22" s="71">
        <v>2080.29</v>
      </c>
      <c r="D22" s="71">
        <v>24024.12</v>
      </c>
      <c r="E22" s="71">
        <v>2403.16</v>
      </c>
      <c r="F22" s="71">
        <v>24895.119999999999</v>
      </c>
      <c r="G22" s="71">
        <v>8204.14</v>
      </c>
      <c r="H22" s="71">
        <v>23707.99</v>
      </c>
    </row>
    <row r="23" spans="1:8">
      <c r="A23" s="57" t="s">
        <v>340</v>
      </c>
      <c r="B23" s="57" t="s">
        <v>333</v>
      </c>
      <c r="C23" s="73">
        <v>8.6999999999999993</v>
      </c>
      <c r="D23" s="72">
        <v>56.89</v>
      </c>
      <c r="E23" s="72">
        <v>28.68</v>
      </c>
      <c r="F23" s="72">
        <v>60.15</v>
      </c>
      <c r="G23" s="72">
        <v>98.86</v>
      </c>
      <c r="H23" s="72">
        <v>9.33</v>
      </c>
    </row>
    <row r="24" spans="1:8">
      <c r="A24" s="57" t="s">
        <v>341</v>
      </c>
      <c r="B24" s="57" t="s">
        <v>335</v>
      </c>
      <c r="C24" s="74">
        <v>11.5</v>
      </c>
      <c r="D24" s="71">
        <v>758.47</v>
      </c>
      <c r="E24" s="71">
        <v>156.07</v>
      </c>
      <c r="F24" s="71">
        <v>183.85</v>
      </c>
      <c r="G24" s="71">
        <v>0.37</v>
      </c>
      <c r="H24" s="71">
        <v>131.03</v>
      </c>
    </row>
    <row r="25" spans="1:8">
      <c r="A25" s="57" t="s">
        <v>342</v>
      </c>
      <c r="B25" s="57" t="s">
        <v>329</v>
      </c>
      <c r="C25" s="58" t="s">
        <v>151</v>
      </c>
      <c r="D25" s="58" t="s">
        <v>151</v>
      </c>
      <c r="E25" s="58" t="s">
        <v>151</v>
      </c>
      <c r="F25" s="58" t="s">
        <v>151</v>
      </c>
      <c r="G25" s="58" t="s">
        <v>151</v>
      </c>
      <c r="H25" s="58" t="s">
        <v>151</v>
      </c>
    </row>
    <row r="26" spans="1:8">
      <c r="A26" s="57" t="s">
        <v>343</v>
      </c>
      <c r="B26" s="57" t="s">
        <v>344</v>
      </c>
      <c r="C26" s="59" t="s">
        <v>151</v>
      </c>
      <c r="D26" s="59" t="s">
        <v>151</v>
      </c>
      <c r="E26" s="59" t="s">
        <v>151</v>
      </c>
      <c r="F26" s="59" t="s">
        <v>151</v>
      </c>
      <c r="G26" s="59" t="s">
        <v>151</v>
      </c>
      <c r="H26" s="59" t="s">
        <v>151</v>
      </c>
    </row>
    <row r="27" spans="1:8">
      <c r="A27" s="57" t="s">
        <v>345</v>
      </c>
      <c r="B27" s="57" t="s">
        <v>346</v>
      </c>
      <c r="C27" s="58" t="s">
        <v>151</v>
      </c>
      <c r="D27" s="58" t="s">
        <v>151</v>
      </c>
      <c r="E27" s="58" t="s">
        <v>151</v>
      </c>
      <c r="F27" s="58" t="s">
        <v>151</v>
      </c>
      <c r="G27" s="58" t="s">
        <v>151</v>
      </c>
      <c r="H27" s="58" t="s">
        <v>151</v>
      </c>
    </row>
    <row r="28" spans="1:8">
      <c r="A28" s="57" t="s">
        <v>347</v>
      </c>
      <c r="B28" s="57" t="s">
        <v>335</v>
      </c>
      <c r="C28" s="59" t="s">
        <v>151</v>
      </c>
      <c r="D28" s="59" t="s">
        <v>151</v>
      </c>
      <c r="E28" s="59" t="s">
        <v>151</v>
      </c>
      <c r="F28" s="59" t="s">
        <v>151</v>
      </c>
      <c r="G28" s="59" t="s">
        <v>151</v>
      </c>
      <c r="H28" s="59" t="s">
        <v>151</v>
      </c>
    </row>
    <row r="29" spans="1:8">
      <c r="A29" s="57" t="s">
        <v>348</v>
      </c>
      <c r="B29" s="57" t="s">
        <v>349</v>
      </c>
      <c r="C29" s="58" t="s">
        <v>151</v>
      </c>
      <c r="D29" s="58" t="s">
        <v>151</v>
      </c>
      <c r="E29" s="58" t="s">
        <v>151</v>
      </c>
      <c r="F29" s="58" t="s">
        <v>151</v>
      </c>
      <c r="G29" s="58" t="s">
        <v>151</v>
      </c>
      <c r="H29" s="58" t="s">
        <v>151</v>
      </c>
    </row>
    <row r="30" spans="1:8">
      <c r="A30" s="57" t="s">
        <v>350</v>
      </c>
      <c r="B30" s="57" t="s">
        <v>351</v>
      </c>
      <c r="C30" s="59" t="s">
        <v>151</v>
      </c>
      <c r="D30" s="59" t="s">
        <v>151</v>
      </c>
      <c r="E30" s="59" t="s">
        <v>151</v>
      </c>
      <c r="F30" s="59" t="s">
        <v>151</v>
      </c>
      <c r="G30" s="59" t="s">
        <v>151</v>
      </c>
      <c r="H30" s="59" t="s">
        <v>151</v>
      </c>
    </row>
    <row r="31" spans="1:8">
      <c r="A31" s="57" t="s">
        <v>352</v>
      </c>
      <c r="B31" s="57" t="s">
        <v>353</v>
      </c>
      <c r="C31" s="58" t="s">
        <v>151</v>
      </c>
      <c r="D31" s="58" t="s">
        <v>151</v>
      </c>
      <c r="E31" s="58" t="s">
        <v>151</v>
      </c>
      <c r="F31" s="58" t="s">
        <v>151</v>
      </c>
      <c r="G31" s="58" t="s">
        <v>151</v>
      </c>
      <c r="H31" s="58" t="s">
        <v>151</v>
      </c>
    </row>
    <row r="32" spans="1:8">
      <c r="A32" s="57" t="s">
        <v>354</v>
      </c>
      <c r="B32" s="57" t="s">
        <v>355</v>
      </c>
      <c r="C32" s="75">
        <v>122298.97</v>
      </c>
      <c r="D32" s="75">
        <v>31860.98</v>
      </c>
      <c r="E32" s="75">
        <v>87572.54</v>
      </c>
      <c r="F32" s="75">
        <v>20315.990000000002</v>
      </c>
      <c r="G32" s="75">
        <v>66698.31</v>
      </c>
      <c r="H32" s="75">
        <v>20996.75</v>
      </c>
    </row>
    <row r="33" spans="1:8">
      <c r="A33" s="57" t="s">
        <v>356</v>
      </c>
      <c r="B33" s="57" t="s">
        <v>357</v>
      </c>
      <c r="C33" s="78">
        <v>6725.6</v>
      </c>
      <c r="D33" s="76">
        <v>11735.84</v>
      </c>
      <c r="E33" s="76">
        <v>2632.57</v>
      </c>
      <c r="F33" s="76">
        <v>14533.31</v>
      </c>
      <c r="G33" s="76">
        <v>376.34</v>
      </c>
      <c r="H33" s="76">
        <v>4058.73</v>
      </c>
    </row>
    <row r="34" spans="1:8">
      <c r="A34" s="57" t="s">
        <v>358</v>
      </c>
      <c r="B34" s="57" t="s">
        <v>359</v>
      </c>
      <c r="C34" s="59" t="s">
        <v>151</v>
      </c>
      <c r="D34" s="59" t="s">
        <v>151</v>
      </c>
      <c r="E34" s="59" t="s">
        <v>151</v>
      </c>
      <c r="F34" s="59" t="s">
        <v>151</v>
      </c>
      <c r="G34" s="59" t="s">
        <v>151</v>
      </c>
      <c r="H34" s="59" t="s">
        <v>151</v>
      </c>
    </row>
    <row r="35" spans="1:8">
      <c r="A35" s="57" t="s">
        <v>360</v>
      </c>
      <c r="B35" s="57" t="s">
        <v>361</v>
      </c>
      <c r="C35" s="76">
        <v>297.33999999999997</v>
      </c>
      <c r="D35" s="76">
        <v>7.65</v>
      </c>
      <c r="E35" s="76">
        <v>216.95</v>
      </c>
      <c r="F35" s="76">
        <v>130.19</v>
      </c>
      <c r="G35" s="76">
        <v>93.59</v>
      </c>
      <c r="H35" s="76">
        <v>248.42</v>
      </c>
    </row>
    <row r="36" spans="1:8">
      <c r="A36" s="57" t="s">
        <v>362</v>
      </c>
      <c r="B36" s="57" t="s">
        <v>363</v>
      </c>
      <c r="C36" s="75">
        <v>3056.32</v>
      </c>
      <c r="D36" s="75">
        <v>1214.0899999999999</v>
      </c>
      <c r="E36" s="75">
        <v>1074.53</v>
      </c>
      <c r="F36" s="75">
        <v>521.11</v>
      </c>
      <c r="G36" s="77">
        <v>762.6</v>
      </c>
      <c r="H36" s="75">
        <v>830.93</v>
      </c>
    </row>
    <row r="37" spans="1:8">
      <c r="A37" s="57" t="s">
        <v>364</v>
      </c>
      <c r="B37" s="57" t="s">
        <v>365</v>
      </c>
      <c r="C37" s="60" t="s">
        <v>151</v>
      </c>
      <c r="D37" s="78">
        <v>897.5</v>
      </c>
      <c r="E37" s="76">
        <v>1.02</v>
      </c>
      <c r="F37" s="76">
        <v>269.19</v>
      </c>
      <c r="G37" s="78">
        <v>7</v>
      </c>
      <c r="H37" s="76">
        <v>117.54</v>
      </c>
    </row>
    <row r="38" spans="1:8">
      <c r="A38" s="57" t="s">
        <v>366</v>
      </c>
      <c r="B38" s="57" t="s">
        <v>367</v>
      </c>
      <c r="C38" s="75">
        <v>1413.17</v>
      </c>
      <c r="D38" s="75">
        <v>380.53</v>
      </c>
      <c r="E38" s="75">
        <v>17350.060000000001</v>
      </c>
      <c r="F38" s="75">
        <v>0.05</v>
      </c>
      <c r="G38" s="75">
        <v>683.14</v>
      </c>
      <c r="H38" s="75">
        <v>917.88</v>
      </c>
    </row>
    <row r="39" spans="1:8">
      <c r="A39" s="57" t="s">
        <v>239</v>
      </c>
      <c r="B39" s="57" t="s">
        <v>240</v>
      </c>
      <c r="C39" s="72">
        <v>3.29</v>
      </c>
      <c r="D39" s="72">
        <v>8.86</v>
      </c>
      <c r="E39" s="72">
        <v>61.58</v>
      </c>
      <c r="F39" s="72">
        <v>1026.24</v>
      </c>
      <c r="G39" s="72">
        <v>524.83000000000004</v>
      </c>
      <c r="H39" s="58" t="s">
        <v>151</v>
      </c>
    </row>
    <row r="40" spans="1:8">
      <c r="A40" s="57" t="s">
        <v>241</v>
      </c>
      <c r="B40" s="57" t="s">
        <v>242</v>
      </c>
      <c r="C40" s="59" t="s">
        <v>151</v>
      </c>
      <c r="D40" s="59" t="s">
        <v>151</v>
      </c>
      <c r="E40" s="59" t="s">
        <v>151</v>
      </c>
      <c r="F40" s="59" t="s">
        <v>151</v>
      </c>
      <c r="G40" s="59" t="s">
        <v>151</v>
      </c>
      <c r="H40" s="59" t="s">
        <v>151</v>
      </c>
    </row>
    <row r="41" spans="1:8">
      <c r="A41" s="57" t="s">
        <v>243</v>
      </c>
      <c r="B41" s="57" t="s">
        <v>244</v>
      </c>
      <c r="C41" s="72">
        <v>124.18</v>
      </c>
      <c r="D41" s="72">
        <v>240.49</v>
      </c>
      <c r="E41" s="72">
        <v>260.07</v>
      </c>
      <c r="F41" s="72">
        <v>313.25</v>
      </c>
      <c r="G41" s="72">
        <v>158.51</v>
      </c>
      <c r="H41" s="72">
        <v>13.39</v>
      </c>
    </row>
    <row r="42" spans="1:8">
      <c r="A42" s="57" t="s">
        <v>245</v>
      </c>
      <c r="B42" s="57" t="s">
        <v>246</v>
      </c>
      <c r="C42" s="71">
        <v>337158.72</v>
      </c>
      <c r="D42" s="71">
        <v>270517.03999999998</v>
      </c>
      <c r="E42" s="71">
        <v>299519.09000000003</v>
      </c>
      <c r="F42" s="71">
        <v>138970.35999999999</v>
      </c>
      <c r="G42" s="71">
        <v>1395.16</v>
      </c>
      <c r="H42" s="74">
        <v>110648.8</v>
      </c>
    </row>
    <row r="43" spans="1:8">
      <c r="A43" s="57" t="s">
        <v>247</v>
      </c>
      <c r="B43" s="57" t="s">
        <v>248</v>
      </c>
      <c r="C43" s="72">
        <v>245.15</v>
      </c>
      <c r="D43" s="73">
        <v>10.8</v>
      </c>
      <c r="E43" s="73">
        <v>110.6</v>
      </c>
      <c r="F43" s="72">
        <v>69.27</v>
      </c>
      <c r="G43" s="72">
        <v>289.41000000000003</v>
      </c>
      <c r="H43" s="73">
        <v>9.5</v>
      </c>
    </row>
    <row r="44" spans="1:8">
      <c r="A44" s="57" t="s">
        <v>249</v>
      </c>
      <c r="B44" s="57" t="s">
        <v>250</v>
      </c>
      <c r="C44" s="59" t="s">
        <v>151</v>
      </c>
      <c r="D44" s="71">
        <v>0.05</v>
      </c>
      <c r="E44" s="74">
        <v>0.3</v>
      </c>
      <c r="F44" s="71">
        <v>10.66</v>
      </c>
      <c r="G44" s="71">
        <v>0.52</v>
      </c>
      <c r="H44" s="71">
        <v>14.33</v>
      </c>
    </row>
    <row r="45" spans="1:8">
      <c r="A45" s="57" t="s">
        <v>251</v>
      </c>
      <c r="B45" s="57" t="s">
        <v>252</v>
      </c>
      <c r="C45" s="72">
        <v>0.54</v>
      </c>
      <c r="D45" s="72">
        <v>28.77</v>
      </c>
      <c r="E45" s="72">
        <v>0.38</v>
      </c>
      <c r="F45" s="72">
        <v>3.79</v>
      </c>
      <c r="G45" s="72">
        <v>243.82</v>
      </c>
      <c r="H45" s="72">
        <v>1.49</v>
      </c>
    </row>
    <row r="46" spans="1:8">
      <c r="A46" s="57" t="s">
        <v>253</v>
      </c>
      <c r="B46" s="57" t="s">
        <v>254</v>
      </c>
      <c r="C46" s="74">
        <v>496.8</v>
      </c>
      <c r="D46" s="71">
        <v>37291.870000000003</v>
      </c>
      <c r="E46" s="71">
        <v>1132.48</v>
      </c>
      <c r="F46" s="71">
        <v>38290.54</v>
      </c>
      <c r="G46" s="71">
        <v>139.16999999999999</v>
      </c>
      <c r="H46" s="74">
        <v>10992.3</v>
      </c>
    </row>
    <row r="47" spans="1:8">
      <c r="A47" s="57" t="s">
        <v>255</v>
      </c>
      <c r="B47" s="57" t="s">
        <v>256</v>
      </c>
      <c r="C47" s="72">
        <v>35475.360000000001</v>
      </c>
      <c r="D47" s="73">
        <v>1101600</v>
      </c>
      <c r="E47" s="72">
        <v>149598.22</v>
      </c>
      <c r="F47" s="73">
        <v>750769.6</v>
      </c>
      <c r="G47" s="72">
        <v>1165457.83</v>
      </c>
      <c r="H47" s="72">
        <v>571901.06999999995</v>
      </c>
    </row>
    <row r="48" spans="1:8">
      <c r="A48" s="57" t="s">
        <v>257</v>
      </c>
      <c r="B48" s="57" t="s">
        <v>258</v>
      </c>
      <c r="C48" s="74">
        <v>297.2</v>
      </c>
      <c r="D48" s="71">
        <v>475.71</v>
      </c>
      <c r="E48" s="71">
        <v>9643.6299999999992</v>
      </c>
      <c r="F48" s="71">
        <v>1431.33</v>
      </c>
      <c r="G48" s="71">
        <v>472.34</v>
      </c>
      <c r="H48" s="71">
        <v>2136.33</v>
      </c>
    </row>
    <row r="49" spans="1:8">
      <c r="A49" s="57" t="s">
        <v>259</v>
      </c>
      <c r="B49" s="57" t="s">
        <v>260</v>
      </c>
      <c r="C49" s="72">
        <v>5533.47</v>
      </c>
      <c r="D49" s="72">
        <v>3830.38</v>
      </c>
      <c r="E49" s="72">
        <v>6244.88</v>
      </c>
      <c r="F49" s="72">
        <v>8809.49</v>
      </c>
      <c r="G49" s="72">
        <v>8928.91</v>
      </c>
      <c r="H49" s="73">
        <v>5147.8999999999996</v>
      </c>
    </row>
    <row r="50" spans="1:8">
      <c r="A50" s="57" t="s">
        <v>261</v>
      </c>
      <c r="B50" s="57" t="s">
        <v>262</v>
      </c>
      <c r="C50" s="71">
        <v>116.01</v>
      </c>
      <c r="D50" s="71">
        <v>1.06</v>
      </c>
      <c r="E50" s="71">
        <v>107317.41</v>
      </c>
      <c r="F50" s="71">
        <v>52.29</v>
      </c>
      <c r="G50" s="71">
        <v>145.02000000000001</v>
      </c>
      <c r="H50" s="71">
        <v>27.88</v>
      </c>
    </row>
    <row r="51" spans="1:8">
      <c r="A51" s="57" t="s">
        <v>263</v>
      </c>
      <c r="B51" s="57" t="s">
        <v>264</v>
      </c>
      <c r="C51" s="72">
        <v>22747.46</v>
      </c>
      <c r="D51" s="72">
        <v>1598.61</v>
      </c>
      <c r="E51" s="72">
        <v>268.33</v>
      </c>
      <c r="F51" s="72">
        <v>106.54</v>
      </c>
      <c r="G51" s="72">
        <v>859637.27</v>
      </c>
      <c r="H51" s="72">
        <v>24734.880000000001</v>
      </c>
    </row>
    <row r="52" spans="1:8">
      <c r="A52" s="57" t="s">
        <v>265</v>
      </c>
      <c r="B52" s="57" t="s">
        <v>266</v>
      </c>
      <c r="C52" s="71">
        <v>51707.78</v>
      </c>
      <c r="D52" s="71">
        <v>7773.84</v>
      </c>
      <c r="E52" s="71">
        <v>48912.69</v>
      </c>
      <c r="F52" s="71">
        <v>1273.71</v>
      </c>
      <c r="G52" s="74">
        <v>24140.7</v>
      </c>
      <c r="H52" s="71">
        <v>7718.27</v>
      </c>
    </row>
    <row r="53" spans="1:8">
      <c r="A53" s="57" t="s">
        <v>267</v>
      </c>
      <c r="B53" s="57" t="s">
        <v>268</v>
      </c>
      <c r="C53" s="58" t="s">
        <v>151</v>
      </c>
      <c r="D53" s="58" t="s">
        <v>151</v>
      </c>
      <c r="E53" s="58" t="s">
        <v>151</v>
      </c>
      <c r="F53" s="58" t="s">
        <v>151</v>
      </c>
      <c r="G53" s="58" t="s">
        <v>151</v>
      </c>
      <c r="H53" s="58" t="s">
        <v>151</v>
      </c>
    </row>
    <row r="54" spans="1:8">
      <c r="A54" s="57" t="s">
        <v>269</v>
      </c>
      <c r="B54" s="57" t="s">
        <v>270</v>
      </c>
      <c r="C54" s="71">
        <v>127083.78</v>
      </c>
      <c r="D54" s="71">
        <v>116451.99</v>
      </c>
      <c r="E54" s="71">
        <v>176041.76</v>
      </c>
      <c r="F54" s="71">
        <v>66467.240000000005</v>
      </c>
      <c r="G54" s="71">
        <v>133139.04</v>
      </c>
      <c r="H54" s="71">
        <v>13996.54</v>
      </c>
    </row>
    <row r="55" spans="1:8">
      <c r="A55" s="57" t="s">
        <v>271</v>
      </c>
      <c r="B55" s="57" t="s">
        <v>272</v>
      </c>
      <c r="C55" s="72">
        <v>73250.080000000002</v>
      </c>
      <c r="D55" s="72">
        <v>485834.14</v>
      </c>
      <c r="E55" s="72">
        <v>93201.32</v>
      </c>
      <c r="F55" s="72">
        <v>320628.86</v>
      </c>
      <c r="G55" s="73">
        <v>844252.3</v>
      </c>
      <c r="H55" s="72">
        <v>339227.79</v>
      </c>
    </row>
    <row r="56" spans="1:8">
      <c r="A56" s="57" t="s">
        <v>273</v>
      </c>
      <c r="B56" s="57" t="s">
        <v>274</v>
      </c>
      <c r="C56" s="71">
        <v>4558.2700000000004</v>
      </c>
      <c r="D56" s="74">
        <v>5082.1000000000004</v>
      </c>
      <c r="E56" s="71">
        <v>4171.04</v>
      </c>
      <c r="F56" s="71">
        <v>14430.66</v>
      </c>
      <c r="G56" s="71">
        <v>210448.71</v>
      </c>
      <c r="H56" s="71">
        <v>15224.34</v>
      </c>
    </row>
    <row r="57" spans="1:8">
      <c r="A57" s="57" t="s">
        <v>275</v>
      </c>
      <c r="B57" s="57" t="s">
        <v>276</v>
      </c>
      <c r="C57" s="72">
        <v>18252.11</v>
      </c>
      <c r="D57" s="72">
        <v>2233.0500000000002</v>
      </c>
      <c r="E57" s="72">
        <v>42700.97</v>
      </c>
      <c r="F57" s="72">
        <v>3345.15</v>
      </c>
      <c r="G57" s="72">
        <v>34809.03</v>
      </c>
      <c r="H57" s="72">
        <v>3035.83</v>
      </c>
    </row>
    <row r="58" spans="1:8">
      <c r="A58" s="57" t="s">
        <v>277</v>
      </c>
      <c r="B58" s="57" t="s">
        <v>278</v>
      </c>
      <c r="C58" s="71">
        <v>210435.55</v>
      </c>
      <c r="D58" s="71">
        <v>142595.82999999999</v>
      </c>
      <c r="E58" s="71">
        <v>309868.02</v>
      </c>
      <c r="F58" s="71">
        <v>171705.48</v>
      </c>
      <c r="G58" s="71">
        <v>359369.06</v>
      </c>
      <c r="H58" s="71">
        <v>178412.47</v>
      </c>
    </row>
    <row r="59" spans="1:8">
      <c r="A59" s="57" t="s">
        <v>279</v>
      </c>
      <c r="B59" s="57" t="s">
        <v>280</v>
      </c>
      <c r="C59" s="72">
        <v>331241.71999999997</v>
      </c>
      <c r="D59" s="72">
        <v>300222.46999999997</v>
      </c>
      <c r="E59" s="73">
        <v>351198.2</v>
      </c>
      <c r="F59" s="72">
        <v>267112.74</v>
      </c>
      <c r="G59" s="72">
        <v>419230.81</v>
      </c>
      <c r="H59" s="72">
        <v>272100.40999999997</v>
      </c>
    </row>
    <row r="60" spans="1:8">
      <c r="A60" s="57" t="s">
        <v>281</v>
      </c>
      <c r="B60" s="57" t="s">
        <v>282</v>
      </c>
      <c r="C60" s="71">
        <v>2975.47</v>
      </c>
      <c r="D60" s="71">
        <v>23290.19</v>
      </c>
      <c r="E60" s="74">
        <v>6760.1</v>
      </c>
      <c r="F60" s="71">
        <v>22521.63</v>
      </c>
      <c r="G60" s="71">
        <v>9506.65</v>
      </c>
      <c r="H60" s="71">
        <v>3314.34</v>
      </c>
    </row>
    <row r="61" spans="1:8">
      <c r="A61" s="57" t="s">
        <v>283</v>
      </c>
      <c r="B61" s="57" t="s">
        <v>284</v>
      </c>
      <c r="C61" s="72">
        <v>746.47</v>
      </c>
      <c r="D61" s="72">
        <v>698.76</v>
      </c>
      <c r="E61" s="73">
        <v>222.7</v>
      </c>
      <c r="F61" s="72">
        <v>499.28</v>
      </c>
      <c r="G61" s="72">
        <v>821.95</v>
      </c>
      <c r="H61" s="72">
        <v>127.12</v>
      </c>
    </row>
    <row r="62" spans="1:8">
      <c r="A62" s="57" t="s">
        <v>285</v>
      </c>
      <c r="B62" s="57" t="s">
        <v>286</v>
      </c>
      <c r="C62" s="59" t="s">
        <v>151</v>
      </c>
      <c r="D62" s="59" t="s">
        <v>151</v>
      </c>
      <c r="E62" s="59" t="s">
        <v>151</v>
      </c>
      <c r="F62" s="59" t="s">
        <v>151</v>
      </c>
      <c r="G62" s="59" t="s">
        <v>151</v>
      </c>
      <c r="H62" s="59" t="s">
        <v>151</v>
      </c>
    </row>
    <row r="63" spans="1:8">
      <c r="A63" s="57" t="s">
        <v>287</v>
      </c>
      <c r="B63" s="57" t="s">
        <v>288</v>
      </c>
      <c r="C63" s="72">
        <v>22920.52</v>
      </c>
      <c r="D63" s="72">
        <v>25793.38</v>
      </c>
      <c r="E63" s="72">
        <v>24340.26</v>
      </c>
      <c r="F63" s="72">
        <v>22469.06</v>
      </c>
      <c r="G63" s="72">
        <v>21770.02</v>
      </c>
      <c r="H63" s="72">
        <v>11049.88</v>
      </c>
    </row>
    <row r="64" spans="1:8">
      <c r="A64" s="57" t="s">
        <v>289</v>
      </c>
      <c r="B64" s="57" t="s">
        <v>290</v>
      </c>
      <c r="C64" s="71">
        <v>20798.03</v>
      </c>
      <c r="D64" s="71">
        <v>1595.24</v>
      </c>
      <c r="E64" s="71">
        <v>22200.54</v>
      </c>
      <c r="F64" s="71">
        <v>1574.82</v>
      </c>
      <c r="G64" s="71">
        <v>2309.92</v>
      </c>
      <c r="H64" s="71">
        <v>1669.37</v>
      </c>
    </row>
    <row r="65" spans="1:8">
      <c r="A65" s="57" t="s">
        <v>291</v>
      </c>
      <c r="B65" s="57" t="s">
        <v>292</v>
      </c>
      <c r="C65" s="58" t="s">
        <v>151</v>
      </c>
      <c r="D65" s="58" t="s">
        <v>151</v>
      </c>
      <c r="E65" s="58" t="s">
        <v>151</v>
      </c>
      <c r="F65" s="58" t="s">
        <v>151</v>
      </c>
      <c r="G65" s="58" t="s">
        <v>151</v>
      </c>
      <c r="H65" s="58" t="s">
        <v>151</v>
      </c>
    </row>
    <row r="66" spans="1:8">
      <c r="A66" s="57" t="s">
        <v>293</v>
      </c>
      <c r="B66" s="57" t="s">
        <v>294</v>
      </c>
      <c r="C66" s="74">
        <v>5353.5</v>
      </c>
      <c r="D66" s="71">
        <v>33100.17</v>
      </c>
      <c r="E66" s="71">
        <v>4525.93</v>
      </c>
      <c r="F66" s="71">
        <v>34574.089999999997</v>
      </c>
      <c r="G66" s="71">
        <v>5105.75</v>
      </c>
      <c r="H66" s="71">
        <v>34275.620000000003</v>
      </c>
    </row>
    <row r="67" spans="1:8">
      <c r="A67" s="57" t="s">
        <v>295</v>
      </c>
      <c r="B67" s="57" t="s">
        <v>296</v>
      </c>
      <c r="C67" s="58" t="s">
        <v>151</v>
      </c>
      <c r="D67" s="58" t="s">
        <v>151</v>
      </c>
      <c r="E67" s="58" t="s">
        <v>151</v>
      </c>
      <c r="F67" s="58" t="s">
        <v>151</v>
      </c>
      <c r="G67" s="58" t="s">
        <v>151</v>
      </c>
      <c r="H67" s="58" t="s">
        <v>151</v>
      </c>
    </row>
    <row r="68" spans="1:8">
      <c r="A68" s="57" t="s">
        <v>297</v>
      </c>
      <c r="B68" s="57" t="s">
        <v>298</v>
      </c>
      <c r="C68" s="71">
        <v>788128.65</v>
      </c>
      <c r="D68" s="71">
        <v>2669043.0299999998</v>
      </c>
      <c r="E68" s="71">
        <v>1198354.71</v>
      </c>
      <c r="F68" s="71">
        <v>2720058.25</v>
      </c>
      <c r="G68" s="71">
        <v>1723179.33</v>
      </c>
      <c r="H68" s="71">
        <v>2695107.46</v>
      </c>
    </row>
    <row r="69" spans="1:8">
      <c r="A69"/>
      <c r="B69"/>
      <c r="C69"/>
      <c r="D69"/>
      <c r="E69"/>
      <c r="F69"/>
      <c r="G69"/>
      <c r="H69"/>
    </row>
    <row r="70" spans="1:8">
      <c r="A70" s="53" t="s">
        <v>226</v>
      </c>
      <c r="B70"/>
      <c r="C70"/>
      <c r="D70"/>
      <c r="E70"/>
      <c r="F70"/>
      <c r="G70"/>
      <c r="H70"/>
    </row>
    <row r="71" spans="1:8">
      <c r="A71" s="53" t="s">
        <v>151</v>
      </c>
      <c r="B71" s="52" t="s">
        <v>227</v>
      </c>
      <c r="C71"/>
      <c r="D71"/>
      <c r="E71"/>
      <c r="F71"/>
      <c r="G71"/>
      <c r="H71"/>
    </row>
  </sheetData>
  <mergeCells count="5">
    <mergeCell ref="A10:B10"/>
    <mergeCell ref="C10:D10"/>
    <mergeCell ref="E10:F10"/>
    <mergeCell ref="G10:H10"/>
    <mergeCell ref="A11:B1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B19F1-D604-4EC3-8317-F1282417B8CB}">
  <sheetPr>
    <tabColor rgb="FFFFC000"/>
  </sheetPr>
  <dimension ref="B2:E6"/>
  <sheetViews>
    <sheetView workbookViewId="0">
      <selection activeCell="D13" sqref="D13"/>
    </sheetView>
  </sheetViews>
  <sheetFormatPr baseColWidth="10" defaultRowHeight="14.4"/>
  <cols>
    <col min="2" max="2" width="19" customWidth="1"/>
  </cols>
  <sheetData>
    <row r="2" spans="2:5">
      <c r="B2" s="61" t="s">
        <v>374</v>
      </c>
    </row>
    <row r="3" spans="2:5">
      <c r="B3" t="s">
        <v>373</v>
      </c>
    </row>
    <row r="4" spans="2:5">
      <c r="B4" t="s">
        <v>372</v>
      </c>
      <c r="C4">
        <v>2015</v>
      </c>
      <c r="D4">
        <v>2019</v>
      </c>
      <c r="E4">
        <v>2023</v>
      </c>
    </row>
    <row r="5" spans="2:5">
      <c r="B5" t="s">
        <v>192</v>
      </c>
      <c r="C5" s="79">
        <f>'Anatomie - Blézat'!F71/('Anatomie - Blézat'!F71+'Anatomie - Blézat'!F59+'Anatomie - Blézat'!F47)</f>
        <v>4.2953590969585696E-2</v>
      </c>
      <c r="D5" s="79">
        <f>'Anatomie - Blézat'!G71/('Anatomie - Blézat'!G71+'Anatomie - Blézat'!G59+'Anatomie - Blézat'!G47)</f>
        <v>2.1041063680425798E-2</v>
      </c>
      <c r="E5" s="79">
        <f>'Anatomie - Blézat'!H71/('Anatomie - Blézat'!H71+'Anatomie - Blézat'!H59+'Anatomie - Blézat'!H47)</f>
        <v>1.065612916967402E-2</v>
      </c>
    </row>
    <row r="6" spans="2:5">
      <c r="B6" t="s">
        <v>300</v>
      </c>
      <c r="C6" s="25">
        <f t="shared" ref="C6:D6" si="0">1-C5</f>
        <v>0.95704640903041427</v>
      </c>
      <c r="D6" s="25">
        <f t="shared" si="0"/>
        <v>0.9789589363195742</v>
      </c>
      <c r="E6" s="25">
        <f>1-E5</f>
        <v>0.98934387083032593</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84209-2068-4E1B-90E1-2A2C462B1E7A}">
  <sheetPr>
    <tabColor rgb="FF92D050"/>
  </sheetPr>
  <dimension ref="A1:U16"/>
  <sheetViews>
    <sheetView workbookViewId="0">
      <pane xSplit="3" ySplit="1" topLeftCell="D2" activePane="bottomRight" state="frozen"/>
      <selection activeCell="AD10" sqref="AD10"/>
      <selection pane="topRight" activeCell="AD10" sqref="AD10"/>
      <selection pane="bottomLeft" activeCell="AD10" sqref="AD10"/>
      <selection pane="bottomRight"/>
    </sheetView>
  </sheetViews>
  <sheetFormatPr baseColWidth="10" defaultColWidth="9.109375" defaultRowHeight="14.4"/>
  <cols>
    <col min="1" max="1" width="12.33203125" style="8" bestFit="1" customWidth="1"/>
    <col min="2" max="2" width="31.77734375" customWidth="1"/>
    <col min="3" max="3" width="34.88671875" bestFit="1" customWidth="1"/>
    <col min="4" max="4" width="10.44140625" bestFit="1" customWidth="1"/>
    <col min="5" max="6" width="19.109375" bestFit="1" customWidth="1"/>
    <col min="7" max="15" width="8.6640625" style="8" customWidth="1"/>
    <col min="16" max="16" width="14.6640625" style="8" customWidth="1"/>
    <col min="17" max="17" width="15.88671875" style="8" customWidth="1"/>
    <col min="18" max="19" width="11.109375" customWidth="1"/>
    <col min="20" max="20" width="14.33203125" style="8" customWidth="1"/>
    <col min="21" max="21" width="13.109375" customWidth="1"/>
  </cols>
  <sheetData>
    <row r="1" spans="1:21" ht="76.2" thickBot="1">
      <c r="A1" s="19" t="s">
        <v>25</v>
      </c>
      <c r="B1" s="20" t="s">
        <v>18</v>
      </c>
      <c r="C1" s="20" t="s">
        <v>19</v>
      </c>
      <c r="D1" s="20" t="s">
        <v>26</v>
      </c>
      <c r="E1" s="20" t="s">
        <v>27</v>
      </c>
      <c r="F1" s="20" t="s">
        <v>28</v>
      </c>
      <c r="G1" s="21" t="str">
        <f>Etiquettes!$A$7</f>
        <v>Unité</v>
      </c>
      <c r="H1" s="21" t="str">
        <f>Etiquettes!$A$4</f>
        <v>Filière</v>
      </c>
      <c r="I1" s="21" t="str">
        <f>Etiquettes!$A$6</f>
        <v>Année</v>
      </c>
      <c r="J1" s="21" t="str">
        <f>Etiquettes!$A$5</f>
        <v>Territoire</v>
      </c>
      <c r="K1" s="21" t="str">
        <f>Etiquettes!$A$12</f>
        <v>Traduction</v>
      </c>
      <c r="L1" s="21" t="str">
        <f>Etiquettes!$A$10</f>
        <v>Hypothèse</v>
      </c>
      <c r="M1" s="21" t="str">
        <f>Etiquettes!$A$9</f>
        <v>Source</v>
      </c>
      <c r="N1" s="21" t="str">
        <f>Etiquettes!$A$13</f>
        <v>Onglet source fichier Excel</v>
      </c>
      <c r="O1" s="21" t="str">
        <f>Etiquettes!$A$11</f>
        <v>Type de donnée collectée</v>
      </c>
      <c r="P1" s="21" t="str">
        <f>Etiquettes!$A$8</f>
        <v>Information collectée</v>
      </c>
      <c r="Q1" s="21" t="str">
        <f>Etiquettes!$A$15</f>
        <v>Fiabilité des données</v>
      </c>
      <c r="R1" s="21" t="str">
        <f>Etiquettes!$A$16</f>
        <v>Méthode</v>
      </c>
      <c r="S1" s="21" t="str">
        <f>Etiquettes!$A$17</f>
        <v>Analyse des résultats</v>
      </c>
      <c r="T1" s="20" t="s">
        <v>3</v>
      </c>
      <c r="U1" s="22" t="s">
        <v>5</v>
      </c>
    </row>
    <row r="2" spans="1:21" ht="14.4" customHeight="1">
      <c r="A2" s="8">
        <v>1</v>
      </c>
      <c r="B2" t="str">
        <f>Produits!$B$2</f>
        <v>Equins</v>
      </c>
      <c r="C2" t="str">
        <f>Secteurs!$B$4</f>
        <v>Abattage / découpe</v>
      </c>
      <c r="D2" s="25">
        <f>'Anatomie - Blézat'!D70</f>
        <v>0.36</v>
      </c>
      <c r="G2" s="23" t="str">
        <f>Etiquettes!$C$7</f>
        <v>kt</v>
      </c>
      <c r="H2" s="83" t="str">
        <f>Etiquettes!$C$4</f>
        <v>Viande chevaline</v>
      </c>
      <c r="I2" s="82" t="str">
        <f>Etiquettes!$C$6</f>
        <v>2015:2019:2023</v>
      </c>
      <c r="J2" t="str">
        <f>Etiquettes!$C$5</f>
        <v>France entière</v>
      </c>
      <c r="L2"/>
      <c r="M2"/>
      <c r="O2"/>
      <c r="P2"/>
      <c r="Q2"/>
      <c r="R2" s="23"/>
      <c r="S2" s="23"/>
      <c r="T2"/>
      <c r="U2" s="128" t="s">
        <v>375</v>
      </c>
    </row>
    <row r="3" spans="1:21">
      <c r="A3" s="8">
        <v>1</v>
      </c>
      <c r="B3" t="str">
        <f>Secteurs!$B$4</f>
        <v>Abattage / découpe</v>
      </c>
      <c r="C3" t="str">
        <f>Produits!$B$4</f>
        <v>Viande</v>
      </c>
      <c r="D3">
        <v>-1</v>
      </c>
      <c r="G3" s="23" t="str">
        <f>Etiquettes!$C$7</f>
        <v>kt</v>
      </c>
      <c r="H3" s="83" t="str">
        <f>Etiquettes!$C$4</f>
        <v>Viande chevaline</v>
      </c>
      <c r="I3" s="82" t="str">
        <f>Etiquettes!$C$6</f>
        <v>2015:2019:2023</v>
      </c>
      <c r="J3" t="str">
        <f>Etiquettes!$C$5</f>
        <v>France entière</v>
      </c>
      <c r="K3" t="s">
        <v>433</v>
      </c>
      <c r="L3" s="23"/>
      <c r="M3" t="s">
        <v>441</v>
      </c>
      <c r="N3" t="str" cm="1">
        <f t="array" aca="1" ref="N3" ca="1">[1]!NOM_FEUILLE('Anatomie - Blézat'!$A$1)</f>
        <v>Anatomie - Blézat</v>
      </c>
      <c r="O3" t="str">
        <f>Etiquettes!$I$11</f>
        <v>Rendement</v>
      </c>
      <c r="P3" t="str">
        <f>_xlfn.CONCAT(K3," = ",MROUND(D2*100,0.01)," % (",M3,")")</f>
        <v>Rendement en viande de l'abattage-découpe = 36 % (A dire d'expert)</v>
      </c>
      <c r="Q3" s="23" t="str">
        <f>Etiquettes!$I$15</f>
        <v>Robuste</v>
      </c>
      <c r="R3" s="100" t="s">
        <v>513</v>
      </c>
      <c r="S3" s="82" t="str">
        <f>Etiquettes!$H$17</f>
        <v>Donnée collectée (valeur du flux ou coefficient)</v>
      </c>
      <c r="T3"/>
      <c r="U3" s="129"/>
    </row>
    <row r="4" spans="1:21">
      <c r="A4" s="8">
        <f>A2+1</f>
        <v>2</v>
      </c>
      <c r="B4" t="str">
        <f>Produits!$B$2</f>
        <v>Equins</v>
      </c>
      <c r="C4" t="str">
        <f>Secteurs!$B$4</f>
        <v>Abattage / découpe</v>
      </c>
      <c r="D4" s="25">
        <f>'Anatomie - Blézat'!D71</f>
        <v>0.10248396501457727</v>
      </c>
      <c r="G4" s="23" t="str">
        <f>Etiquettes!$C$7</f>
        <v>kt</v>
      </c>
      <c r="H4" s="83" t="str">
        <f>Etiquettes!$C$4</f>
        <v>Viande chevaline</v>
      </c>
      <c r="I4" s="82" t="str">
        <f>Etiquettes!$C$6</f>
        <v>2015:2019:2023</v>
      </c>
      <c r="J4" t="str">
        <f>Etiquettes!$C$5</f>
        <v>France entière</v>
      </c>
      <c r="K4"/>
      <c r="L4"/>
      <c r="M4"/>
      <c r="N4"/>
      <c r="O4"/>
      <c r="P4"/>
      <c r="Q4"/>
      <c r="R4" s="23"/>
      <c r="S4" s="23"/>
      <c r="T4"/>
      <c r="U4" s="129"/>
    </row>
    <row r="5" spans="1:21">
      <c r="A5" s="8">
        <f t="shared" ref="A5:A14" si="0">A3+1</f>
        <v>2</v>
      </c>
      <c r="B5" t="str">
        <f>Secteurs!$B$4</f>
        <v>Abattage / découpe</v>
      </c>
      <c r="C5" t="str">
        <f>Produits!$B$7</f>
        <v>Abats</v>
      </c>
      <c r="D5">
        <v>-1</v>
      </c>
      <c r="G5" s="23" t="str">
        <f>Etiquettes!$C$7</f>
        <v>kt</v>
      </c>
      <c r="H5" s="83" t="str">
        <f>Etiquettes!$C$4</f>
        <v>Viande chevaline</v>
      </c>
      <c r="I5" s="82" t="str">
        <f>Etiquettes!$C$6</f>
        <v>2015:2019:2023</v>
      </c>
      <c r="J5" t="str">
        <f>Etiquettes!$C$5</f>
        <v>France entière</v>
      </c>
      <c r="K5" t="s">
        <v>434</v>
      </c>
      <c r="L5" t="s">
        <v>454</v>
      </c>
      <c r="M5" t="s">
        <v>302</v>
      </c>
      <c r="N5" t="str" cm="1">
        <f t="array" aca="1" ref="N5" ca="1">[1]!NOM_FEUILLE('Anatomie - Blézat'!$A$1)</f>
        <v>Anatomie - Blézat</v>
      </c>
      <c r="O5" t="str">
        <f>Etiquettes!$I$11</f>
        <v>Rendement</v>
      </c>
      <c r="P5" t="str">
        <f t="shared" ref="P5" si="1">_xlfn.CONCAT(K5," = ",MROUND(D4*100,0.01)," % (",M5,")")</f>
        <v>Rendement en abats de l'abattage-découpe = 10,25 % (Blézat)</v>
      </c>
      <c r="Q5" s="23" t="str">
        <f>Etiquettes!$K$15</f>
        <v>Approximative</v>
      </c>
      <c r="R5" s="100" t="s">
        <v>513</v>
      </c>
      <c r="S5" s="82" t="str">
        <f>Etiquettes!$H$17</f>
        <v>Donnée collectée (valeur du flux ou coefficient)</v>
      </c>
      <c r="T5"/>
      <c r="U5" s="129"/>
    </row>
    <row r="6" spans="1:21">
      <c r="A6" s="8">
        <f t="shared" si="0"/>
        <v>3</v>
      </c>
      <c r="B6" t="str">
        <f>Produits!$B$2</f>
        <v>Equins</v>
      </c>
      <c r="C6" t="str">
        <f>Secteurs!$B$4</f>
        <v>Abattage / découpe</v>
      </c>
      <c r="D6" s="25">
        <f>'Anatomie - Blézat'!D73</f>
        <v>6.0641399416909623E-2</v>
      </c>
      <c r="F6" s="25"/>
      <c r="G6" s="23" t="str">
        <f>Etiquettes!$C$7</f>
        <v>kt</v>
      </c>
      <c r="H6" s="83" t="str">
        <f>Etiquettes!$C$4</f>
        <v>Viande chevaline</v>
      </c>
      <c r="I6" s="82" t="str">
        <f>Etiquettes!$C$6</f>
        <v>2015:2019:2023</v>
      </c>
      <c r="J6" t="str">
        <f>Etiquettes!$C$5</f>
        <v>France entière</v>
      </c>
      <c r="K6"/>
      <c r="L6"/>
      <c r="M6"/>
      <c r="N6"/>
      <c r="O6"/>
      <c r="P6"/>
      <c r="Q6"/>
      <c r="R6" s="23"/>
      <c r="S6" s="23"/>
      <c r="T6"/>
      <c r="U6" s="129"/>
    </row>
    <row r="7" spans="1:21">
      <c r="A7" s="8">
        <f t="shared" si="0"/>
        <v>3</v>
      </c>
      <c r="B7" t="str">
        <f>Secteurs!$B$4</f>
        <v>Abattage / découpe</v>
      </c>
      <c r="C7" t="str">
        <f>Produits!$B$10</f>
        <v>C1</v>
      </c>
      <c r="D7">
        <v>-1</v>
      </c>
      <c r="G7" s="23" t="str">
        <f>Etiquettes!$C$7</f>
        <v>kt</v>
      </c>
      <c r="H7" s="83" t="str">
        <f>Etiquettes!$C$4</f>
        <v>Viande chevaline</v>
      </c>
      <c r="I7" s="82" t="str">
        <f>Etiquettes!$C$6</f>
        <v>2015:2019:2023</v>
      </c>
      <c r="J7" t="str">
        <f>Etiquettes!$C$5</f>
        <v>France entière</v>
      </c>
      <c r="K7" t="s">
        <v>435</v>
      </c>
      <c r="L7" t="s">
        <v>454</v>
      </c>
      <c r="M7" t="s">
        <v>302</v>
      </c>
      <c r="N7" t="str" cm="1">
        <f t="array" aca="1" ref="N7" ca="1">[1]!NOM_FEUILLE('Anatomie - Blézat'!$A$1)</f>
        <v>Anatomie - Blézat</v>
      </c>
      <c r="O7" t="str">
        <f>Etiquettes!$I$11</f>
        <v>Rendement</v>
      </c>
      <c r="P7" t="str">
        <f t="shared" ref="P7" si="2">_xlfn.CONCAT(K7," = ",MROUND(D6*100,0.01)," % (",M7,")")</f>
        <v>Rendement en C1 de l'abattage-découpe = 6,06 % (Blézat)</v>
      </c>
      <c r="Q7" s="23" t="str">
        <f>Etiquettes!$K$15</f>
        <v>Approximative</v>
      </c>
      <c r="R7" s="100" t="s">
        <v>513</v>
      </c>
      <c r="S7" s="82" t="str">
        <f>Etiquettes!$H$17</f>
        <v>Donnée collectée (valeur du flux ou coefficient)</v>
      </c>
      <c r="T7"/>
      <c r="U7" s="129"/>
    </row>
    <row r="8" spans="1:21">
      <c r="A8" s="8">
        <f t="shared" si="0"/>
        <v>4</v>
      </c>
      <c r="B8" t="str">
        <f>Produits!$B$2</f>
        <v>Equins</v>
      </c>
      <c r="C8" t="str">
        <f>Secteurs!$B$4</f>
        <v>Abattage / découpe</v>
      </c>
      <c r="D8" s="25">
        <f>'Anatomie - Blézat'!D74</f>
        <v>0</v>
      </c>
      <c r="G8" s="23" t="str">
        <f>Etiquettes!$C$7</f>
        <v>kt</v>
      </c>
      <c r="H8" s="83" t="str">
        <f>Etiquettes!$C$4</f>
        <v>Viande chevaline</v>
      </c>
      <c r="I8" s="82" t="str">
        <f>Etiquettes!$C$6</f>
        <v>2015:2019:2023</v>
      </c>
      <c r="J8" t="str">
        <f>Etiquettes!$C$5</f>
        <v>France entière</v>
      </c>
      <c r="K8"/>
      <c r="L8"/>
      <c r="M8"/>
      <c r="N8"/>
      <c r="O8"/>
      <c r="P8"/>
      <c r="Q8"/>
      <c r="R8" s="23"/>
      <c r="S8" s="23"/>
      <c r="T8"/>
      <c r="U8" s="129"/>
    </row>
    <row r="9" spans="1:21">
      <c r="A9" s="8">
        <f t="shared" si="0"/>
        <v>4</v>
      </c>
      <c r="B9" t="str">
        <f>Secteurs!$B$4</f>
        <v>Abattage / découpe</v>
      </c>
      <c r="C9" t="str">
        <f>Produits!$B$11</f>
        <v>C2</v>
      </c>
      <c r="D9">
        <v>-1</v>
      </c>
      <c r="G9" s="23" t="str">
        <f>Etiquettes!$C$7</f>
        <v>kt</v>
      </c>
      <c r="H9" s="83" t="str">
        <f>Etiquettes!$C$4</f>
        <v>Viande chevaline</v>
      </c>
      <c r="I9" s="82" t="str">
        <f>Etiquettes!$C$6</f>
        <v>2015:2019:2023</v>
      </c>
      <c r="J9" t="str">
        <f>Etiquettes!$C$5</f>
        <v>France entière</v>
      </c>
      <c r="K9" t="s">
        <v>436</v>
      </c>
      <c r="L9" t="s">
        <v>454</v>
      </c>
      <c r="M9" t="s">
        <v>302</v>
      </c>
      <c r="N9" t="str" cm="1">
        <f t="array" aca="1" ref="N9" ca="1">[1]!NOM_FEUILLE('Anatomie - Blézat'!$A$1)</f>
        <v>Anatomie - Blézat</v>
      </c>
      <c r="O9" t="str">
        <f>Etiquettes!$I$11</f>
        <v>Rendement</v>
      </c>
      <c r="P9" t="str">
        <f t="shared" ref="P9" si="3">_xlfn.CONCAT(K9," = ",MROUND(D8*100,0.01)," % (",M9,")")</f>
        <v>Rendement en C2 de l'abattage-découpe = 0 % (Blézat)</v>
      </c>
      <c r="Q9" s="23" t="str">
        <f>Etiquettes!$K$15</f>
        <v>Approximative</v>
      </c>
      <c r="R9" s="100" t="s">
        <v>513</v>
      </c>
      <c r="S9" s="82" t="str">
        <f>Etiquettes!$H$17</f>
        <v>Donnée collectée (valeur du flux ou coefficient)</v>
      </c>
      <c r="T9"/>
      <c r="U9" s="129"/>
    </row>
    <row r="10" spans="1:21">
      <c r="A10" s="8">
        <f t="shared" si="0"/>
        <v>5</v>
      </c>
      <c r="B10" t="str">
        <f>Produits!$B$2</f>
        <v>Equins</v>
      </c>
      <c r="C10" t="str">
        <f>Secteurs!$B$4</f>
        <v>Abattage / découpe</v>
      </c>
      <c r="D10" s="25">
        <f>'Anatomie - Blézat'!D75</f>
        <v>0.39430903790087463</v>
      </c>
      <c r="G10" s="23" t="str">
        <f>Etiquettes!$C$7</f>
        <v>kt</v>
      </c>
      <c r="H10" s="83" t="str">
        <f>Etiquettes!$C$4</f>
        <v>Viande chevaline</v>
      </c>
      <c r="I10" s="82" t="str">
        <f>Etiquettes!$C$6</f>
        <v>2015:2019:2023</v>
      </c>
      <c r="J10" t="str">
        <f>Etiquettes!$C$5</f>
        <v>France entière</v>
      </c>
      <c r="K10"/>
      <c r="L10"/>
      <c r="M10"/>
      <c r="N10"/>
      <c r="O10"/>
      <c r="P10"/>
      <c r="Q10"/>
      <c r="R10" s="23"/>
      <c r="S10" s="23"/>
      <c r="T10"/>
      <c r="U10" s="129"/>
    </row>
    <row r="11" spans="1:21">
      <c r="A11" s="8">
        <f t="shared" si="0"/>
        <v>5</v>
      </c>
      <c r="B11" t="str">
        <f>Secteurs!$B$4</f>
        <v>Abattage / découpe</v>
      </c>
      <c r="C11" t="str">
        <f>Produits!$B$12</f>
        <v>C3 et alimentaire</v>
      </c>
      <c r="D11">
        <v>-1</v>
      </c>
      <c r="G11" s="23" t="str">
        <f>Etiquettes!$C$7</f>
        <v>kt</v>
      </c>
      <c r="H11" s="83" t="str">
        <f>Etiquettes!$C$4</f>
        <v>Viande chevaline</v>
      </c>
      <c r="I11" s="82" t="str">
        <f>Etiquettes!$C$6</f>
        <v>2015:2019:2023</v>
      </c>
      <c r="J11" t="str">
        <f>Etiquettes!$C$5</f>
        <v>France entière</v>
      </c>
      <c r="K11" t="s">
        <v>437</v>
      </c>
      <c r="L11" t="s">
        <v>454</v>
      </c>
      <c r="M11" t="s">
        <v>302</v>
      </c>
      <c r="N11" t="str" cm="1">
        <f t="array" aca="1" ref="N11" ca="1">[1]!NOM_FEUILLE('Anatomie - Blézat'!$A$1)</f>
        <v>Anatomie - Blézat</v>
      </c>
      <c r="O11" t="str">
        <f>Etiquettes!$I$11</f>
        <v>Rendement</v>
      </c>
      <c r="P11" t="str">
        <f t="shared" ref="P11" si="4">_xlfn.CONCAT(K11," = ",MROUND(D10*100,0.01)," % (",M11,")")</f>
        <v>Rendement en C3 et alimentaire de l'abattage-découpe = 39,43 % (Blézat)</v>
      </c>
      <c r="Q11" s="23" t="str">
        <f>Etiquettes!$K$15</f>
        <v>Approximative</v>
      </c>
      <c r="R11" s="100" t="s">
        <v>513</v>
      </c>
      <c r="S11" s="82" t="str">
        <f>Etiquettes!$H$17</f>
        <v>Donnée collectée (valeur du flux ou coefficient)</v>
      </c>
      <c r="T11"/>
      <c r="U11" s="129"/>
    </row>
    <row r="12" spans="1:21">
      <c r="A12" s="8">
        <f t="shared" si="0"/>
        <v>6</v>
      </c>
      <c r="B12" t="str">
        <f>Produits!$B$2</f>
        <v>Equins</v>
      </c>
      <c r="C12" t="str">
        <f>Secteurs!$B$4</f>
        <v>Abattage / découpe</v>
      </c>
      <c r="D12" s="25">
        <f>'Anatomie - Blézat'!D76</f>
        <v>6.9970845481049565E-2</v>
      </c>
      <c r="G12" s="23" t="str">
        <f>Etiquettes!$C$7</f>
        <v>kt</v>
      </c>
      <c r="H12" s="83" t="str">
        <f>Etiquettes!$C$4</f>
        <v>Viande chevaline</v>
      </c>
      <c r="I12" s="82" t="str">
        <f>Etiquettes!$C$6</f>
        <v>2015:2019:2023</v>
      </c>
      <c r="J12" t="str">
        <f>Etiquettes!$C$5</f>
        <v>France entière</v>
      </c>
      <c r="K12"/>
      <c r="L12"/>
      <c r="M12"/>
      <c r="N12"/>
      <c r="O12"/>
      <c r="P12"/>
      <c r="Q12"/>
      <c r="R12" s="23"/>
      <c r="S12" s="23"/>
      <c r="T12"/>
      <c r="U12" s="129"/>
    </row>
    <row r="13" spans="1:21">
      <c r="A13" s="8">
        <f t="shared" si="0"/>
        <v>6</v>
      </c>
      <c r="B13" t="str">
        <f>Secteurs!$B$4</f>
        <v>Abattage / découpe</v>
      </c>
      <c r="C13" t="str">
        <f>Produits!$B$8</f>
        <v>Peaux</v>
      </c>
      <c r="D13">
        <v>-1</v>
      </c>
      <c r="G13" s="23" t="str">
        <f>Etiquettes!$C$7</f>
        <v>kt</v>
      </c>
      <c r="H13" s="83" t="str">
        <f>Etiquettes!$C$4</f>
        <v>Viande chevaline</v>
      </c>
      <c r="I13" s="82" t="str">
        <f>Etiquettes!$C$6</f>
        <v>2015:2019:2023</v>
      </c>
      <c r="J13" t="str">
        <f>Etiquettes!$C$5</f>
        <v>France entière</v>
      </c>
      <c r="K13" t="s">
        <v>438</v>
      </c>
      <c r="L13" t="s">
        <v>454</v>
      </c>
      <c r="M13" t="s">
        <v>302</v>
      </c>
      <c r="N13" t="str" cm="1">
        <f t="array" aca="1" ref="N13" ca="1">[1]!NOM_FEUILLE('Anatomie - Blézat'!$A$1)</f>
        <v>Anatomie - Blézat</v>
      </c>
      <c r="O13" t="str">
        <f>Etiquettes!$I$11</f>
        <v>Rendement</v>
      </c>
      <c r="P13" t="str">
        <f t="shared" ref="P13" si="5">_xlfn.CONCAT(K13," = ",MROUND(D12*100,0.01)," % (",M13,")")</f>
        <v>Rendement en peaux de l'abattage-découpe = 7 % (Blézat)</v>
      </c>
      <c r="Q13" s="23" t="str">
        <f>Etiquettes!$K$15</f>
        <v>Approximative</v>
      </c>
      <c r="R13" s="100" t="s">
        <v>513</v>
      </c>
      <c r="S13" s="82" t="str">
        <f>Etiquettes!$H$17</f>
        <v>Donnée collectée (valeur du flux ou coefficient)</v>
      </c>
      <c r="T13"/>
      <c r="U13" s="129"/>
    </row>
    <row r="14" spans="1:21">
      <c r="A14" s="8">
        <f t="shared" si="0"/>
        <v>7</v>
      </c>
      <c r="B14" t="str">
        <f>Produits!$B$2</f>
        <v>Equins</v>
      </c>
      <c r="C14" t="str">
        <f>Secteurs!$B$4</f>
        <v>Abattage / découpe</v>
      </c>
      <c r="D14" s="25">
        <f>'Anatomie - Blézat'!D77</f>
        <v>1.2594752186588922E-2</v>
      </c>
      <c r="G14" s="23" t="str">
        <f>Etiquettes!$C$7</f>
        <v>kt</v>
      </c>
      <c r="H14" s="83" t="str">
        <f>Etiquettes!$C$4</f>
        <v>Viande chevaline</v>
      </c>
      <c r="I14" s="82" t="str">
        <f>Etiquettes!$C$6</f>
        <v>2015:2019:2023</v>
      </c>
      <c r="J14" t="str">
        <f>Etiquettes!$C$5</f>
        <v>France entière</v>
      </c>
      <c r="K14"/>
      <c r="L14"/>
      <c r="M14"/>
      <c r="N14"/>
      <c r="O14"/>
      <c r="P14"/>
      <c r="Q14"/>
      <c r="R14" s="23"/>
      <c r="S14" s="23"/>
      <c r="T14"/>
      <c r="U14" s="129"/>
    </row>
    <row r="15" spans="1:21">
      <c r="A15" s="8">
        <f>A13+1</f>
        <v>7</v>
      </c>
      <c r="B15" t="str">
        <f>Secteurs!$B$4</f>
        <v>Abattage / découpe</v>
      </c>
      <c r="C15" t="str">
        <f>Produits!$B$22</f>
        <v>Eau - ressuage</v>
      </c>
      <c r="D15">
        <v>-1</v>
      </c>
      <c r="G15" s="23" t="str">
        <f>Etiquettes!$C$7</f>
        <v>kt</v>
      </c>
      <c r="H15" s="83" t="str">
        <f>Etiquettes!$C$4</f>
        <v>Viande chevaline</v>
      </c>
      <c r="I15" s="82" t="str">
        <f>Etiquettes!$C$6</f>
        <v>2015:2019:2023</v>
      </c>
      <c r="J15" t="str">
        <f>Etiquettes!$C$5</f>
        <v>France entière</v>
      </c>
      <c r="K15" t="s">
        <v>439</v>
      </c>
      <c r="L15" t="s">
        <v>454</v>
      </c>
      <c r="M15" t="s">
        <v>302</v>
      </c>
      <c r="N15" t="str" cm="1">
        <f t="array" aca="1" ref="N15" ca="1">[1]!NOM_FEUILLE('Anatomie - Blézat'!$A$1)</f>
        <v>Anatomie - Blézat</v>
      </c>
      <c r="O15" t="str">
        <f>Etiquettes!$I$11</f>
        <v>Rendement</v>
      </c>
      <c r="P15" t="str">
        <f t="shared" ref="P15" si="6">_xlfn.CONCAT(K15," = ",MROUND(D14*100,0.01)," % (",M15,")")</f>
        <v>Pertes en eau de l'abattage-découpe = 1,26 % (Blézat)</v>
      </c>
      <c r="Q15" s="23" t="str">
        <f>Etiquettes!$K$15</f>
        <v>Approximative</v>
      </c>
      <c r="R15" s="100" t="s">
        <v>513</v>
      </c>
      <c r="S15" s="82" t="str">
        <f>Etiquettes!$H$17</f>
        <v>Donnée collectée (valeur du flux ou coefficient)</v>
      </c>
      <c r="T15"/>
      <c r="U15" s="129"/>
    </row>
    <row r="16" spans="1:21">
      <c r="E16" s="113"/>
    </row>
  </sheetData>
  <mergeCells count="1">
    <mergeCell ref="U2:U15"/>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8014D-E98D-4B0B-BE52-24A424DA09D8}">
  <sheetPr>
    <tabColor theme="1"/>
  </sheetPr>
  <dimension ref="A1:Q8"/>
  <sheetViews>
    <sheetView workbookViewId="0">
      <selection activeCell="E2" sqref="E2"/>
    </sheetView>
  </sheetViews>
  <sheetFormatPr baseColWidth="10" defaultRowHeight="14.4"/>
  <cols>
    <col min="1" max="1" width="31.21875" bestFit="1" customWidth="1"/>
    <col min="2" max="2" width="20" bestFit="1" customWidth="1"/>
    <col min="4" max="4" width="15.5546875" customWidth="1"/>
  </cols>
  <sheetData>
    <row r="1" spans="1:17" ht="15" thickBot="1">
      <c r="A1" s="84" t="s">
        <v>18</v>
      </c>
      <c r="B1" s="85" t="s">
        <v>19</v>
      </c>
      <c r="C1" s="85" t="s">
        <v>20</v>
      </c>
      <c r="D1" s="85" t="s">
        <v>22</v>
      </c>
      <c r="E1" t="str" cm="1">
        <f t="array" aca="1" ref="E1:Q8" ca="1">_xlfn._xlws.FILTER(Contraintes!G1:S186,ISTEXT(Contraintes!P1:P186))</f>
        <v>Unité</v>
      </c>
      <c r="F1" t="str">
        <f ca="1"/>
        <v>Filière</v>
      </c>
      <c r="G1" t="str">
        <f ca="1"/>
        <v>Année</v>
      </c>
      <c r="H1" t="str">
        <f ca="1"/>
        <v>Territoire</v>
      </c>
      <c r="I1" t="str">
        <f ca="1"/>
        <v>Traduction</v>
      </c>
      <c r="J1" t="str">
        <f ca="1"/>
        <v>Hypothèse</v>
      </c>
      <c r="K1" t="str">
        <f ca="1"/>
        <v>Source</v>
      </c>
      <c r="L1" t="str">
        <f ca="1"/>
        <v>Onglet source fichier Excel</v>
      </c>
      <c r="M1" t="str">
        <f ca="1"/>
        <v>Type de donnée collectée</v>
      </c>
      <c r="N1" t="str">
        <f ca="1"/>
        <v>Information collectée</v>
      </c>
      <c r="O1" t="str">
        <f ca="1"/>
        <v>Fiabilité des données</v>
      </c>
      <c r="P1" t="str">
        <f ca="1"/>
        <v>Méthode</v>
      </c>
      <c r="Q1" t="str">
        <f ca="1"/>
        <v>Analyse des résultats</v>
      </c>
    </row>
    <row r="2" spans="1:17">
      <c r="A2" t="str" cm="1">
        <f t="array" ref="A2:B8">_xlfn._xlws.FILTER(Contraintes!B2:C186,ISTEXT(Contraintes!P2:P186))</f>
        <v>Abattage / découpe</v>
      </c>
      <c r="B2" t="str">
        <v>Viande</v>
      </c>
      <c r="E2" t="str">
        <f ca="1"/>
        <v>kt</v>
      </c>
      <c r="F2" t="str">
        <f ca="1"/>
        <v>Viande chevaline</v>
      </c>
      <c r="G2" t="str">
        <f ca="1"/>
        <v>2015:2019:2023</v>
      </c>
      <c r="H2" t="str">
        <f ca="1"/>
        <v>France entière</v>
      </c>
      <c r="I2" t="str">
        <f ca="1"/>
        <v>Rendement en viande de l'abattage-découpe</v>
      </c>
      <c r="J2">
        <f ca="1"/>
        <v>0</v>
      </c>
      <c r="K2" t="str">
        <f ca="1"/>
        <v>A dire d'expert</v>
      </c>
      <c r="L2" t="str">
        <f ca="1"/>
        <v>Anatomie - Blézat</v>
      </c>
      <c r="M2" t="str">
        <f ca="1"/>
        <v>Rendement</v>
      </c>
      <c r="N2" t="str">
        <f ca="1"/>
        <v>Rendement en viande de l'abattage-découpe = 36 % (A dire d'expert)</v>
      </c>
      <c r="O2" t="str">
        <f ca="1"/>
        <v>Robuste</v>
      </c>
      <c r="P2" t="str">
        <f ca="1"/>
        <v>Données collectées:Données déterminées</v>
      </c>
      <c r="Q2" t="str">
        <f ca="1"/>
        <v>Donnée collectée (valeur du flux ou coefficient)</v>
      </c>
    </row>
    <row r="3" spans="1:17">
      <c r="A3" t="str">
        <v>Abattage / découpe</v>
      </c>
      <c r="B3" t="str">
        <v>Abats</v>
      </c>
      <c r="E3" t="str">
        <f ca="1"/>
        <v>kt</v>
      </c>
      <c r="F3" t="str">
        <f ca="1"/>
        <v>Viande chevaline</v>
      </c>
      <c r="G3" t="str">
        <f ca="1"/>
        <v>2015:2019:2023</v>
      </c>
      <c r="H3" t="str">
        <f ca="1"/>
        <v>France entière</v>
      </c>
      <c r="I3" t="str">
        <f ca="1"/>
        <v>Rendement en abats de l'abattage-découpe</v>
      </c>
      <c r="J3" t="str">
        <f ca="1"/>
        <v>Même répartition que le veau (rendements d'abattage et de découpe proches) pour les autres produits et coproduits que la viande</v>
      </c>
      <c r="K3" t="str">
        <f ca="1"/>
        <v>Blézat</v>
      </c>
      <c r="L3" t="str">
        <f ca="1"/>
        <v>Anatomie - Blézat</v>
      </c>
      <c r="M3" t="str">
        <f ca="1"/>
        <v>Rendement</v>
      </c>
      <c r="N3" t="str">
        <f ca="1"/>
        <v>Rendement en abats de l'abattage-découpe = 10,25 % (Blézat)</v>
      </c>
      <c r="O3" t="str">
        <f ca="1"/>
        <v>Approximative</v>
      </c>
      <c r="P3" t="str">
        <f ca="1"/>
        <v>Données collectées:Données déterminées</v>
      </c>
      <c r="Q3" t="str">
        <f ca="1"/>
        <v>Donnée collectée (valeur du flux ou coefficient)</v>
      </c>
    </row>
    <row r="4" spans="1:17">
      <c r="A4" t="str">
        <v>Abattage / découpe</v>
      </c>
      <c r="B4" t="str">
        <v>C1</v>
      </c>
      <c r="E4" t="str">
        <f ca="1"/>
        <v>kt</v>
      </c>
      <c r="F4" t="str">
        <f ca="1"/>
        <v>Viande chevaline</v>
      </c>
      <c r="G4" t="str">
        <f ca="1"/>
        <v>2015:2019:2023</v>
      </c>
      <c r="H4" t="str">
        <f ca="1"/>
        <v>France entière</v>
      </c>
      <c r="I4" t="str">
        <f ca="1"/>
        <v>Rendement en C1 de l'abattage-découpe</v>
      </c>
      <c r="J4" t="str">
        <f ca="1"/>
        <v>Même répartition que le veau (rendements d'abattage et de découpe proches) pour les autres produits et coproduits que la viande</v>
      </c>
      <c r="K4" t="str">
        <f ca="1"/>
        <v>Blézat</v>
      </c>
      <c r="L4" t="str">
        <f ca="1"/>
        <v>Anatomie - Blézat</v>
      </c>
      <c r="M4" t="str">
        <f ca="1"/>
        <v>Rendement</v>
      </c>
      <c r="N4" t="str">
        <f ca="1"/>
        <v>Rendement en C1 de l'abattage-découpe = 6,06 % (Blézat)</v>
      </c>
      <c r="O4" t="str">
        <f ca="1"/>
        <v>Approximative</v>
      </c>
      <c r="P4" t="str">
        <f ca="1"/>
        <v>Données collectées:Données déterminées</v>
      </c>
      <c r="Q4" t="str">
        <f ca="1"/>
        <v>Donnée collectée (valeur du flux ou coefficient)</v>
      </c>
    </row>
    <row r="5" spans="1:17">
      <c r="A5" t="str">
        <v>Abattage / découpe</v>
      </c>
      <c r="B5" t="str">
        <v>C2</v>
      </c>
      <c r="E5" t="str">
        <f ca="1"/>
        <v>kt</v>
      </c>
      <c r="F5" t="str">
        <f ca="1"/>
        <v>Viande chevaline</v>
      </c>
      <c r="G5" t="str">
        <f ca="1"/>
        <v>2015:2019:2023</v>
      </c>
      <c r="H5" t="str">
        <f ca="1"/>
        <v>France entière</v>
      </c>
      <c r="I5" t="str">
        <f ca="1"/>
        <v>Rendement en C2 de l'abattage-découpe</v>
      </c>
      <c r="J5" t="str">
        <f ca="1"/>
        <v>Même répartition que le veau (rendements d'abattage et de découpe proches) pour les autres produits et coproduits que la viande</v>
      </c>
      <c r="K5" t="str">
        <f ca="1"/>
        <v>Blézat</v>
      </c>
      <c r="L5" t="str">
        <f ca="1"/>
        <v>Anatomie - Blézat</v>
      </c>
      <c r="M5" t="str">
        <f ca="1"/>
        <v>Rendement</v>
      </c>
      <c r="N5" t="str">
        <f ca="1"/>
        <v>Rendement en C2 de l'abattage-découpe = 0 % (Blézat)</v>
      </c>
      <c r="O5" t="str">
        <f ca="1"/>
        <v>Approximative</v>
      </c>
      <c r="P5" t="str">
        <f ca="1"/>
        <v>Données collectées:Données déterminées</v>
      </c>
      <c r="Q5" t="str">
        <f ca="1"/>
        <v>Donnée collectée (valeur du flux ou coefficient)</v>
      </c>
    </row>
    <row r="6" spans="1:17">
      <c r="A6" t="str">
        <v>Abattage / découpe</v>
      </c>
      <c r="B6" t="str">
        <v>C3 et alimentaire</v>
      </c>
      <c r="E6" t="str">
        <f ca="1"/>
        <v>kt</v>
      </c>
      <c r="F6" t="str">
        <f ca="1"/>
        <v>Viande chevaline</v>
      </c>
      <c r="G6" t="str">
        <f ca="1"/>
        <v>2015:2019:2023</v>
      </c>
      <c r="H6" t="str">
        <f ca="1"/>
        <v>France entière</v>
      </c>
      <c r="I6" t="str">
        <f ca="1"/>
        <v>Rendement en C3 et alimentaire de l'abattage-découpe</v>
      </c>
      <c r="J6" t="str">
        <f ca="1"/>
        <v>Même répartition que le veau (rendements d'abattage et de découpe proches) pour les autres produits et coproduits que la viande</v>
      </c>
      <c r="K6" t="str">
        <f ca="1"/>
        <v>Blézat</v>
      </c>
      <c r="L6" t="str">
        <f ca="1"/>
        <v>Anatomie - Blézat</v>
      </c>
      <c r="M6" t="str">
        <f ca="1"/>
        <v>Rendement</v>
      </c>
      <c r="N6" t="str">
        <f ca="1"/>
        <v>Rendement en C3 et alimentaire de l'abattage-découpe = 39,43 % (Blézat)</v>
      </c>
      <c r="O6" t="str">
        <f ca="1"/>
        <v>Approximative</v>
      </c>
      <c r="P6" t="str">
        <f ca="1"/>
        <v>Données collectées:Données déterminées</v>
      </c>
      <c r="Q6" t="str">
        <f ca="1"/>
        <v>Donnée collectée (valeur du flux ou coefficient)</v>
      </c>
    </row>
    <row r="7" spans="1:17">
      <c r="A7" t="str">
        <v>Abattage / découpe</v>
      </c>
      <c r="B7" t="str">
        <v>Peaux</v>
      </c>
      <c r="E7" t="str">
        <f ca="1"/>
        <v>kt</v>
      </c>
      <c r="F7" t="str">
        <f ca="1"/>
        <v>Viande chevaline</v>
      </c>
      <c r="G7" t="str">
        <f ca="1"/>
        <v>2015:2019:2023</v>
      </c>
      <c r="H7" t="str">
        <f ca="1"/>
        <v>France entière</v>
      </c>
      <c r="I7" t="str">
        <f ca="1"/>
        <v>Rendement en peaux de l'abattage-découpe</v>
      </c>
      <c r="J7" t="str">
        <f ca="1"/>
        <v>Même répartition que le veau (rendements d'abattage et de découpe proches) pour les autres produits et coproduits que la viande</v>
      </c>
      <c r="K7" t="str">
        <f ca="1"/>
        <v>Blézat</v>
      </c>
      <c r="L7" t="str">
        <f ca="1"/>
        <v>Anatomie - Blézat</v>
      </c>
      <c r="M7" t="str">
        <f ca="1"/>
        <v>Rendement</v>
      </c>
      <c r="N7" t="str">
        <f ca="1"/>
        <v>Rendement en peaux de l'abattage-découpe = 7 % (Blézat)</v>
      </c>
      <c r="O7" t="str">
        <f ca="1"/>
        <v>Approximative</v>
      </c>
      <c r="P7" t="str">
        <f ca="1"/>
        <v>Données collectées:Données déterminées</v>
      </c>
      <c r="Q7" t="str">
        <f ca="1"/>
        <v>Donnée collectée (valeur du flux ou coefficient)</v>
      </c>
    </row>
    <row r="8" spans="1:17">
      <c r="A8" t="str">
        <v>Abattage / découpe</v>
      </c>
      <c r="B8" t="str">
        <v>Eau - ressuage</v>
      </c>
      <c r="E8" t="str">
        <f ca="1"/>
        <v>kt</v>
      </c>
      <c r="F8" t="str">
        <f ca="1"/>
        <v>Viande chevaline</v>
      </c>
      <c r="G8" t="str">
        <f ca="1"/>
        <v>2015:2019:2023</v>
      </c>
      <c r="H8" t="str">
        <f ca="1"/>
        <v>France entière</v>
      </c>
      <c r="I8" t="str">
        <f ca="1"/>
        <v>Pertes en eau de l'abattage-découpe</v>
      </c>
      <c r="J8" t="str">
        <f ca="1"/>
        <v>Même répartition que le veau (rendements d'abattage et de découpe proches) pour les autres produits et coproduits que la viande</v>
      </c>
      <c r="K8" t="str">
        <f ca="1"/>
        <v>Blézat</v>
      </c>
      <c r="L8" t="str">
        <f ca="1"/>
        <v>Anatomie - Blézat</v>
      </c>
      <c r="M8" t="str">
        <f ca="1"/>
        <v>Rendement</v>
      </c>
      <c r="N8" t="str">
        <f ca="1"/>
        <v>Pertes en eau de l'abattage-découpe = 1,26 % (Blézat)</v>
      </c>
      <c r="O8" t="str">
        <f ca="1"/>
        <v>Approximative</v>
      </c>
      <c r="P8" t="str">
        <f ca="1"/>
        <v>Données collectées:Données déterminées</v>
      </c>
      <c r="Q8" t="str">
        <f ca="1"/>
        <v>Donnée collectée (valeur du flux ou coefficient)</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2A195-ACC1-48BF-8D88-BA4D9E5ADAFA}">
  <sheetPr>
    <tabColor rgb="FFD7D200"/>
  </sheetPr>
  <dimension ref="A1:E32"/>
  <sheetViews>
    <sheetView workbookViewId="0">
      <selection activeCell="B39" sqref="B39"/>
    </sheetView>
  </sheetViews>
  <sheetFormatPr baseColWidth="10" defaultColWidth="11.44140625" defaultRowHeight="14.4"/>
  <cols>
    <col min="1" max="1" width="36.33203125" style="158" bestFit="1" customWidth="1"/>
    <col min="2" max="2" width="11.44140625" style="166"/>
    <col min="3" max="16384" width="11.44140625" style="158"/>
  </cols>
  <sheetData>
    <row r="1" spans="1:5" ht="23.4">
      <c r="A1" s="165" t="s">
        <v>528</v>
      </c>
    </row>
    <row r="2" spans="1:5">
      <c r="B2" s="167" t="s">
        <v>529</v>
      </c>
    </row>
    <row r="3" spans="1:5">
      <c r="A3" s="168" t="s">
        <v>530</v>
      </c>
    </row>
    <row r="4" spans="1:5">
      <c r="A4" s="169" t="s">
        <v>519</v>
      </c>
      <c r="B4" s="170"/>
      <c r="E4" s="164"/>
    </row>
    <row r="5" spans="1:5">
      <c r="A5" s="169" t="s">
        <v>528</v>
      </c>
    </row>
    <row r="6" spans="1:5">
      <c r="A6" s="169" t="s">
        <v>531</v>
      </c>
    </row>
    <row r="7" spans="1:5">
      <c r="A7" s="171"/>
    </row>
    <row r="8" spans="1:5">
      <c r="A8" s="168" t="s">
        <v>532</v>
      </c>
    </row>
    <row r="9" spans="1:5">
      <c r="A9" s="169" t="s">
        <v>533</v>
      </c>
      <c r="B9" s="166" t="s">
        <v>534</v>
      </c>
    </row>
    <row r="10" spans="1:5">
      <c r="A10" s="169" t="s">
        <v>535</v>
      </c>
      <c r="B10" s="166" t="str">
        <f>Produits!B1</f>
        <v>Liste des produits</v>
      </c>
      <c r="D10" s="169"/>
    </row>
    <row r="11" spans="1:5">
      <c r="A11" s="169" t="s">
        <v>536</v>
      </c>
      <c r="B11" s="166" t="str">
        <f>Secteurs!B1</f>
        <v>Liste des secteurs</v>
      </c>
    </row>
    <row r="12" spans="1:5">
      <c r="A12" s="172" t="s">
        <v>537</v>
      </c>
      <c r="B12" s="166" t="s">
        <v>538</v>
      </c>
    </row>
    <row r="13" spans="1:5">
      <c r="A13" s="169" t="s">
        <v>540</v>
      </c>
    </row>
    <row r="14" spans="1:5">
      <c r="A14" s="169" t="s">
        <v>541</v>
      </c>
    </row>
    <row r="15" spans="1:5">
      <c r="A15" s="169" t="s">
        <v>545</v>
      </c>
    </row>
    <row r="16" spans="1:5">
      <c r="A16" s="169" t="s">
        <v>546</v>
      </c>
    </row>
    <row r="17" spans="1:5" s="166" customFormat="1">
      <c r="A17" s="169" t="s">
        <v>542</v>
      </c>
      <c r="C17" s="158"/>
      <c r="D17" s="158"/>
      <c r="E17" s="158"/>
    </row>
    <row r="18" spans="1:5" s="166" customFormat="1">
      <c r="A18" s="169" t="s">
        <v>547</v>
      </c>
      <c r="C18" s="158"/>
      <c r="D18" s="158"/>
      <c r="E18" s="158"/>
    </row>
    <row r="19" spans="1:5" s="166" customFormat="1">
      <c r="A19" s="169" t="s">
        <v>543</v>
      </c>
      <c r="C19" s="158"/>
      <c r="D19" s="158"/>
      <c r="E19" s="158"/>
    </row>
    <row r="20" spans="1:5" s="166" customFormat="1">
      <c r="A20" s="169" t="s">
        <v>544</v>
      </c>
      <c r="C20" s="158"/>
      <c r="D20" s="158"/>
      <c r="E20" s="158"/>
    </row>
    <row r="21" spans="1:5">
      <c r="A21" s="172" t="s">
        <v>539</v>
      </c>
    </row>
    <row r="22" spans="1:5" s="166" customFormat="1">
      <c r="A22" s="172"/>
      <c r="C22" s="158"/>
      <c r="D22" s="158"/>
      <c r="E22" s="158"/>
    </row>
    <row r="23" spans="1:5">
      <c r="A23" s="168" t="s">
        <v>548</v>
      </c>
    </row>
    <row r="24" spans="1:5">
      <c r="A24" s="172" t="s">
        <v>663</v>
      </c>
      <c r="B24" s="166" t="str">
        <f>'Abattages - AGRESTE'!L5</f>
        <v>Agreste - Base de données nationale de l'identification française (BDNI)</v>
      </c>
    </row>
    <row r="25" spans="1:5">
      <c r="A25" s="172" t="s">
        <v>664</v>
      </c>
    </row>
    <row r="26" spans="1:5">
      <c r="A26" s="172" t="s">
        <v>665</v>
      </c>
      <c r="B26" s="166" t="str">
        <f>'Comext - TRACES'!C2</f>
        <v>Ifce d'après TRACES, douanes</v>
      </c>
    </row>
    <row r="27" spans="1:5">
      <c r="A27" s="172" t="s">
        <v>666</v>
      </c>
      <c r="B27" s="158" t="str">
        <f>'Fabrication - PRODCOM'!B2</f>
        <v>Production vendue, exportations et importations [ds-056120__custom_15351204]</v>
      </c>
    </row>
    <row r="28" spans="1:5">
      <c r="A28" s="172" t="s">
        <v>667</v>
      </c>
      <c r="B28" s="166" t="str">
        <f>'Comext - EUROSTAT'!B2</f>
        <v>Commerce UE depuis 1988 par SH2,4,6 et NC8 [ds-045409__custom_15351985]</v>
      </c>
    </row>
    <row r="29" spans="1:5">
      <c r="A29" s="172" t="s">
        <v>668</v>
      </c>
      <c r="B29" s="166" t="str">
        <f>'Allocation équins'!B2</f>
        <v>Echanges d'abats</v>
      </c>
    </row>
    <row r="30" spans="1:5">
      <c r="A30" s="172" t="s">
        <v>669</v>
      </c>
      <c r="B30" s="166" t="str">
        <f>'Anatomie - Blézat'!A1</f>
        <v>Composition anatomique et rendement d'abattage/découpe</v>
      </c>
    </row>
    <row r="31" spans="1:5">
      <c r="A31" s="172" t="s">
        <v>670</v>
      </c>
    </row>
    <row r="32" spans="1:5">
      <c r="A32" s="172" t="s">
        <v>671</v>
      </c>
      <c r="B32" s="166" t="str">
        <f>'Débouchés - IFCE'!B1</f>
        <v>Débouchés de la viande chevaline fraîche</v>
      </c>
    </row>
  </sheetData>
  <hyperlinks>
    <hyperlink ref="A4" location="'Informations générales'!A1" display="Informations générales" xr:uid="{38BD9FAE-9586-4DA2-B677-6B6DDC22CE51}"/>
    <hyperlink ref="A5" location="SOMMAIRE!A1" display="SOMMAIRE" xr:uid="{A435B593-326D-475C-9514-A2A652C8D41F}"/>
    <hyperlink ref="A6" location="'Lecture du fichier'!A1" display="Lecture du fichier" xr:uid="{81C1C297-2D37-4788-84C7-E2E846AB31DD}"/>
    <hyperlink ref="A9" location="Etiquettes!A1" display="Etiquettes" xr:uid="{0D97B357-4E0F-47F0-AB17-38DC66A87598}"/>
    <hyperlink ref="A10" location="Produits!A1" display="Produits" xr:uid="{B36A9366-9B26-4035-B089-B7ABA08EDC77}"/>
    <hyperlink ref="A11" location="Secteurs!A1" display="Secteurs" xr:uid="{8B2A5C78-D528-4F92-8EE6-3FD4B0E94940}"/>
    <hyperlink ref="A13" location="Données!A1" display="Données" xr:uid="{4C5C0D16-9474-44C1-879C-D78E89399BB3}"/>
    <hyperlink ref="A14" location="'Données '!A1" display="Données " xr:uid="{AFB2CD9A-6C0E-4173-9C3C-0005F09A85C0}"/>
    <hyperlink ref="A15" location="'Données  '!A1" display="Données  " xr:uid="{3515BC0B-A857-4F47-B84F-6B3187503AE7}"/>
    <hyperlink ref="A16" location="'Données   '!A1" display="Données   " xr:uid="{48380E61-90FC-42CF-8C47-92B00B556C2F}"/>
    <hyperlink ref="A18" location="'Données    '!A1" display="Données    " xr:uid="{017D6997-5032-43CF-889F-D437BF0F3D43}"/>
    <hyperlink ref="A17" location="Contraintes!A1" display="Contraintes" xr:uid="{848E55A5-E705-43AB-B079-C1111AC5779C}"/>
    <hyperlink ref="A19" location="'Contraintes '!A1" display="Contraintes       " xr:uid="{05E4F811-3A78-4F2E-91FC-C966610708D8}"/>
    <hyperlink ref="A20" location="'Contraintes  '!A1" display="Contraintes  " xr:uid="{67CAFBB3-0C73-4117-AE97-2F9471108B1B}"/>
    <hyperlink ref="A12" location="'Structure des flux'!A1" display="'Structure des flux'!A1" xr:uid="{9284798C-E9B7-4450-9BE0-FB21D3E79653}"/>
    <hyperlink ref="A21" location="' Données '!A1" display="' Données '!A1" xr:uid="{B989F731-6388-43BD-BD44-7E95C24C1363}"/>
    <hyperlink ref="A24" location="'Abattages - AGRESTE'!A1" display="'Abattages - AGRESTE'!A1" xr:uid="{FD38DA00-D3E7-4E85-8644-2DF2BA68B123}"/>
    <hyperlink ref="A25" location="'Comext - AGRESTE'!A1" display="'Comext - AGRESTE'!A1" xr:uid="{02D0D321-5276-41D1-96B9-7E7EDFE4FCA0}"/>
    <hyperlink ref="A26" location="'Comext - TRACES'!A1" display="'Comext - TRACES'!A1" xr:uid="{11A6BC2D-0E4E-4849-AA4A-AEB549AA1A74}"/>
    <hyperlink ref="A27" location="'Fabrication - PRODCOM'!A1" display="'Fabrication - PRODCOM'!A1" xr:uid="{B50BEB7D-ED5B-4AEC-8D18-8612E4B6764D}"/>
    <hyperlink ref="A28" location="'Comext - EUROSTAT'!A1" display="'Comext - EUROSTAT'!A1" xr:uid="{80E8DF3C-BB82-4072-AD43-CF454D443D44}"/>
    <hyperlink ref="A29" location="'Allocation équins'!A1" display="'Allocation équins'!A1" xr:uid="{4406760E-77E6-4A2B-9698-37858D0B9C6C}"/>
    <hyperlink ref="A30" location="'Anatomie - Blézat'!A1" display="'Anatomie - Blézat'!A1" xr:uid="{758825AA-18D5-4EC5-90C3-CE53929B34A4}"/>
    <hyperlink ref="A31" location="'Coproduits - SIFCO'!A1" display="'Coproduits - SIFCO'!A1" xr:uid="{5B00A339-B92A-4314-8922-38261588A498}"/>
    <hyperlink ref="A32" location="'Débouchés - IFCE'!A1" display="'Débouchés - IFCE'!A1" xr:uid="{053085A8-E2B8-475B-9544-86CF3B0F60CE}"/>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71EFE-D11C-4ECD-B7B9-7BD1816B6D18}">
  <sheetPr>
    <tabColor rgb="FFFFC000"/>
  </sheetPr>
  <dimension ref="A1:L77"/>
  <sheetViews>
    <sheetView zoomScaleNormal="100" workbookViewId="0">
      <selection activeCell="K75" sqref="K75"/>
    </sheetView>
  </sheetViews>
  <sheetFormatPr baseColWidth="10" defaultRowHeight="14.4"/>
  <cols>
    <col min="1" max="5" width="11.5546875" style="87"/>
    <col min="6" max="6" width="12.21875" style="87" bestFit="1" customWidth="1"/>
    <col min="7" max="7" width="11.77734375" style="87" bestFit="1" customWidth="1"/>
    <col min="8" max="8" width="12.109375" style="87" customWidth="1"/>
    <col min="9" max="16384" width="11.5546875" style="87"/>
  </cols>
  <sheetData>
    <row r="1" spans="1:8">
      <c r="A1" s="86" t="s">
        <v>164</v>
      </c>
    </row>
    <row r="2" spans="1:8">
      <c r="H2" s="87" t="s">
        <v>165</v>
      </c>
    </row>
    <row r="3" spans="1:8">
      <c r="A3" s="88" t="s">
        <v>166</v>
      </c>
      <c r="H3" s="87" t="s">
        <v>167</v>
      </c>
    </row>
    <row r="4" spans="1:8">
      <c r="D4" s="107"/>
    </row>
    <row r="5" spans="1:8">
      <c r="B5" s="86" t="s">
        <v>6</v>
      </c>
      <c r="C5" s="87" t="s">
        <v>168</v>
      </c>
      <c r="D5" s="107" t="s">
        <v>169</v>
      </c>
      <c r="E5" s="87" t="s">
        <v>170</v>
      </c>
      <c r="F5" s="87" t="s">
        <v>402</v>
      </c>
      <c r="G5" s="87" t="s">
        <v>403</v>
      </c>
      <c r="H5" s="87" t="s">
        <v>171</v>
      </c>
    </row>
    <row r="6" spans="1:8">
      <c r="B6" s="87" t="s">
        <v>172</v>
      </c>
      <c r="C6" s="87">
        <v>670</v>
      </c>
      <c r="D6" s="108">
        <f>C6/$C$6</f>
        <v>1</v>
      </c>
      <c r="E6" s="89">
        <f t="shared" ref="E6:E10" si="0">C6/$C$7</f>
        <v>1.8108108108108107</v>
      </c>
      <c r="F6" s="90">
        <f>E6*'Abattages - AGRESTE'!$G$7</f>
        <v>2309694.6216216213</v>
      </c>
      <c r="G6" s="90">
        <f>E6*'Abattages - AGRESTE'!$H$7</f>
        <v>2260480.4054054054</v>
      </c>
      <c r="H6" s="90">
        <f>E6*'Abattages - AGRESTE'!$I$7</f>
        <v>2084866.1621621621</v>
      </c>
    </row>
    <row r="7" spans="1:8">
      <c r="B7" s="88" t="s">
        <v>173</v>
      </c>
      <c r="C7" s="88">
        <v>370</v>
      </c>
      <c r="D7" s="109">
        <f>C7/$C$6</f>
        <v>0.55223880597014929</v>
      </c>
      <c r="E7" s="91">
        <f t="shared" si="0"/>
        <v>1</v>
      </c>
      <c r="F7" s="92">
        <f>E7*'Abattages - AGRESTE'!$G$7</f>
        <v>1275503</v>
      </c>
      <c r="G7" s="92">
        <f>E7*'Abattages - AGRESTE'!$H$7</f>
        <v>1248325</v>
      </c>
      <c r="H7" s="92">
        <f>E7*'Abattages - AGRESTE'!$I$7</f>
        <v>1151344</v>
      </c>
    </row>
    <row r="8" spans="1:8">
      <c r="B8" s="87" t="s">
        <v>46</v>
      </c>
      <c r="C8" s="87">
        <v>257</v>
      </c>
      <c r="D8" s="108">
        <f>C8/$C$6</f>
        <v>0.38358208955223883</v>
      </c>
      <c r="E8" s="89">
        <f t="shared" si="0"/>
        <v>0.69459459459459461</v>
      </c>
      <c r="F8" s="90">
        <f>E8*'Abattages - AGRESTE'!$G$7</f>
        <v>885957.48918918916</v>
      </c>
      <c r="G8" s="90">
        <f>E8*'Abattages - AGRESTE'!$H$7</f>
        <v>867079.79729729728</v>
      </c>
      <c r="H8" s="90">
        <f>E8*'Abattages - AGRESTE'!$I$7</f>
        <v>799717.31891891896</v>
      </c>
    </row>
    <row r="9" spans="1:8">
      <c r="B9" s="87" t="s">
        <v>47</v>
      </c>
      <c r="C9" s="87">
        <f>43.3+4.8</f>
        <v>48.099999999999994</v>
      </c>
      <c r="D9" s="108">
        <f t="shared" ref="D9:D15" si="1">C9/$C$6</f>
        <v>7.1791044776119389E-2</v>
      </c>
      <c r="E9" s="89">
        <f t="shared" si="0"/>
        <v>0.12999999999999998</v>
      </c>
      <c r="F9" s="90">
        <f>E9*'Abattages - AGRESTE'!$G$7</f>
        <v>165815.38999999996</v>
      </c>
      <c r="G9" s="90">
        <f>E9*'Abattages - AGRESTE'!$H$7</f>
        <v>162282.24999999997</v>
      </c>
      <c r="H9" s="90">
        <f>E9*'Abattages - AGRESTE'!$I$7</f>
        <v>149674.71999999997</v>
      </c>
    </row>
    <row r="10" spans="1:8">
      <c r="B10" s="87" t="s">
        <v>48</v>
      </c>
      <c r="C10" s="87">
        <f>C6-(C9+C14+C15+C8)</f>
        <v>319.10000000000002</v>
      </c>
      <c r="D10" s="108">
        <f>C10/$C$6</f>
        <v>0.47626865671641794</v>
      </c>
      <c r="E10" s="89">
        <f t="shared" si="0"/>
        <v>0.86243243243243251</v>
      </c>
      <c r="F10" s="90">
        <f>E10*'Abattages - AGRESTE'!$G$7</f>
        <v>1100035.1548648649</v>
      </c>
      <c r="G10" s="90">
        <f>E10*'Abattages - AGRESTE'!$H$7</f>
        <v>1076595.9662162163</v>
      </c>
      <c r="H10" s="90">
        <f>E10*'Abattages - AGRESTE'!$I$7</f>
        <v>992956.40648648655</v>
      </c>
    </row>
    <row r="11" spans="1:8">
      <c r="B11" s="94" t="s">
        <v>174</v>
      </c>
      <c r="C11" s="87">
        <f>26.2+1+7</f>
        <v>34.200000000000003</v>
      </c>
      <c r="D11" s="108">
        <f t="shared" ref="D11:D13" si="2">C11/$C$6</f>
        <v>5.1044776119402988E-2</v>
      </c>
      <c r="E11" s="89">
        <f>C11/$C$7</f>
        <v>9.2432432432432446E-2</v>
      </c>
      <c r="F11" s="90">
        <f>E11*'Abattages - AGRESTE'!$G$7</f>
        <v>117897.84486486488</v>
      </c>
      <c r="G11" s="90">
        <f>E11*'Abattages - AGRESTE'!$H$7</f>
        <v>115385.71621621623</v>
      </c>
      <c r="H11" s="90">
        <f>E11*'Abattages - AGRESTE'!$I$7</f>
        <v>106421.5264864865</v>
      </c>
    </row>
    <row r="12" spans="1:8">
      <c r="B12" s="94" t="s">
        <v>175</v>
      </c>
      <c r="C12" s="87">
        <v>67.2</v>
      </c>
      <c r="D12" s="108">
        <f t="shared" si="2"/>
        <v>0.10029850746268656</v>
      </c>
      <c r="E12" s="89">
        <f t="shared" ref="E12" si="3">C12/$C$7</f>
        <v>0.18162162162162163</v>
      </c>
      <c r="F12" s="90">
        <f>E12*'Abattages - AGRESTE'!$G$7</f>
        <v>231658.92324324325</v>
      </c>
      <c r="G12" s="90">
        <f>E12*'Abattages - AGRESTE'!$H$7</f>
        <v>226722.81081081083</v>
      </c>
      <c r="H12" s="90">
        <f>E12*'Abattages - AGRESTE'!$I$7</f>
        <v>209108.96432432433</v>
      </c>
    </row>
    <row r="13" spans="1:8">
      <c r="B13" s="94" t="s">
        <v>176</v>
      </c>
      <c r="C13" s="87">
        <f>C10-(C11+C12)</f>
        <v>217.70000000000002</v>
      </c>
      <c r="D13" s="108">
        <f t="shared" si="2"/>
        <v>0.3249253731343284</v>
      </c>
      <c r="E13" s="89">
        <f>C13/$C$7</f>
        <v>0.58837837837837847</v>
      </c>
      <c r="F13" s="90">
        <f>E13*'Abattages - AGRESTE'!$G$7</f>
        <v>750478.38675675693</v>
      </c>
      <c r="G13" s="90">
        <f>E13*'Abattages - AGRESTE'!$H$7</f>
        <v>734487.43918918935</v>
      </c>
      <c r="H13" s="90">
        <f>E13*'Abattages - AGRESTE'!$I$7</f>
        <v>677425.91567567573</v>
      </c>
    </row>
    <row r="14" spans="1:8">
      <c r="B14" s="87" t="s">
        <v>52</v>
      </c>
      <c r="C14" s="87">
        <v>37.4</v>
      </c>
      <c r="D14" s="108">
        <f t="shared" si="1"/>
        <v>5.5820895522388059E-2</v>
      </c>
      <c r="E14" s="89">
        <f t="shared" ref="E14:E15" si="4">C14/$C$7</f>
        <v>0.10108108108108108</v>
      </c>
      <c r="F14" s="90">
        <f>E14*'Abattages - AGRESTE'!$G$7</f>
        <v>128929.22216216216</v>
      </c>
      <c r="G14" s="90">
        <f>E14*'Abattages - AGRESTE'!$H$7</f>
        <v>126182.04054054053</v>
      </c>
      <c r="H14" s="90">
        <f>E14*'Abattages - AGRESTE'!$I$7</f>
        <v>116379.0962162162</v>
      </c>
    </row>
    <row r="15" spans="1:8">
      <c r="B15" s="87" t="s">
        <v>53</v>
      </c>
      <c r="C15" s="87">
        <v>8.4</v>
      </c>
      <c r="D15" s="108">
        <f t="shared" si="1"/>
        <v>1.2537313432835821E-2</v>
      </c>
      <c r="E15" s="89">
        <f t="shared" si="4"/>
        <v>2.2702702702702703E-2</v>
      </c>
      <c r="F15" s="90">
        <f>E15*'Abattages - AGRESTE'!$G$7</f>
        <v>28957.365405405406</v>
      </c>
      <c r="G15" s="90">
        <f>E15*'Abattages - AGRESTE'!$H$7</f>
        <v>28340.351351351354</v>
      </c>
      <c r="H15" s="90">
        <f>E15*'Abattages - AGRESTE'!$I$7</f>
        <v>26138.620540540542</v>
      </c>
    </row>
    <row r="16" spans="1:8">
      <c r="D16" s="110"/>
    </row>
    <row r="17" spans="2:8">
      <c r="D17" s="107"/>
    </row>
    <row r="18" spans="2:8">
      <c r="B18" s="86" t="s">
        <v>44</v>
      </c>
      <c r="C18" s="87" t="s">
        <v>168</v>
      </c>
      <c r="D18" s="107" t="s">
        <v>169</v>
      </c>
      <c r="E18" s="87" t="s">
        <v>170</v>
      </c>
      <c r="F18" s="87" t="s">
        <v>402</v>
      </c>
      <c r="G18" s="87" t="s">
        <v>403</v>
      </c>
      <c r="H18" s="87" t="s">
        <v>171</v>
      </c>
    </row>
    <row r="19" spans="2:8">
      <c r="B19" s="87" t="s">
        <v>172</v>
      </c>
      <c r="C19" s="87">
        <v>231</v>
      </c>
      <c r="D19" s="108">
        <f t="shared" ref="D19:D28" si="5">C19/$C$19</f>
        <v>1</v>
      </c>
      <c r="E19" s="89">
        <f>C19/$C$20</f>
        <v>1.7238805970149254</v>
      </c>
      <c r="F19" s="90">
        <f>E19*'Abattages - AGRESTE'!$G$4</f>
        <v>308853.89552238805</v>
      </c>
      <c r="G19" s="90">
        <f>E19*'Abattages - AGRESTE'!$H$4</f>
        <v>312158.57462686568</v>
      </c>
      <c r="H19" s="90">
        <f>E19*'Abattages - AGRESTE'!$I$4</f>
        <v>257497.76865671642</v>
      </c>
    </row>
    <row r="20" spans="2:8">
      <c r="B20" s="88" t="s">
        <v>173</v>
      </c>
      <c r="C20" s="88">
        <v>134</v>
      </c>
      <c r="D20" s="111">
        <f t="shared" si="5"/>
        <v>0.58008658008658009</v>
      </c>
      <c r="E20" s="91">
        <f t="shared" ref="E20:E23" si="6">C20/$C$20</f>
        <v>1</v>
      </c>
      <c r="F20" s="92">
        <f>E20*'Abattages - AGRESTE'!$G$4</f>
        <v>179162</v>
      </c>
      <c r="G20" s="92">
        <f>E20*'Abattages - AGRESTE'!$H$4</f>
        <v>181079</v>
      </c>
      <c r="H20" s="92">
        <f>E20*'Abattages - AGRESTE'!$I$4</f>
        <v>149371</v>
      </c>
    </row>
    <row r="21" spans="2:8">
      <c r="B21" s="87" t="s">
        <v>46</v>
      </c>
      <c r="C21" s="87">
        <v>93.8</v>
      </c>
      <c r="D21" s="108">
        <f t="shared" si="5"/>
        <v>0.40606060606060607</v>
      </c>
      <c r="E21" s="89">
        <f t="shared" si="6"/>
        <v>0.7</v>
      </c>
      <c r="F21" s="90">
        <f>E21*'Abattages - AGRESTE'!$G$4</f>
        <v>125413.4</v>
      </c>
      <c r="G21" s="90">
        <f>E21*'Abattages - AGRESTE'!$H$4</f>
        <v>126755.29999999999</v>
      </c>
      <c r="H21" s="90">
        <f>E21*'Abattages - AGRESTE'!$I$4</f>
        <v>104559.7</v>
      </c>
    </row>
    <row r="22" spans="2:8">
      <c r="B22" s="87" t="s">
        <v>47</v>
      </c>
      <c r="C22" s="97">
        <f>3.2+8+1.75+8.9-2.3+2+0.42</f>
        <v>21.970000000000002</v>
      </c>
      <c r="D22" s="108">
        <f t="shared" si="5"/>
        <v>9.5108225108225114E-2</v>
      </c>
      <c r="E22" s="89">
        <f t="shared" si="6"/>
        <v>0.16395522388059702</v>
      </c>
      <c r="F22" s="90">
        <f>E22*'Abattages - AGRESTE'!$G$4</f>
        <v>29374.545820895524</v>
      </c>
      <c r="G22" s="90">
        <f>E22*'Abattages - AGRESTE'!$H$4</f>
        <v>29688.84798507463</v>
      </c>
      <c r="H22" s="90">
        <f>E22*'Abattages - AGRESTE'!$I$4</f>
        <v>24490.155746268658</v>
      </c>
    </row>
    <row r="23" spans="2:8">
      <c r="B23" s="88" t="s">
        <v>48</v>
      </c>
      <c r="C23" s="98">
        <f>C19-C21-C22-C27-C28</f>
        <v>97.529999999999987</v>
      </c>
      <c r="D23" s="111">
        <f t="shared" si="5"/>
        <v>0.42220779220779214</v>
      </c>
      <c r="E23" s="91">
        <f t="shared" si="6"/>
        <v>0.72783582089552235</v>
      </c>
      <c r="F23" s="90">
        <f>E23*'Abattages - AGRESTE'!$G$4</f>
        <v>130400.52134328357</v>
      </c>
      <c r="G23" s="90">
        <f>E23*'Abattages - AGRESTE'!$H$4</f>
        <v>131795.78261194029</v>
      </c>
      <c r="H23" s="90">
        <f>E23*'Abattages - AGRESTE'!$I$4</f>
        <v>108717.56440298507</v>
      </c>
    </row>
    <row r="24" spans="2:8">
      <c r="B24" s="94" t="s">
        <v>174</v>
      </c>
      <c r="C24" s="87">
        <v>13</v>
      </c>
      <c r="D24" s="108">
        <f t="shared" si="5"/>
        <v>5.627705627705628E-2</v>
      </c>
      <c r="E24" s="89">
        <f>C24/$C$20</f>
        <v>9.7014925373134331E-2</v>
      </c>
      <c r="F24" s="90">
        <f>E24*'Abattages - AGRESTE'!$G$4</f>
        <v>17381.388059701494</v>
      </c>
      <c r="G24" s="90">
        <f>E24*'Abattages - AGRESTE'!$H$4</f>
        <v>17567.36567164179</v>
      </c>
      <c r="H24" s="90">
        <f>E24*'Abattages - AGRESTE'!$I$4</f>
        <v>14491.216417910447</v>
      </c>
    </row>
    <row r="25" spans="2:8">
      <c r="B25" s="94" t="s">
        <v>175</v>
      </c>
      <c r="C25" s="87">
        <v>0</v>
      </c>
      <c r="D25" s="108">
        <f t="shared" si="5"/>
        <v>0</v>
      </c>
      <c r="E25" s="89">
        <f t="shared" ref="E25" si="7">C25/$C$20</f>
        <v>0</v>
      </c>
      <c r="F25" s="90">
        <f>E25*'Abattages - AGRESTE'!$G$4</f>
        <v>0</v>
      </c>
      <c r="G25" s="90">
        <f>E25*'Abattages - AGRESTE'!$H$4</f>
        <v>0</v>
      </c>
      <c r="H25" s="90">
        <f>E25*'Abattages - AGRESTE'!$I$4</f>
        <v>0</v>
      </c>
    </row>
    <row r="26" spans="2:8">
      <c r="B26" s="94" t="s">
        <v>176</v>
      </c>
      <c r="C26" s="97">
        <f>C23-C24</f>
        <v>84.529999999999987</v>
      </c>
      <c r="D26" s="108">
        <f t="shared" si="5"/>
        <v>0.36593073593073588</v>
      </c>
      <c r="E26" s="89">
        <f>C26/$C$20</f>
        <v>0.63082089552238796</v>
      </c>
      <c r="F26" s="90">
        <f>E26*'Abattages - AGRESTE'!$G$4</f>
        <v>113019.13328358206</v>
      </c>
      <c r="G26" s="90">
        <f>E26*'Abattages - AGRESTE'!$H$4</f>
        <v>114228.41694029848</v>
      </c>
      <c r="H26" s="90">
        <f>E26*'Abattages - AGRESTE'!$I$4</f>
        <v>94226.347985074608</v>
      </c>
    </row>
    <row r="27" spans="2:8">
      <c r="B27" s="87" t="s">
        <v>52</v>
      </c>
      <c r="C27" s="87">
        <v>15</v>
      </c>
      <c r="D27" s="108">
        <f t="shared" si="5"/>
        <v>6.4935064935064929E-2</v>
      </c>
      <c r="E27" s="89">
        <f t="shared" ref="E27:E28" si="8">C27/$C$20</f>
        <v>0.11194029850746269</v>
      </c>
      <c r="F27" s="90">
        <f>E27*'Abattages - AGRESTE'!$G$4</f>
        <v>20055.447761194031</v>
      </c>
      <c r="G27" s="90">
        <f>E27*'Abattages - AGRESTE'!$H$4</f>
        <v>20270.037313432837</v>
      </c>
      <c r="H27" s="90">
        <f>E27*'Abattages - AGRESTE'!$I$4</f>
        <v>16720.63432835821</v>
      </c>
    </row>
    <row r="28" spans="2:8">
      <c r="B28" s="87" t="s">
        <v>53</v>
      </c>
      <c r="C28" s="87">
        <v>2.7</v>
      </c>
      <c r="D28" s="108">
        <f t="shared" si="5"/>
        <v>1.1688311688311689E-2</v>
      </c>
      <c r="E28" s="89">
        <f t="shared" si="8"/>
        <v>2.0149253731343283E-2</v>
      </c>
      <c r="F28" s="90">
        <f>E28*'Abattages - AGRESTE'!$G$4</f>
        <v>3609.9805970149255</v>
      </c>
      <c r="G28" s="90">
        <f>E28*'Abattages - AGRESTE'!$H$4</f>
        <v>3648.6067164179103</v>
      </c>
      <c r="H28" s="90">
        <f>E28*'Abattages - AGRESTE'!$I$4</f>
        <v>3009.7141791044778</v>
      </c>
    </row>
    <row r="29" spans="2:8">
      <c r="C29" s="97"/>
      <c r="D29" s="95"/>
    </row>
    <row r="31" spans="2:8">
      <c r="B31" s="86" t="s">
        <v>177</v>
      </c>
      <c r="C31" s="87" t="s">
        <v>168</v>
      </c>
      <c r="D31" s="87" t="s">
        <v>169</v>
      </c>
      <c r="E31" s="87" t="s">
        <v>170</v>
      </c>
      <c r="F31" s="87" t="s">
        <v>402</v>
      </c>
      <c r="G31" s="87" t="s">
        <v>403</v>
      </c>
      <c r="H31" s="87" t="s">
        <v>171</v>
      </c>
    </row>
    <row r="32" spans="2:8">
      <c r="B32" s="87" t="s">
        <v>172</v>
      </c>
      <c r="C32" s="87">
        <v>115</v>
      </c>
      <c r="D32" s="89">
        <f>C32/$C$32</f>
        <v>1</v>
      </c>
      <c r="E32" s="89">
        <f t="shared" ref="E32:E40" si="9">C32/$C$33</f>
        <v>1.2921348314606742</v>
      </c>
      <c r="F32" s="90">
        <f>E32*'Abattages - AGRESTE'!$G$25</f>
        <v>2820645.0561797754</v>
      </c>
      <c r="G32" s="90">
        <f>E32*'Abattages - AGRESTE'!$H$25</f>
        <v>2845208.5393258426</v>
      </c>
      <c r="H32" s="90">
        <f>E32*'Abattages - AGRESTE'!$I$25</f>
        <v>2668146.0112359552</v>
      </c>
    </row>
    <row r="33" spans="2:8">
      <c r="B33" s="88" t="s">
        <v>173</v>
      </c>
      <c r="C33" s="88">
        <v>89</v>
      </c>
      <c r="D33" s="91">
        <f t="shared" ref="D33:D40" si="10">C33/$C$32</f>
        <v>0.77391304347826084</v>
      </c>
      <c r="E33" s="91">
        <f t="shared" si="9"/>
        <v>1</v>
      </c>
      <c r="F33" s="92">
        <f>E33*'Abattages - AGRESTE'!$G$25</f>
        <v>2182934</v>
      </c>
      <c r="G33" s="92">
        <f>E33*'Abattages - AGRESTE'!$H$25</f>
        <v>2201944</v>
      </c>
      <c r="H33" s="92">
        <f>E33*'Abattages - AGRESTE'!$I$25</f>
        <v>2064913</v>
      </c>
    </row>
    <row r="34" spans="2:8">
      <c r="B34" s="87" t="s">
        <v>46</v>
      </c>
      <c r="C34" s="87">
        <v>68</v>
      </c>
      <c r="D34" s="89">
        <f t="shared" si="10"/>
        <v>0.59130434782608698</v>
      </c>
      <c r="E34" s="89">
        <f t="shared" si="9"/>
        <v>0.7640449438202247</v>
      </c>
      <c r="F34" s="90">
        <f>E34*'Abattages - AGRESTE'!$G$25</f>
        <v>1667859.6853932585</v>
      </c>
      <c r="G34" s="90">
        <f>E34*'Abattages - AGRESTE'!$H$25</f>
        <v>1682384.1797752809</v>
      </c>
      <c r="H34" s="90">
        <f>E34*'Abattages - AGRESTE'!$I$25</f>
        <v>1577686.3370786516</v>
      </c>
    </row>
    <row r="35" spans="2:8">
      <c r="B35" s="87" t="s">
        <v>47</v>
      </c>
      <c r="C35" s="87">
        <f>0.5+2.4+1.5+0.6+0.35+0.5+0.35+0.31+3+5-0.1</f>
        <v>14.409999999999998</v>
      </c>
      <c r="D35" s="89">
        <f t="shared" si="10"/>
        <v>0.12530434782608693</v>
      </c>
      <c r="E35" s="89">
        <f t="shared" si="9"/>
        <v>0.16191011235955055</v>
      </c>
      <c r="F35" s="90">
        <f>E35*'Abattages - AGRESTE'!$G$25</f>
        <v>353439.08921348309</v>
      </c>
      <c r="G35" s="90">
        <f>E35*'Abattages - AGRESTE'!$H$25</f>
        <v>356517.00044943817</v>
      </c>
      <c r="H35" s="90">
        <f>E35*'Abattages - AGRESTE'!$I$25</f>
        <v>334330.29584269662</v>
      </c>
    </row>
    <row r="36" spans="2:8">
      <c r="B36" s="87" t="s">
        <v>48</v>
      </c>
      <c r="C36" s="87">
        <f>C32-(C35+C40+C34)</f>
        <v>30.790000000000006</v>
      </c>
      <c r="D36" s="89">
        <f t="shared" si="10"/>
        <v>0.26773913043478265</v>
      </c>
      <c r="E36" s="89">
        <f t="shared" si="9"/>
        <v>0.34595505617977534</v>
      </c>
      <c r="F36" s="90">
        <f>E36*'Abattages - AGRESTE'!$G$25</f>
        <v>755197.05460674176</v>
      </c>
      <c r="G36" s="90">
        <f>E36*'Abattages - AGRESTE'!$H$25</f>
        <v>761773.66022471921</v>
      </c>
      <c r="H36" s="90">
        <f>E36*'Abattages - AGRESTE'!$I$25</f>
        <v>714367.09292134841</v>
      </c>
    </row>
    <row r="37" spans="2:8">
      <c r="B37" s="94" t="s">
        <v>174</v>
      </c>
      <c r="C37" s="87">
        <v>0</v>
      </c>
      <c r="D37" s="89">
        <f t="shared" si="10"/>
        <v>0</v>
      </c>
      <c r="E37" s="89">
        <f>C37/$C$33</f>
        <v>0</v>
      </c>
      <c r="F37" s="90">
        <f>E37*'Abattages - AGRESTE'!$G$25</f>
        <v>0</v>
      </c>
      <c r="G37" s="90">
        <f>E37*'Abattages - AGRESTE'!$H$25</f>
        <v>0</v>
      </c>
      <c r="H37" s="90">
        <f>E37*'Abattages - AGRESTE'!$I$25</f>
        <v>0</v>
      </c>
    </row>
    <row r="38" spans="2:8">
      <c r="B38" s="94" t="s">
        <v>175</v>
      </c>
      <c r="C38" s="87">
        <f>7+0.3</f>
        <v>7.3</v>
      </c>
      <c r="D38" s="89">
        <f t="shared" si="10"/>
        <v>6.347826086956522E-2</v>
      </c>
      <c r="E38" s="89">
        <f t="shared" si="9"/>
        <v>8.202247191011236E-2</v>
      </c>
      <c r="F38" s="90">
        <f>E38*'Abattages - AGRESTE'!$G$25</f>
        <v>179049.64269662922</v>
      </c>
      <c r="G38" s="90">
        <f>E38*'Abattages - AGRESTE'!$H$25</f>
        <v>180608.88988764046</v>
      </c>
      <c r="H38" s="90">
        <f>E38*'Abattages - AGRESTE'!$I$25</f>
        <v>169369.26853932586</v>
      </c>
    </row>
    <row r="39" spans="2:8">
      <c r="B39" s="94" t="s">
        <v>176</v>
      </c>
      <c r="C39" s="87">
        <f>C36-C38</f>
        <v>23.490000000000006</v>
      </c>
      <c r="D39" s="89">
        <f t="shared" si="10"/>
        <v>0.20426086956521744</v>
      </c>
      <c r="E39" s="89">
        <f t="shared" si="9"/>
        <v>0.26393258426966298</v>
      </c>
      <c r="F39" s="90">
        <f>E39*'Abattages - AGRESTE'!$G$25</f>
        <v>576147.41191011248</v>
      </c>
      <c r="G39" s="90">
        <f>E39*'Abattages - AGRESTE'!$H$25</f>
        <v>581164.77033707884</v>
      </c>
      <c r="H39" s="90">
        <f>E39*'Abattages - AGRESTE'!$I$25</f>
        <v>544997.82438202261</v>
      </c>
    </row>
    <row r="40" spans="2:8">
      <c r="B40" s="87" t="s">
        <v>53</v>
      </c>
      <c r="C40" s="87">
        <v>1.8</v>
      </c>
      <c r="D40" s="89">
        <f t="shared" si="10"/>
        <v>1.5652173913043479E-2</v>
      </c>
      <c r="E40" s="89">
        <f t="shared" si="9"/>
        <v>2.0224719101123598E-2</v>
      </c>
      <c r="F40" s="90">
        <f>E40*'Abattages - AGRESTE'!$G$25</f>
        <v>44149.226966292139</v>
      </c>
      <c r="G40" s="90">
        <f>E40*'Abattages - AGRESTE'!$H$25</f>
        <v>44533.698876404502</v>
      </c>
      <c r="H40" s="90">
        <f>E40*'Abattages - AGRESTE'!$I$25</f>
        <v>41762.285393258433</v>
      </c>
    </row>
    <row r="43" spans="2:8">
      <c r="B43" s="86" t="s">
        <v>117</v>
      </c>
      <c r="C43" s="87" t="s">
        <v>168</v>
      </c>
      <c r="D43" s="87" t="s">
        <v>169</v>
      </c>
      <c r="E43" s="87" t="s">
        <v>170</v>
      </c>
      <c r="F43" s="87" t="s">
        <v>402</v>
      </c>
      <c r="G43" s="87" t="s">
        <v>403</v>
      </c>
      <c r="H43" s="87" t="s">
        <v>171</v>
      </c>
    </row>
    <row r="44" spans="2:8">
      <c r="B44" s="87" t="s">
        <v>172</v>
      </c>
      <c r="C44" s="87">
        <v>36</v>
      </c>
      <c r="D44" s="89">
        <f t="shared" ref="D44:D45" si="11">C44/$C$44</f>
        <v>1</v>
      </c>
      <c r="E44" s="89">
        <f t="shared" ref="E44:E48" si="12">C44/$C$45</f>
        <v>2</v>
      </c>
      <c r="F44" s="90">
        <f>E44*'Abattages - AGRESTE'!$G$31</f>
        <v>160904</v>
      </c>
      <c r="G44" s="90">
        <f>E44*'Abattages - AGRESTE'!$H$31</f>
        <v>161670</v>
      </c>
      <c r="H44" s="90">
        <f>E44*'Abattages - AGRESTE'!$I$31</f>
        <v>145870</v>
      </c>
    </row>
    <row r="45" spans="2:8">
      <c r="B45" s="88" t="s">
        <v>173</v>
      </c>
      <c r="C45" s="88">
        <v>18</v>
      </c>
      <c r="D45" s="91">
        <f t="shared" si="11"/>
        <v>0.5</v>
      </c>
      <c r="E45" s="91">
        <f t="shared" si="12"/>
        <v>1</v>
      </c>
      <c r="F45" s="92">
        <f>E45*'Abattages - AGRESTE'!$G$31</f>
        <v>80452</v>
      </c>
      <c r="G45" s="92">
        <f>E45*'Abattages - AGRESTE'!$H$31</f>
        <v>80835</v>
      </c>
      <c r="H45" s="92">
        <f>E45*'Abattages - AGRESTE'!$I$31</f>
        <v>72935</v>
      </c>
    </row>
    <row r="46" spans="2:8">
      <c r="B46" s="87" t="s">
        <v>46</v>
      </c>
      <c r="C46" s="87">
        <v>14.4</v>
      </c>
      <c r="D46" s="89">
        <f t="shared" ref="D46:D53" si="13">C46/$C$44</f>
        <v>0.4</v>
      </c>
      <c r="E46" s="89">
        <f t="shared" si="12"/>
        <v>0.8</v>
      </c>
      <c r="F46" s="90">
        <f>E46*'Abattages - AGRESTE'!$G$31</f>
        <v>64361.600000000006</v>
      </c>
      <c r="G46" s="90">
        <f>E46*'Abattages - AGRESTE'!$H$31</f>
        <v>64668</v>
      </c>
      <c r="H46" s="90">
        <f>E46*'Abattages - AGRESTE'!$I$31</f>
        <v>58348</v>
      </c>
    </row>
    <row r="47" spans="2:8">
      <c r="B47" s="87" t="s">
        <v>47</v>
      </c>
      <c r="C47" s="99">
        <f>0.7+1.5+0.3+1.19-0.1</f>
        <v>3.59</v>
      </c>
      <c r="D47" s="89">
        <f t="shared" si="13"/>
        <v>9.9722222222222212E-2</v>
      </c>
      <c r="E47" s="89">
        <f t="shared" si="12"/>
        <v>0.19944444444444442</v>
      </c>
      <c r="F47" s="90">
        <f>E47*'Abattages - AGRESTE'!$G$31</f>
        <v>16045.704444444444</v>
      </c>
      <c r="G47" s="90">
        <f>E47*'Abattages - AGRESTE'!$H$31</f>
        <v>16122.091666666665</v>
      </c>
      <c r="H47" s="90">
        <f>E47*'Abattages - AGRESTE'!$I$31</f>
        <v>14546.480555555554</v>
      </c>
    </row>
    <row r="48" spans="2:8">
      <c r="B48" s="87" t="s">
        <v>48</v>
      </c>
      <c r="C48" s="99">
        <f>C44-(C47+C52+C53+C46)</f>
        <v>13.91</v>
      </c>
      <c r="D48" s="89">
        <f t="shared" si="13"/>
        <v>0.38638888888888889</v>
      </c>
      <c r="E48" s="89">
        <f t="shared" si="12"/>
        <v>0.77277777777777779</v>
      </c>
      <c r="F48" s="90">
        <f>E48*'Abattages - AGRESTE'!$G$31</f>
        <v>62171.517777777779</v>
      </c>
      <c r="G48" s="90">
        <f>E48*'Abattages - AGRESTE'!$H$31</f>
        <v>62467.491666666669</v>
      </c>
      <c r="H48" s="90">
        <f>E48*'Abattages - AGRESTE'!$I$31</f>
        <v>56362.547222222223</v>
      </c>
    </row>
    <row r="49" spans="2:8">
      <c r="B49" s="94" t="s">
        <v>174</v>
      </c>
      <c r="C49" s="87">
        <f>1+0.5</f>
        <v>1.5</v>
      </c>
      <c r="D49" s="89">
        <f t="shared" si="13"/>
        <v>4.1666666666666664E-2</v>
      </c>
      <c r="E49" s="89">
        <f>C49/$C$45</f>
        <v>8.3333333333333329E-2</v>
      </c>
      <c r="F49" s="90">
        <f>E49*'Abattages - AGRESTE'!$G$31</f>
        <v>6704.333333333333</v>
      </c>
      <c r="G49" s="90">
        <f>E49*'Abattages - AGRESTE'!$H$31</f>
        <v>6736.25</v>
      </c>
      <c r="H49" s="90">
        <f>E49*'Abattages - AGRESTE'!$I$31</f>
        <v>6077.9166666666661</v>
      </c>
    </row>
    <row r="50" spans="2:8">
      <c r="B50" s="94" t="s">
        <v>175</v>
      </c>
      <c r="C50" s="87">
        <v>3</v>
      </c>
      <c r="D50" s="89">
        <f t="shared" si="13"/>
        <v>8.3333333333333329E-2</v>
      </c>
      <c r="E50" s="89">
        <f>C50/$C$45</f>
        <v>0.16666666666666666</v>
      </c>
      <c r="F50" s="90">
        <f>E50*'Abattages - AGRESTE'!$G$31</f>
        <v>13408.666666666666</v>
      </c>
      <c r="G50" s="90">
        <f>E50*'Abattages - AGRESTE'!$H$31</f>
        <v>13472.5</v>
      </c>
      <c r="H50" s="90">
        <f>E50*'Abattages - AGRESTE'!$I$31</f>
        <v>12155.833333333332</v>
      </c>
    </row>
    <row r="51" spans="2:8">
      <c r="B51" s="94" t="s">
        <v>176</v>
      </c>
      <c r="C51" s="99">
        <f>C48-C49-C50</f>
        <v>9.41</v>
      </c>
      <c r="D51" s="89">
        <f t="shared" si="13"/>
        <v>0.26138888888888889</v>
      </c>
      <c r="E51" s="89">
        <f>C51/$C$45</f>
        <v>0.52277777777777779</v>
      </c>
      <c r="F51" s="90">
        <f>E51*'Abattages - AGRESTE'!$G$31</f>
        <v>42058.517777777779</v>
      </c>
      <c r="G51" s="90">
        <f>E51*'Abattages - AGRESTE'!$H$31</f>
        <v>42258.741666666669</v>
      </c>
      <c r="H51" s="90">
        <f>E51*'Abattages - AGRESTE'!$I$31</f>
        <v>38128.797222222223</v>
      </c>
    </row>
    <row r="52" spans="2:8">
      <c r="B52" s="87" t="s">
        <v>178</v>
      </c>
      <c r="C52" s="87">
        <v>3.1</v>
      </c>
      <c r="D52" s="89">
        <f t="shared" si="13"/>
        <v>8.611111111111111E-2</v>
      </c>
      <c r="E52" s="89">
        <f>C52/$C$45</f>
        <v>0.17222222222222222</v>
      </c>
      <c r="F52" s="90">
        <f>E52*'Abattages - AGRESTE'!$G$31</f>
        <v>13855.622222222222</v>
      </c>
      <c r="G52" s="90">
        <f>E52*'Abattages - AGRESTE'!$H$31</f>
        <v>13921.583333333334</v>
      </c>
      <c r="H52" s="90">
        <f>E52*'Abattages - AGRESTE'!$I$31</f>
        <v>12561.027777777777</v>
      </c>
    </row>
    <row r="53" spans="2:8">
      <c r="B53" s="87" t="s">
        <v>53</v>
      </c>
      <c r="C53" s="87">
        <v>1</v>
      </c>
      <c r="D53" s="89">
        <f t="shared" si="13"/>
        <v>2.7777777777777776E-2</v>
      </c>
      <c r="E53" s="89">
        <f>C53/$C$45</f>
        <v>5.5555555555555552E-2</v>
      </c>
      <c r="F53" s="90">
        <f>E53*'Abattages - AGRESTE'!$G$31</f>
        <v>4469.5555555555557</v>
      </c>
      <c r="G53" s="90">
        <f>E53*'Abattages - AGRESTE'!$H$31</f>
        <v>4490.833333333333</v>
      </c>
      <c r="H53" s="90">
        <f>E53*'Abattages - AGRESTE'!$I$31</f>
        <v>4051.9444444444443</v>
      </c>
    </row>
    <row r="55" spans="2:8">
      <c r="B55" s="86" t="s">
        <v>179</v>
      </c>
      <c r="C55" s="87" t="s">
        <v>168</v>
      </c>
      <c r="D55" s="87" t="s">
        <v>169</v>
      </c>
      <c r="E55" s="87" t="s">
        <v>170</v>
      </c>
      <c r="F55" s="87" t="s">
        <v>402</v>
      </c>
      <c r="G55" s="87" t="s">
        <v>403</v>
      </c>
      <c r="H55" s="87" t="s">
        <v>171</v>
      </c>
    </row>
    <row r="56" spans="2:8">
      <c r="B56" s="87" t="s">
        <v>172</v>
      </c>
      <c r="C56" s="87">
        <f>C44</f>
        <v>36</v>
      </c>
      <c r="D56" s="89">
        <f>D44</f>
        <v>1</v>
      </c>
      <c r="E56" s="89">
        <f>E44</f>
        <v>2</v>
      </c>
      <c r="F56" s="90">
        <f>E56*'Abattages - AGRESTE'!$G$34</f>
        <v>12472</v>
      </c>
      <c r="G56" s="90">
        <f>E56*'Abattages - AGRESTE'!$H$34</f>
        <v>12694</v>
      </c>
      <c r="H56" s="90">
        <f>E56*'Abattages - AGRESTE'!$I$34</f>
        <v>11722</v>
      </c>
    </row>
    <row r="57" spans="2:8">
      <c r="B57" s="88" t="s">
        <v>173</v>
      </c>
      <c r="C57" s="88">
        <f t="shared" ref="C57:E65" si="14">C45</f>
        <v>18</v>
      </c>
      <c r="D57" s="91">
        <f t="shared" si="14"/>
        <v>0.5</v>
      </c>
      <c r="E57" s="91">
        <f t="shared" si="14"/>
        <v>1</v>
      </c>
      <c r="F57" s="92">
        <f>E57*'Abattages - AGRESTE'!$G$34</f>
        <v>6236</v>
      </c>
      <c r="G57" s="92">
        <f>E57*'Abattages - AGRESTE'!$H$34</f>
        <v>6347</v>
      </c>
      <c r="H57" s="92">
        <f>E57*'Abattages - AGRESTE'!$I$34</f>
        <v>5861</v>
      </c>
    </row>
    <row r="58" spans="2:8">
      <c r="B58" s="87" t="s">
        <v>46</v>
      </c>
      <c r="C58" s="87">
        <f t="shared" si="14"/>
        <v>14.4</v>
      </c>
      <c r="D58" s="89">
        <f t="shared" si="14"/>
        <v>0.4</v>
      </c>
      <c r="E58" s="89">
        <f t="shared" si="14"/>
        <v>0.8</v>
      </c>
      <c r="F58" s="90">
        <f>E58*'Abattages - AGRESTE'!$G$34</f>
        <v>4988.8</v>
      </c>
      <c r="G58" s="90">
        <f>E58*'Abattages - AGRESTE'!$H$34</f>
        <v>5077.6000000000004</v>
      </c>
      <c r="H58" s="90">
        <f>E58*'Abattages - AGRESTE'!$I$34</f>
        <v>4688.8</v>
      </c>
    </row>
    <row r="59" spans="2:8">
      <c r="B59" s="87" t="s">
        <v>47</v>
      </c>
      <c r="C59" s="87">
        <f t="shared" si="14"/>
        <v>3.59</v>
      </c>
      <c r="D59" s="89">
        <f t="shared" si="14"/>
        <v>9.9722222222222212E-2</v>
      </c>
      <c r="E59" s="89">
        <f t="shared" si="14"/>
        <v>0.19944444444444442</v>
      </c>
      <c r="F59" s="90">
        <f>E59*'Abattages - AGRESTE'!$G$34</f>
        <v>1243.7355555555555</v>
      </c>
      <c r="G59" s="90">
        <f>E59*'Abattages - AGRESTE'!$H$34</f>
        <v>1265.8738888888888</v>
      </c>
      <c r="H59" s="90">
        <f>E59*'Abattages - AGRESTE'!$I$34</f>
        <v>1168.9438888888888</v>
      </c>
    </row>
    <row r="60" spans="2:8">
      <c r="B60" s="87" t="s">
        <v>48</v>
      </c>
      <c r="C60" s="87">
        <f t="shared" si="14"/>
        <v>13.91</v>
      </c>
      <c r="D60" s="89">
        <f t="shared" si="14"/>
        <v>0.38638888888888889</v>
      </c>
      <c r="E60" s="89">
        <f t="shared" si="14"/>
        <v>0.77277777777777779</v>
      </c>
      <c r="F60" s="90">
        <f>E60*'Abattages - AGRESTE'!$G$34</f>
        <v>4819.0422222222223</v>
      </c>
      <c r="G60" s="90">
        <f>E60*'Abattages - AGRESTE'!$H$34</f>
        <v>4904.820555555556</v>
      </c>
      <c r="H60" s="90">
        <f>E60*'Abattages - AGRESTE'!$I$34</f>
        <v>4529.2505555555554</v>
      </c>
    </row>
    <row r="61" spans="2:8">
      <c r="B61" s="94" t="s">
        <v>174</v>
      </c>
      <c r="C61" s="87">
        <f t="shared" si="14"/>
        <v>1.5</v>
      </c>
      <c r="D61" s="89">
        <f t="shared" si="14"/>
        <v>4.1666666666666664E-2</v>
      </c>
      <c r="E61" s="89">
        <f t="shared" si="14"/>
        <v>8.3333333333333329E-2</v>
      </c>
      <c r="F61" s="90">
        <f>E61*'Abattages - AGRESTE'!$G$34</f>
        <v>519.66666666666663</v>
      </c>
      <c r="G61" s="90">
        <f>E61*'Abattages - AGRESTE'!$H$34</f>
        <v>528.91666666666663</v>
      </c>
      <c r="H61" s="90">
        <f>E61*'Abattages - AGRESTE'!$I$34</f>
        <v>488.41666666666663</v>
      </c>
    </row>
    <row r="62" spans="2:8">
      <c r="B62" s="94" t="s">
        <v>175</v>
      </c>
      <c r="C62" s="87">
        <f t="shared" si="14"/>
        <v>3</v>
      </c>
      <c r="D62" s="89">
        <f t="shared" si="14"/>
        <v>8.3333333333333329E-2</v>
      </c>
      <c r="E62" s="89">
        <f t="shared" si="14"/>
        <v>0.16666666666666666</v>
      </c>
      <c r="F62" s="90">
        <f>E62*'Abattages - AGRESTE'!$G$34</f>
        <v>1039.3333333333333</v>
      </c>
      <c r="G62" s="90">
        <f>E62*'Abattages - AGRESTE'!$H$34</f>
        <v>1057.8333333333333</v>
      </c>
      <c r="H62" s="90">
        <f>E62*'Abattages - AGRESTE'!$I$34</f>
        <v>976.83333333333326</v>
      </c>
    </row>
    <row r="63" spans="2:8">
      <c r="B63" s="94" t="s">
        <v>176</v>
      </c>
      <c r="C63" s="87">
        <f t="shared" si="14"/>
        <v>9.41</v>
      </c>
      <c r="D63" s="89">
        <f t="shared" si="14"/>
        <v>0.26138888888888889</v>
      </c>
      <c r="E63" s="89">
        <f t="shared" si="14"/>
        <v>0.52277777777777779</v>
      </c>
      <c r="F63" s="90">
        <f>E63*'Abattages - AGRESTE'!$G$34</f>
        <v>3260.0422222222223</v>
      </c>
      <c r="G63" s="90">
        <f>E63*'Abattages - AGRESTE'!$H$34</f>
        <v>3318.0705555555555</v>
      </c>
      <c r="H63" s="90">
        <f>E63*'Abattages - AGRESTE'!$I$34</f>
        <v>3064.0005555555558</v>
      </c>
    </row>
    <row r="64" spans="2:8">
      <c r="B64" s="87" t="s">
        <v>178</v>
      </c>
      <c r="C64" s="87">
        <f t="shared" si="14"/>
        <v>3.1</v>
      </c>
      <c r="D64" s="89">
        <f t="shared" si="14"/>
        <v>8.611111111111111E-2</v>
      </c>
      <c r="E64" s="89">
        <f t="shared" si="14"/>
        <v>0.17222222222222222</v>
      </c>
      <c r="F64" s="90">
        <f>E64*'Abattages - AGRESTE'!$G$34</f>
        <v>1073.9777777777779</v>
      </c>
      <c r="G64" s="90">
        <f>E64*'Abattages - AGRESTE'!$H$34</f>
        <v>1093.0944444444444</v>
      </c>
      <c r="H64" s="90">
        <f>E64*'Abattages - AGRESTE'!$I$34</f>
        <v>1009.3944444444444</v>
      </c>
    </row>
    <row r="65" spans="2:12">
      <c r="B65" s="87" t="s">
        <v>53</v>
      </c>
      <c r="C65" s="87">
        <f t="shared" si="14"/>
        <v>1</v>
      </c>
      <c r="D65" s="89">
        <f t="shared" si="14"/>
        <v>2.7777777777777776E-2</v>
      </c>
      <c r="E65" s="89">
        <f t="shared" si="14"/>
        <v>5.5555555555555552E-2</v>
      </c>
      <c r="F65" s="90">
        <f>E65*'Abattages - AGRESTE'!$G$34</f>
        <v>346.4444444444444</v>
      </c>
      <c r="G65" s="90">
        <f>E65*'Abattages - AGRESTE'!$H$34</f>
        <v>352.61111111111109</v>
      </c>
      <c r="H65" s="90">
        <f>E65*'Abattages - AGRESTE'!$I$34</f>
        <v>325.61111111111109</v>
      </c>
    </row>
    <row r="67" spans="2:12">
      <c r="B67" s="86" t="s">
        <v>453</v>
      </c>
      <c r="C67" s="87" t="s">
        <v>168</v>
      </c>
      <c r="D67" s="87" t="s">
        <v>169</v>
      </c>
      <c r="E67" s="87" t="s">
        <v>170</v>
      </c>
      <c r="F67" s="87" t="s">
        <v>402</v>
      </c>
      <c r="G67" s="87" t="s">
        <v>403</v>
      </c>
      <c r="H67" s="87" t="s">
        <v>171</v>
      </c>
    </row>
    <row r="68" spans="2:12">
      <c r="B68" s="87" t="s">
        <v>172</v>
      </c>
      <c r="D68" s="89">
        <f>D44</f>
        <v>1</v>
      </c>
      <c r="E68" s="89">
        <f>D68/$D$69</f>
        <v>1.6666666666666667</v>
      </c>
      <c r="F68" s="90">
        <f>E68*'Abattages - AGRESTE'!$G$37</f>
        <v>7571.666666666667</v>
      </c>
      <c r="G68" s="90">
        <f>E68*'Abattages - AGRESTE'!$H$37</f>
        <v>3646.666666666667</v>
      </c>
      <c r="H68" s="90">
        <f>E68*'Abattages - AGRESTE'!$I$37</f>
        <v>1651.6666666666667</v>
      </c>
      <c r="L68" s="95"/>
    </row>
    <row r="69" spans="2:12">
      <c r="B69" s="88" t="s">
        <v>173</v>
      </c>
      <c r="C69" s="88"/>
      <c r="D69" s="96">
        <v>0.6</v>
      </c>
      <c r="E69" s="91">
        <f t="shared" ref="E69:E77" si="15">D69/$D$69</f>
        <v>1</v>
      </c>
      <c r="F69" s="92">
        <f>E69*'Abattages - AGRESTE'!$G$37</f>
        <v>4543</v>
      </c>
      <c r="G69" s="92">
        <f>E69*'Abattages - AGRESTE'!$H$37</f>
        <v>2188</v>
      </c>
      <c r="H69" s="92">
        <f>E69*'Abattages - AGRESTE'!$I$37</f>
        <v>991</v>
      </c>
      <c r="L69" s="95"/>
    </row>
    <row r="70" spans="2:12">
      <c r="B70" s="87" t="s">
        <v>46</v>
      </c>
      <c r="D70" s="93">
        <f>D69*60%</f>
        <v>0.36</v>
      </c>
      <c r="E70" s="89">
        <f t="shared" si="15"/>
        <v>0.6</v>
      </c>
      <c r="F70" s="90">
        <f>E70*'Abattages - AGRESTE'!$G$37</f>
        <v>2725.7999999999997</v>
      </c>
      <c r="G70" s="90">
        <f>E70*'Abattages - AGRESTE'!$H$37</f>
        <v>1312.8</v>
      </c>
      <c r="H70" s="90">
        <f>E70*'Abattages - AGRESTE'!$I$37</f>
        <v>594.6</v>
      </c>
      <c r="L70" s="95"/>
    </row>
    <row r="71" spans="2:12">
      <c r="B71" s="87" t="s">
        <v>47</v>
      </c>
      <c r="D71" s="93">
        <f>D22*((1-$D$70)/(1-$D$21))</f>
        <v>0.10248396501457727</v>
      </c>
      <c r="E71" s="89">
        <f t="shared" si="15"/>
        <v>0.17080660835762879</v>
      </c>
      <c r="F71" s="90">
        <f>E71*'Abattages - AGRESTE'!$G$37</f>
        <v>775.97442176870754</v>
      </c>
      <c r="G71" s="90">
        <f>E71*'Abattages - AGRESTE'!$H$37</f>
        <v>373.72485908649179</v>
      </c>
      <c r="H71" s="90">
        <f>E71*'Abattages - AGRESTE'!$I$37</f>
        <v>169.26934888241013</v>
      </c>
      <c r="K71" s="95"/>
      <c r="L71" s="95"/>
    </row>
    <row r="72" spans="2:12">
      <c r="B72" s="87" t="s">
        <v>48</v>
      </c>
      <c r="D72" s="108">
        <f t="shared" ref="D72:D77" si="16">D23*((1-$D$70)/(1-$D$21))</f>
        <v>0.45495043731778423</v>
      </c>
      <c r="E72" s="89">
        <f>D72/$D$69</f>
        <v>0.75825072886297373</v>
      </c>
      <c r="F72" s="90">
        <f>E72*'Abattages - AGRESTE'!$G$37</f>
        <v>3444.7330612244896</v>
      </c>
      <c r="G72" s="90">
        <f>E72*'Abattages - AGRESTE'!$H$37</f>
        <v>1659.0525947521865</v>
      </c>
      <c r="H72" s="90">
        <f>E72*'Abattages - AGRESTE'!$I$37</f>
        <v>751.42647230320699</v>
      </c>
      <c r="K72" s="95"/>
      <c r="L72" s="95"/>
    </row>
    <row r="73" spans="2:12">
      <c r="B73" s="94" t="s">
        <v>174</v>
      </c>
      <c r="D73" s="93">
        <f t="shared" si="16"/>
        <v>6.0641399416909623E-2</v>
      </c>
      <c r="E73" s="89">
        <f t="shared" si="15"/>
        <v>0.10106899902818271</v>
      </c>
      <c r="F73" s="90">
        <f>E73*'Abattages - AGRESTE'!$G$37</f>
        <v>459.15646258503409</v>
      </c>
      <c r="G73" s="90">
        <f>E73*'Abattages - AGRESTE'!$H$37</f>
        <v>221.13896987366377</v>
      </c>
      <c r="H73" s="90">
        <f>E73*'Abattages - AGRESTE'!$I$37</f>
        <v>100.15937803692907</v>
      </c>
      <c r="L73" s="95"/>
    </row>
    <row r="74" spans="2:12">
      <c r="B74" s="94" t="s">
        <v>175</v>
      </c>
      <c r="D74" s="93">
        <f t="shared" si="16"/>
        <v>0</v>
      </c>
      <c r="E74" s="89">
        <f t="shared" si="15"/>
        <v>0</v>
      </c>
      <c r="F74" s="90">
        <f>E74*'Abattages - AGRESTE'!$G$37</f>
        <v>0</v>
      </c>
      <c r="G74" s="90">
        <f>E74*'Abattages - AGRESTE'!$H$37</f>
        <v>0</v>
      </c>
      <c r="H74" s="90">
        <f>E74*'Abattages - AGRESTE'!$I$37</f>
        <v>0</v>
      </c>
      <c r="L74" s="95"/>
    </row>
    <row r="75" spans="2:12">
      <c r="B75" s="94" t="s">
        <v>176</v>
      </c>
      <c r="D75" s="93">
        <f t="shared" si="16"/>
        <v>0.39430903790087463</v>
      </c>
      <c r="E75" s="89">
        <f t="shared" si="15"/>
        <v>0.65718172983479106</v>
      </c>
      <c r="F75" s="90">
        <f>E75*'Abattages - AGRESTE'!$G$37</f>
        <v>2985.5765986394558</v>
      </c>
      <c r="G75" s="90">
        <f>E75*'Abattages - AGRESTE'!$H$37</f>
        <v>1437.9136248785228</v>
      </c>
      <c r="H75" s="90">
        <f>E75*'Abattages - AGRESTE'!$I$37</f>
        <v>651.26709426627792</v>
      </c>
      <c r="L75" s="95"/>
    </row>
    <row r="76" spans="2:12">
      <c r="B76" s="87" t="s">
        <v>178</v>
      </c>
      <c r="D76" s="93">
        <f t="shared" si="16"/>
        <v>6.9970845481049565E-2</v>
      </c>
      <c r="E76" s="89">
        <f t="shared" si="15"/>
        <v>0.11661807580174928</v>
      </c>
      <c r="F76" s="90">
        <f>E76*'Abattages - AGRESTE'!$G$37</f>
        <v>529.79591836734699</v>
      </c>
      <c r="G76" s="90">
        <f>E76*'Abattages - AGRESTE'!$H$37</f>
        <v>255.16034985422743</v>
      </c>
      <c r="H76" s="90">
        <f>E76*'Abattages - AGRESTE'!$I$37</f>
        <v>115.56851311953353</v>
      </c>
    </row>
    <row r="77" spans="2:12">
      <c r="B77" s="87" t="s">
        <v>53</v>
      </c>
      <c r="D77" s="93">
        <f t="shared" si="16"/>
        <v>1.2594752186588922E-2</v>
      </c>
      <c r="E77" s="89">
        <f t="shared" si="15"/>
        <v>2.099125364431487E-2</v>
      </c>
      <c r="F77" s="90">
        <f>E77*'Abattages - AGRESTE'!$G$37</f>
        <v>95.363265306122457</v>
      </c>
      <c r="G77" s="90">
        <f>E77*'Abattages - AGRESTE'!$H$37</f>
        <v>45.928862973760936</v>
      </c>
      <c r="H77" s="90">
        <f>E77*'Abattages - AGRESTE'!$I$37</f>
        <v>20.802332361516036</v>
      </c>
    </row>
  </sheetData>
  <pageMargins left="0.7" right="0.7" top="0.75" bottom="0.75" header="0.3" footer="0.3"/>
  <drawing r:id="rId1"/>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B5AFF-CFC3-4005-8E83-6B6A1DBFB2D8}">
  <sheetPr>
    <tabColor rgb="FF92D050"/>
  </sheetPr>
  <dimension ref="A1:S58"/>
  <sheetViews>
    <sheetView workbookViewId="0">
      <pane xSplit="2" ySplit="1" topLeftCell="C2" activePane="bottomRight" state="frozen"/>
      <selection pane="topRight" activeCell="C1" sqref="C1"/>
      <selection pane="bottomLeft" activeCell="A2" sqref="A2"/>
      <selection pane="bottomRight" activeCell="Q5" sqref="Q5"/>
    </sheetView>
  </sheetViews>
  <sheetFormatPr baseColWidth="10" defaultColWidth="9.109375" defaultRowHeight="14.4"/>
  <cols>
    <col min="1" max="1" width="43.33203125" bestFit="1" customWidth="1"/>
    <col min="2" max="2" width="37.109375" bestFit="1" customWidth="1"/>
    <col min="3" max="3" width="11" bestFit="1" customWidth="1"/>
    <col min="4" max="4" width="12.88671875" style="8" bestFit="1" customWidth="1"/>
    <col min="5" max="5" width="9" style="24" bestFit="1" customWidth="1"/>
    <col min="6" max="6" width="14.44140625" style="24" customWidth="1"/>
    <col min="7" max="7" width="9.33203125" customWidth="1"/>
    <col min="8" max="8" width="11" bestFit="1" customWidth="1"/>
    <col min="9" max="9" width="12.33203125" customWidth="1"/>
    <col min="10" max="10" width="12.5546875" customWidth="1"/>
    <col min="11" max="11" width="12" bestFit="1" customWidth="1"/>
    <col min="12" max="12" width="17.44140625" customWidth="1"/>
    <col min="13" max="13" width="11.77734375" customWidth="1"/>
    <col min="14" max="14" width="11.88671875" customWidth="1"/>
    <col min="15" max="17" width="11.109375" customWidth="1"/>
    <col min="18" max="18" width="13" customWidth="1"/>
    <col min="19" max="19" width="20.6640625" bestFit="1" customWidth="1"/>
  </cols>
  <sheetData>
    <row r="1" spans="1:19" ht="38.4" thickBot="1">
      <c r="A1" s="19" t="s">
        <v>18</v>
      </c>
      <c r="B1" s="20" t="s">
        <v>19</v>
      </c>
      <c r="C1" s="20" t="s">
        <v>20</v>
      </c>
      <c r="D1" s="20" t="s">
        <v>22</v>
      </c>
      <c r="E1" s="21" t="str">
        <f>Etiquettes!$A$7</f>
        <v>Unité</v>
      </c>
      <c r="F1" s="21" t="str">
        <f>Etiquettes!$A$4</f>
        <v>Filière</v>
      </c>
      <c r="G1" s="21" t="str">
        <f>Etiquettes!$A$6</f>
        <v>Année</v>
      </c>
      <c r="H1" s="21" t="str">
        <f>Etiquettes!$A$5</f>
        <v>Territoire</v>
      </c>
      <c r="I1" s="21" t="str">
        <f>Etiquettes!$A$12</f>
        <v>Traduction</v>
      </c>
      <c r="J1" s="21" t="str">
        <f>Etiquettes!$A$10</f>
        <v>Hypothèse</v>
      </c>
      <c r="K1" s="21" t="str">
        <f>Etiquettes!$A$9</f>
        <v>Source</v>
      </c>
      <c r="L1" s="21" t="str">
        <f>Etiquettes!$A$13</f>
        <v>Onglet source fichier Excel</v>
      </c>
      <c r="M1" s="21" t="str">
        <f>Etiquettes!$A$11</f>
        <v>Type de donnée collectée</v>
      </c>
      <c r="N1" s="21" t="str">
        <f>Etiquettes!$A$8</f>
        <v>Information collectée</v>
      </c>
      <c r="O1" s="21" t="str">
        <f>Etiquettes!$A$15</f>
        <v>Fiabilité des données</v>
      </c>
      <c r="P1" s="21" t="str">
        <f>Etiquettes!$A$16</f>
        <v>Méthode</v>
      </c>
      <c r="Q1" s="21" t="str">
        <f>Etiquettes!$A$17</f>
        <v>Analyse des résultats</v>
      </c>
      <c r="R1" s="20" t="s">
        <v>3</v>
      </c>
      <c r="S1" s="22" t="s">
        <v>5</v>
      </c>
    </row>
    <row r="2" spans="1:19">
      <c r="A2" t="str">
        <f>Produits!$B$16</f>
        <v>Farines animales</v>
      </c>
      <c r="B2" t="str">
        <f>Secteurs!$B$27</f>
        <v>Energie</v>
      </c>
      <c r="C2" s="45">
        <f>'Coproduits - SIFCO'!F19*'Coproduits - SIFCO'!AB10/10^3</f>
        <v>4.0085599807179399E-2</v>
      </c>
      <c r="D2" s="50"/>
      <c r="E2" s="23" t="str">
        <f>Etiquettes!$C$7</f>
        <v>kt</v>
      </c>
      <c r="F2" s="24" t="str">
        <f>Etiquettes!$C$4</f>
        <v>Viande chevaline</v>
      </c>
      <c r="G2" s="23">
        <f>Etiquettes!$H$6</f>
        <v>2015</v>
      </c>
      <c r="H2" t="str">
        <f>Etiquettes!$C$5</f>
        <v>France entière</v>
      </c>
      <c r="I2" s="82" t="s">
        <v>404</v>
      </c>
      <c r="J2" t="s">
        <v>477</v>
      </c>
      <c r="K2" t="s">
        <v>187</v>
      </c>
      <c r="L2" t="str" cm="1">
        <f t="array" aca="1" ref="L2" ca="1">[1]!NOM_FEUILLE('Coproduits - SIFCO'!$A$1)</f>
        <v>Coproduits - SIFCO</v>
      </c>
      <c r="M2" t="str">
        <f>Etiquettes!$H$11</f>
        <v>Volume</v>
      </c>
      <c r="N2" s="100" t="str">
        <f>_xlfn.CONCAT(I2,IF(OR(ISBLANK(#REF!),ISERROR(#REF!)),"",_xlfn.CONCAT(" = ",MROUND(#REF!,1)," ",E2," (",K2,")")))</f>
        <v>Valorisation des farines animales en énergie</v>
      </c>
      <c r="O2" s="23" t="str">
        <f>Etiquettes!$L$15</f>
        <v>Indicative</v>
      </c>
      <c r="P2" s="82" t="str">
        <f>Etiquettes!$H$16</f>
        <v>Données collectées</v>
      </c>
      <c r="Q2" s="82" t="str">
        <f>Etiquettes!$H$17</f>
        <v>Donnée collectée (valeur du flux ou coefficient)</v>
      </c>
      <c r="S2" s="128" t="s">
        <v>203</v>
      </c>
    </row>
    <row r="3" spans="1:19">
      <c r="A3" t="str">
        <f>Produits!$B$16</f>
        <v>Farines animales</v>
      </c>
      <c r="B3" t="str">
        <f>Secteurs!$B$28</f>
        <v>Fertilisation</v>
      </c>
      <c r="C3" s="45">
        <f>'Coproduits - SIFCO'!$I$19*'Coproduits - SIFCO'!AB10/10^3</f>
        <v>1.179990114822119E-2</v>
      </c>
      <c r="D3" s="50"/>
      <c r="E3" s="23" t="str">
        <f>Etiquettes!$C$7</f>
        <v>kt</v>
      </c>
      <c r="F3" s="24" t="str">
        <f>Etiquettes!$C$4</f>
        <v>Viande chevaline</v>
      </c>
      <c r="G3" s="23">
        <f>Etiquettes!$H$6</f>
        <v>2015</v>
      </c>
      <c r="H3" t="str">
        <f>Etiquettes!$C$5</f>
        <v>France entière</v>
      </c>
      <c r="I3" s="82" t="s">
        <v>406</v>
      </c>
      <c r="J3" t="s">
        <v>477</v>
      </c>
      <c r="K3" t="s">
        <v>187</v>
      </c>
      <c r="L3" t="str" cm="1">
        <f t="array" aca="1" ref="L3" ca="1">[1]!NOM_FEUILLE('Coproduits - SIFCO'!$A$1)</f>
        <v>Coproduits - SIFCO</v>
      </c>
      <c r="M3" t="str">
        <f>Etiquettes!$H$11</f>
        <v>Volume</v>
      </c>
      <c r="N3" s="100" t="str">
        <f>_xlfn.CONCAT(I3,IF(OR(ISBLANK(#REF!),ISERROR(#REF!)),"",_xlfn.CONCAT(" = ",MROUND(#REF!,1)," ",E3," (",K3,")")))</f>
        <v>Valorisation des farines animales en fertilisation</v>
      </c>
      <c r="O3" s="23" t="str">
        <f>Etiquettes!$L$15</f>
        <v>Indicative</v>
      </c>
      <c r="P3" s="82" t="str">
        <f>Etiquettes!$H$16</f>
        <v>Données collectées</v>
      </c>
      <c r="Q3" s="82" t="str">
        <f>Etiquettes!$H$17</f>
        <v>Donnée collectée (valeur du flux ou coefficient)</v>
      </c>
      <c r="S3" s="129"/>
    </row>
    <row r="4" spans="1:19">
      <c r="A4" t="str">
        <f>Produits!$B$17</f>
        <v>Graisses animales</v>
      </c>
      <c r="B4" t="str">
        <f>Secteurs!$B$27</f>
        <v>Energie</v>
      </c>
      <c r="C4" s="45">
        <f>'Coproduits - SIFCO'!$F$20*'Coproduits - SIFCO'!AB10/10^3</f>
        <v>2.7333619407435068E-2</v>
      </c>
      <c r="D4" s="50"/>
      <c r="E4" s="23" t="str">
        <f>Etiquettes!$C$7</f>
        <v>kt</v>
      </c>
      <c r="F4" s="24" t="str">
        <f>Etiquettes!$C$4</f>
        <v>Viande chevaline</v>
      </c>
      <c r="G4" s="23">
        <f>Etiquettes!$H$6</f>
        <v>2015</v>
      </c>
      <c r="H4" t="str">
        <f>Etiquettes!$C$5</f>
        <v>France entière</v>
      </c>
      <c r="I4" s="82" t="s">
        <v>407</v>
      </c>
      <c r="J4" t="s">
        <v>477</v>
      </c>
      <c r="K4" t="s">
        <v>187</v>
      </c>
      <c r="L4" t="str" cm="1">
        <f t="array" aca="1" ref="L4" ca="1">[1]!NOM_FEUILLE('Coproduits - SIFCO'!$A$1)</f>
        <v>Coproduits - SIFCO</v>
      </c>
      <c r="M4" t="str">
        <f>Etiquettes!$H$11</f>
        <v>Volume</v>
      </c>
      <c r="N4" s="100" t="str">
        <f>_xlfn.CONCAT(I4,IF(OR(ISBLANK(#REF!),ISERROR(#REF!)),"",_xlfn.CONCAT(" = ",MROUND(#REF!,1)," ",E4," (",K4,")")))</f>
        <v>Valorisation des graisses animales en énergie</v>
      </c>
      <c r="O4" s="23" t="str">
        <f>Etiquettes!$L$15</f>
        <v>Indicative</v>
      </c>
      <c r="P4" s="82" t="str">
        <f>Etiquettes!$H$16</f>
        <v>Données collectées</v>
      </c>
      <c r="Q4" s="82" t="str">
        <f>Etiquettes!$H$17</f>
        <v>Donnée collectée (valeur du flux ou coefficient)</v>
      </c>
      <c r="S4" s="129"/>
    </row>
    <row r="5" spans="1:19">
      <c r="A5" t="str">
        <f>Produits!$B$19</f>
        <v>Protéines animales transformées</v>
      </c>
      <c r="B5" t="str">
        <f>Secteurs!$B$18</f>
        <v>Autres IAA</v>
      </c>
      <c r="C5" s="45">
        <f>'Coproduits - SIFCO'!F14*'Coproduits - SIFCO'!X10*(1-'Coproduits - SIFCO'!C32)/10^3</f>
        <v>2.1650326880369549E-2</v>
      </c>
      <c r="D5" s="50"/>
      <c r="E5" s="23" t="str">
        <f>Etiquettes!$C$7</f>
        <v>kt</v>
      </c>
      <c r="F5" s="24" t="str">
        <f>Etiquettes!$C$4</f>
        <v>Viande chevaline</v>
      </c>
      <c r="G5" s="23">
        <f>Etiquettes!$H$6</f>
        <v>2015</v>
      </c>
      <c r="H5" t="str">
        <f>Etiquettes!$C$5</f>
        <v>France entière</v>
      </c>
      <c r="I5" s="82" t="s">
        <v>408</v>
      </c>
      <c r="J5" t="s">
        <v>405</v>
      </c>
      <c r="K5" t="s">
        <v>187</v>
      </c>
      <c r="L5" t="str" cm="1">
        <f t="array" aca="1" ref="L5" ca="1">[1]!NOM_FEUILLE('Coproduits - SIFCO'!$A$1)</f>
        <v>Coproduits - SIFCO</v>
      </c>
      <c r="M5" t="str">
        <f>Etiquettes!$H$11</f>
        <v>Volume</v>
      </c>
      <c r="N5" s="100" t="str">
        <f>_xlfn.CONCAT(I5,IF(OR(ISBLANK(#REF!),ISERROR(#REF!)),"",_xlfn.CONCAT(" = ",MROUND(#REF!,1)," ",E5," (",K5,")")))</f>
        <v>Valorisation des PAT par les autres IAA</v>
      </c>
      <c r="O5" s="23" t="str">
        <f>Etiquettes!$L$15</f>
        <v>Indicative</v>
      </c>
      <c r="P5" s="82" t="str">
        <f>Etiquettes!$H$16</f>
        <v>Données collectées</v>
      </c>
      <c r="Q5" s="82" t="str">
        <f>Etiquettes!$H$17</f>
        <v>Donnée collectée (valeur du flux ou coefficient)</v>
      </c>
      <c r="S5" s="129"/>
    </row>
    <row r="6" spans="1:19">
      <c r="A6" t="str">
        <f>Produits!$B$19</f>
        <v>Protéines animales transformées</v>
      </c>
      <c r="B6" t="str">
        <f>Secteurs!$B$22</f>
        <v>Alimentation animale rente</v>
      </c>
      <c r="C6" s="45">
        <f>'Coproduits - SIFCO'!I14*'Coproduits - SIFCO'!X10*(1-'Coproduits - SIFCO'!C32)/10^3</f>
        <v>2.5608351918113729E-2</v>
      </c>
      <c r="D6" s="50"/>
      <c r="E6" s="23" t="str">
        <f>Etiquettes!$C$7</f>
        <v>kt</v>
      </c>
      <c r="F6" s="24" t="str">
        <f>Etiquettes!$C$4</f>
        <v>Viande chevaline</v>
      </c>
      <c r="G6" s="23">
        <f>Etiquettes!$H$6</f>
        <v>2015</v>
      </c>
      <c r="H6" t="str">
        <f>Etiquettes!$C$5</f>
        <v>France entière</v>
      </c>
      <c r="I6" s="82" t="s">
        <v>409</v>
      </c>
      <c r="J6" t="s">
        <v>405</v>
      </c>
      <c r="K6" t="s">
        <v>187</v>
      </c>
      <c r="L6" t="str" cm="1">
        <f t="array" aca="1" ref="L6" ca="1">[1]!NOM_FEUILLE('Coproduits - SIFCO'!$A$1)</f>
        <v>Coproduits - SIFCO</v>
      </c>
      <c r="M6" t="str">
        <f>Etiquettes!$H$11</f>
        <v>Volume</v>
      </c>
      <c r="N6" s="100" t="str">
        <f>_xlfn.CONCAT(I6,IF(OR(ISBLANK(#REF!),ISERROR(#REF!)),"",_xlfn.CONCAT(" = ",MROUND(#REF!,1)," ",E6," (",K6,")")))</f>
        <v>Valorisation des PAT en alimentation animale rente</v>
      </c>
      <c r="O6" s="23" t="str">
        <f>Etiquettes!$L$15</f>
        <v>Indicative</v>
      </c>
      <c r="P6" s="82" t="str">
        <f>Etiquettes!$H$16</f>
        <v>Données collectées</v>
      </c>
      <c r="Q6" s="82" t="str">
        <f>Etiquettes!$H$17</f>
        <v>Donnée collectée (valeur du flux ou coefficient)</v>
      </c>
      <c r="S6" s="129"/>
    </row>
    <row r="7" spans="1:19">
      <c r="A7" t="str">
        <f>Produits!$B$19</f>
        <v>Protéines animales transformées</v>
      </c>
      <c r="B7" t="str">
        <f>Secteurs!$B$23</f>
        <v>Petfood</v>
      </c>
      <c r="C7" s="45">
        <f>'Coproduits - SIFCO'!L14*'Coproduits - SIFCO'!X10*(1-'Coproduits - SIFCO'!C32)/10^3</f>
        <v>0.39722568547960413</v>
      </c>
      <c r="D7" s="50"/>
      <c r="E7" s="23" t="str">
        <f>Etiquettes!$C$7</f>
        <v>kt</v>
      </c>
      <c r="F7" s="24" t="str">
        <f>Etiquettes!$C$4</f>
        <v>Viande chevaline</v>
      </c>
      <c r="G7" s="23">
        <f>Etiquettes!$H$6</f>
        <v>2015</v>
      </c>
      <c r="H7" t="str">
        <f>Etiquettes!$C$5</f>
        <v>France entière</v>
      </c>
      <c r="I7" s="82" t="s">
        <v>410</v>
      </c>
      <c r="J7" t="s">
        <v>405</v>
      </c>
      <c r="K7" t="s">
        <v>187</v>
      </c>
      <c r="L7" t="str" cm="1">
        <f t="array" aca="1" ref="L7" ca="1">[1]!NOM_FEUILLE('Coproduits - SIFCO'!$A$1)</f>
        <v>Coproduits - SIFCO</v>
      </c>
      <c r="M7" t="str">
        <f>Etiquettes!$H$11</f>
        <v>Volume</v>
      </c>
      <c r="N7" s="100" t="str">
        <f>_xlfn.CONCAT(I7,IF(OR(ISBLANK(#REF!),ISERROR(#REF!)),"",_xlfn.CONCAT(" = ",MROUND(#REF!,1)," ",E7," (",K7,")")))</f>
        <v>Valorisation des PAT en petfood</v>
      </c>
      <c r="O7" s="23" t="str">
        <f>Etiquettes!$L$15</f>
        <v>Indicative</v>
      </c>
      <c r="P7" s="82" t="str">
        <f>Etiquettes!$H$16</f>
        <v>Données collectées</v>
      </c>
      <c r="Q7" s="82" t="str">
        <f>Etiquettes!$H$17</f>
        <v>Donnée collectée (valeur du flux ou coefficient)</v>
      </c>
      <c r="S7" s="129"/>
    </row>
    <row r="8" spans="1:19">
      <c r="A8" t="str">
        <f>Produits!$B$19</f>
        <v>Protéines animales transformées</v>
      </c>
      <c r="B8" t="str">
        <f>Secteurs!$B$24</f>
        <v>Aquaculture</v>
      </c>
      <c r="C8" s="45">
        <f>'Coproduits - SIFCO'!O14*'Coproduits - SIFCO'!X10*(1-'Coproduits - SIFCO'!C32)/10^3</f>
        <v>0</v>
      </c>
      <c r="D8" s="50"/>
      <c r="E8" s="23" t="str">
        <f>Etiquettes!$C$7</f>
        <v>kt</v>
      </c>
      <c r="F8" s="24" t="str">
        <f>Etiquettes!$C$4</f>
        <v>Viande chevaline</v>
      </c>
      <c r="G8" s="23">
        <f>Etiquettes!$H$6</f>
        <v>2015</v>
      </c>
      <c r="H8" t="str">
        <f>Etiquettes!$C$5</f>
        <v>France entière</v>
      </c>
      <c r="I8" s="82" t="s">
        <v>411</v>
      </c>
      <c r="J8" t="s">
        <v>405</v>
      </c>
      <c r="K8" t="s">
        <v>187</v>
      </c>
      <c r="L8" t="str" cm="1">
        <f t="array" aca="1" ref="L8" ca="1">[1]!NOM_FEUILLE('Coproduits - SIFCO'!$A$1)</f>
        <v>Coproduits - SIFCO</v>
      </c>
      <c r="M8" t="str">
        <f>Etiquettes!$H$11</f>
        <v>Volume</v>
      </c>
      <c r="N8" s="100" t="str">
        <f>_xlfn.CONCAT(I8,IF(OR(ISBLANK(#REF!),ISERROR(#REF!)),"",_xlfn.CONCAT(" = ",MROUND(#REF!,1)," ",E8," (",K8,")")))</f>
        <v>Valorisation des PAT en aquaculture</v>
      </c>
      <c r="O8" s="23" t="str">
        <f>Etiquettes!$L$15</f>
        <v>Indicative</v>
      </c>
      <c r="P8" s="82" t="str">
        <f>Etiquettes!$H$16</f>
        <v>Données collectées</v>
      </c>
      <c r="Q8" s="82" t="str">
        <f>Etiquettes!$H$17</f>
        <v>Donnée collectée (valeur du flux ou coefficient)</v>
      </c>
      <c r="S8" s="129"/>
    </row>
    <row r="9" spans="1:19">
      <c r="A9" t="str">
        <f>Produits!$B$19</f>
        <v>Protéines animales transformées</v>
      </c>
      <c r="B9" t="str">
        <f>Secteurs!$B$27</f>
        <v>Energie</v>
      </c>
      <c r="C9" s="45">
        <f>'Coproduits - SIFCO'!R14*'Coproduits - SIFCO'!X10*(1-'Coproduits - SIFCO'!C32)/10^3</f>
        <v>1.7423464474859707E-3</v>
      </c>
      <c r="D9" s="50"/>
      <c r="E9" s="23" t="str">
        <f>Etiquettes!$C$7</f>
        <v>kt</v>
      </c>
      <c r="F9" s="24" t="str">
        <f>Etiquettes!$C$4</f>
        <v>Viande chevaline</v>
      </c>
      <c r="G9" s="23">
        <f>Etiquettes!$H$6</f>
        <v>2015</v>
      </c>
      <c r="H9" t="str">
        <f>Etiquettes!$C$5</f>
        <v>France entière</v>
      </c>
      <c r="I9" s="82" t="s">
        <v>412</v>
      </c>
      <c r="J9" t="s">
        <v>405</v>
      </c>
      <c r="K9" t="s">
        <v>187</v>
      </c>
      <c r="L9" t="str" cm="1">
        <f t="array" aca="1" ref="L9" ca="1">[1]!NOM_FEUILLE('Coproduits - SIFCO'!$A$1)</f>
        <v>Coproduits - SIFCO</v>
      </c>
      <c r="M9" t="str">
        <f>Etiquettes!$H$11</f>
        <v>Volume</v>
      </c>
      <c r="N9" s="100" t="str">
        <f>_xlfn.CONCAT(I9,IF(OR(ISBLANK(#REF!),ISERROR(#REF!)),"",_xlfn.CONCAT(" = ",MROUND(#REF!,1)," ",E9," (",K9,")")))</f>
        <v>Valorisation des PAT en énergie</v>
      </c>
      <c r="O9" s="23" t="str">
        <f>Etiquettes!$L$15</f>
        <v>Indicative</v>
      </c>
      <c r="P9" s="82" t="str">
        <f>Etiquettes!$H$16</f>
        <v>Données collectées</v>
      </c>
      <c r="Q9" s="82" t="str">
        <f>Etiquettes!$H$17</f>
        <v>Donnée collectée (valeur du flux ou coefficient)</v>
      </c>
      <c r="S9" s="129"/>
    </row>
    <row r="10" spans="1:19">
      <c r="A10" t="str">
        <f>Produits!$B$19</f>
        <v>Protéines animales transformées</v>
      </c>
      <c r="B10" t="str">
        <f>Secteurs!$B$28</f>
        <v>Fertilisation</v>
      </c>
      <c r="C10" s="45">
        <f>'Coproduits - SIFCO'!U14*'Coproduits - SIFCO'!X10*(1-'Coproduits - SIFCO'!C32)/10^3</f>
        <v>2.360226454585292E-2</v>
      </c>
      <c r="D10" s="50"/>
      <c r="E10" s="23" t="str">
        <f>Etiquettes!$C$7</f>
        <v>kt</v>
      </c>
      <c r="F10" s="24" t="str">
        <f>Etiquettes!$C$4</f>
        <v>Viande chevaline</v>
      </c>
      <c r="G10" s="23">
        <f>Etiquettes!$H$6</f>
        <v>2015</v>
      </c>
      <c r="H10" t="str">
        <f>Etiquettes!$C$5</f>
        <v>France entière</v>
      </c>
      <c r="I10" s="82" t="s">
        <v>413</v>
      </c>
      <c r="J10" t="s">
        <v>405</v>
      </c>
      <c r="K10" t="s">
        <v>187</v>
      </c>
      <c r="L10" t="str" cm="1">
        <f t="array" aca="1" ref="L10" ca="1">[1]!NOM_FEUILLE('Coproduits - SIFCO'!$A$1)</f>
        <v>Coproduits - SIFCO</v>
      </c>
      <c r="M10" t="str">
        <f>Etiquettes!$H$11</f>
        <v>Volume</v>
      </c>
      <c r="N10" s="100" t="str">
        <f>_xlfn.CONCAT(I10,IF(OR(ISBLANK(#REF!),ISERROR(#REF!)),"",_xlfn.CONCAT(" = ",MROUND(#REF!,1)," ",E10," (",K10,")")))</f>
        <v>Valorisation des PAT en fertilisation</v>
      </c>
      <c r="O10" s="23" t="str">
        <f>Etiquettes!$L$15</f>
        <v>Indicative</v>
      </c>
      <c r="P10" s="82" t="str">
        <f>Etiquettes!$H$16</f>
        <v>Données collectées</v>
      </c>
      <c r="Q10" s="82" t="str">
        <f>Etiquettes!$H$17</f>
        <v>Donnée collectée (valeur du flux ou coefficient)</v>
      </c>
      <c r="S10" s="129"/>
    </row>
    <row r="11" spans="1:19">
      <c r="A11" t="str">
        <f>Produits!$B$19</f>
        <v>Protéines animales transformées</v>
      </c>
      <c r="B11" t="str">
        <f>Secteurs!$B$29</f>
        <v>Autres industries</v>
      </c>
      <c r="C11" s="45">
        <f>'Coproduits - SIFCO'!X14*'Coproduits - SIFCO'!X10*(1-'Coproduits - SIFCO'!C32)/10^3</f>
        <v>1.6990266820640161E-3</v>
      </c>
      <c r="D11" s="50"/>
      <c r="E11" s="23" t="str">
        <f>Etiquettes!$C$7</f>
        <v>kt</v>
      </c>
      <c r="F11" s="24" t="str">
        <f>Etiquettes!$C$4</f>
        <v>Viande chevaline</v>
      </c>
      <c r="G11" s="23">
        <f>Etiquettes!$H$6</f>
        <v>2015</v>
      </c>
      <c r="H11" t="str">
        <f>Etiquettes!$C$5</f>
        <v>France entière</v>
      </c>
      <c r="I11" s="82" t="s">
        <v>414</v>
      </c>
      <c r="J11" t="s">
        <v>405</v>
      </c>
      <c r="K11" t="s">
        <v>187</v>
      </c>
      <c r="L11" t="str" cm="1">
        <f t="array" aca="1" ref="L11" ca="1">[1]!NOM_FEUILLE('Coproduits - SIFCO'!$A$1)</f>
        <v>Coproduits - SIFCO</v>
      </c>
      <c r="M11" t="str">
        <f>Etiquettes!$H$11</f>
        <v>Volume</v>
      </c>
      <c r="N11" s="100" t="str">
        <f>_xlfn.CONCAT(I11,IF(OR(ISBLANK(#REF!),ISERROR(#REF!)),"",_xlfn.CONCAT(" = ",MROUND(#REF!,1)," ",E11," (",K11,")")))</f>
        <v>Valorisation des PAT par les autres industries</v>
      </c>
      <c r="O11" s="23" t="str">
        <f>Etiquettes!$L$15</f>
        <v>Indicative</v>
      </c>
      <c r="P11" s="82" t="str">
        <f>Etiquettes!$H$16</f>
        <v>Données collectées</v>
      </c>
      <c r="Q11" s="82" t="str">
        <f>Etiquettes!$H$17</f>
        <v>Donnée collectée (valeur du flux ou coefficient)</v>
      </c>
      <c r="S11" s="129"/>
    </row>
    <row r="12" spans="1:19">
      <c r="A12" t="str">
        <f>Produits!$B$19</f>
        <v>Protéines animales transformées</v>
      </c>
      <c r="B12" t="str">
        <f>Secteurs!$B$30</f>
        <v>Autres usages (ou usages inconnus)</v>
      </c>
      <c r="C12" s="45">
        <f>'Coproduits - SIFCO'!AA14*'Coproduits - SIFCO'!X10*(1-'Coproduits - SIFCO'!C32)/10^3</f>
        <v>0</v>
      </c>
      <c r="D12" s="50"/>
      <c r="E12" s="23" t="str">
        <f>Etiquettes!$C$7</f>
        <v>kt</v>
      </c>
      <c r="F12" s="24" t="str">
        <f>Etiquettes!$C$4</f>
        <v>Viande chevaline</v>
      </c>
      <c r="G12" s="23">
        <f>Etiquettes!$H$6</f>
        <v>2015</v>
      </c>
      <c r="H12" t="str">
        <f>Etiquettes!$C$5</f>
        <v>France entière</v>
      </c>
      <c r="I12" s="82" t="s">
        <v>415</v>
      </c>
      <c r="J12" t="s">
        <v>405</v>
      </c>
      <c r="K12" t="s">
        <v>187</v>
      </c>
      <c r="L12" t="str" cm="1">
        <f t="array" aca="1" ref="L12" ca="1">[1]!NOM_FEUILLE('Coproduits - SIFCO'!$A$1)</f>
        <v>Coproduits - SIFCO</v>
      </c>
      <c r="M12" t="str">
        <f>Etiquettes!$H$11</f>
        <v>Volume</v>
      </c>
      <c r="N12" s="100" t="str">
        <f>_xlfn.CONCAT(I12,IF(OR(ISBLANK(#REF!),ISERROR(#REF!)),"",_xlfn.CONCAT(" = ",MROUND(#REF!,1)," ",E12," (",K12,")")))</f>
        <v>Valorisation des PAT pour d'autres usages</v>
      </c>
      <c r="O12" s="23" t="str">
        <f>Etiquettes!$L$15</f>
        <v>Indicative</v>
      </c>
      <c r="P12" s="82" t="str">
        <f>Etiquettes!$H$16</f>
        <v>Données collectées</v>
      </c>
      <c r="Q12" s="82" t="str">
        <f>Etiquettes!$H$17</f>
        <v>Donnée collectée (valeur du flux ou coefficient)</v>
      </c>
      <c r="S12" s="129"/>
    </row>
    <row r="13" spans="1:19">
      <c r="A13" t="str">
        <f>Produits!$B$20</f>
        <v>Corps gras animaux</v>
      </c>
      <c r="B13" t="str">
        <f>Secteurs!$B$18</f>
        <v>Autres IAA</v>
      </c>
      <c r="C13" s="45">
        <f>'Coproduits - SIFCO'!F15*'Coproduits - SIFCO'!X10*(1-'Coproduits - SIFCO'!C33)/10^3</f>
        <v>1.6858913114340141E-2</v>
      </c>
      <c r="D13" s="50"/>
      <c r="E13" s="23" t="str">
        <f>Etiquettes!$C$7</f>
        <v>kt</v>
      </c>
      <c r="F13" s="24" t="str">
        <f>Etiquettes!$C$4</f>
        <v>Viande chevaline</v>
      </c>
      <c r="G13" s="23">
        <f>Etiquettes!$H$6</f>
        <v>2015</v>
      </c>
      <c r="H13" t="str">
        <f>Etiquettes!$C$5</f>
        <v>France entière</v>
      </c>
      <c r="I13" s="82" t="s">
        <v>416</v>
      </c>
      <c r="J13" t="s">
        <v>405</v>
      </c>
      <c r="K13" t="s">
        <v>187</v>
      </c>
      <c r="L13" t="str" cm="1">
        <f t="array" aca="1" ref="L13" ca="1">[1]!NOM_FEUILLE('Coproduits - SIFCO'!$A$1)</f>
        <v>Coproduits - SIFCO</v>
      </c>
      <c r="M13" t="str">
        <f>Etiquettes!$H$11</f>
        <v>Volume</v>
      </c>
      <c r="N13" s="100" t="str">
        <f>_xlfn.CONCAT(I13,IF(OR(ISBLANK(#REF!),ISERROR(#REF!)),"",_xlfn.CONCAT(" = ",MROUND(#REF!,1)," ",E13," (",K13,")")))</f>
        <v>Valorisation des CGA par les autres IAA</v>
      </c>
      <c r="O13" s="23" t="str">
        <f>Etiquettes!$L$15</f>
        <v>Indicative</v>
      </c>
      <c r="P13" s="82" t="str">
        <f>Etiquettes!$H$16</f>
        <v>Données collectées</v>
      </c>
      <c r="Q13" s="82" t="str">
        <f>Etiquettes!$H$17</f>
        <v>Donnée collectée (valeur du flux ou coefficient)</v>
      </c>
      <c r="S13" s="129"/>
    </row>
    <row r="14" spans="1:19">
      <c r="A14" t="str">
        <f>Produits!$B$20</f>
        <v>Corps gras animaux</v>
      </c>
      <c r="B14" t="str">
        <f>Secteurs!$B$22</f>
        <v>Alimentation animale rente</v>
      </c>
      <c r="C14" s="45">
        <f>'Coproduits - SIFCO'!I15*'Coproduits - SIFCO'!X10*(1-'Coproduits - SIFCO'!C33)/10^3</f>
        <v>3.0591381204379015E-2</v>
      </c>
      <c r="D14" s="50"/>
      <c r="E14" s="23" t="str">
        <f>Etiquettes!$C$7</f>
        <v>kt</v>
      </c>
      <c r="F14" s="24" t="str">
        <f>Etiquettes!$C$4</f>
        <v>Viande chevaline</v>
      </c>
      <c r="G14" s="23">
        <f>Etiquettes!$H$6</f>
        <v>2015</v>
      </c>
      <c r="H14" t="str">
        <f>Etiquettes!$C$5</f>
        <v>France entière</v>
      </c>
      <c r="I14" s="82" t="s">
        <v>417</v>
      </c>
      <c r="J14" t="s">
        <v>405</v>
      </c>
      <c r="K14" t="s">
        <v>187</v>
      </c>
      <c r="L14" t="str" cm="1">
        <f t="array" aca="1" ref="L14" ca="1">[1]!NOM_FEUILLE('Coproduits - SIFCO'!$A$1)</f>
        <v>Coproduits - SIFCO</v>
      </c>
      <c r="M14" t="str">
        <f>Etiquettes!$H$11</f>
        <v>Volume</v>
      </c>
      <c r="N14" s="100" t="str">
        <f>_xlfn.CONCAT(I14,IF(OR(ISBLANK(#REF!),ISERROR(#REF!)),"",_xlfn.CONCAT(" = ",MROUND(#REF!,1)," ",E14," (",K14,")")))</f>
        <v>Valorisation des CGA en alimentation animale rente</v>
      </c>
      <c r="O14" s="23" t="str">
        <f>Etiquettes!$L$15</f>
        <v>Indicative</v>
      </c>
      <c r="P14" s="82" t="str">
        <f>Etiquettes!$H$16</f>
        <v>Données collectées</v>
      </c>
      <c r="Q14" s="82" t="str">
        <f>Etiquettes!$H$17</f>
        <v>Donnée collectée (valeur du flux ou coefficient)</v>
      </c>
      <c r="S14" s="129"/>
    </row>
    <row r="15" spans="1:19">
      <c r="A15" t="str">
        <f>Produits!$B$20</f>
        <v>Corps gras animaux</v>
      </c>
      <c r="B15" t="str">
        <f>Secteurs!$B$23</f>
        <v>Petfood</v>
      </c>
      <c r="C15" s="45">
        <f>'Coproduits - SIFCO'!L15*'Coproduits - SIFCO'!X10*(1-'Coproduits - SIFCO'!C33)/10^3</f>
        <v>1.7791982785857183E-2</v>
      </c>
      <c r="D15" s="50"/>
      <c r="E15" s="23" t="str">
        <f>Etiquettes!$C$7</f>
        <v>kt</v>
      </c>
      <c r="F15" s="24" t="str">
        <f>Etiquettes!$C$4</f>
        <v>Viande chevaline</v>
      </c>
      <c r="G15" s="23">
        <f>Etiquettes!$H$6</f>
        <v>2015</v>
      </c>
      <c r="H15" t="str">
        <f>Etiquettes!$C$5</f>
        <v>France entière</v>
      </c>
      <c r="I15" s="82" t="s">
        <v>418</v>
      </c>
      <c r="J15" t="s">
        <v>405</v>
      </c>
      <c r="K15" t="s">
        <v>187</v>
      </c>
      <c r="L15" t="str" cm="1">
        <f t="array" aca="1" ref="L15" ca="1">[1]!NOM_FEUILLE('Coproduits - SIFCO'!$A$1)</f>
        <v>Coproduits - SIFCO</v>
      </c>
      <c r="M15" t="str">
        <f>Etiquettes!$H$11</f>
        <v>Volume</v>
      </c>
      <c r="N15" s="100" t="str">
        <f>_xlfn.CONCAT(I15,IF(OR(ISBLANK(#REF!),ISERROR(#REF!)),"",_xlfn.CONCAT(" = ",MROUND(#REF!,1)," ",E15," (",K15,")")))</f>
        <v>Valorisation des CGA en petfood</v>
      </c>
      <c r="O15" s="23" t="str">
        <f>Etiquettes!$L$15</f>
        <v>Indicative</v>
      </c>
      <c r="P15" s="82" t="str">
        <f>Etiquettes!$H$16</f>
        <v>Données collectées</v>
      </c>
      <c r="Q15" s="82" t="str">
        <f>Etiquettes!$H$17</f>
        <v>Donnée collectée (valeur du flux ou coefficient)</v>
      </c>
      <c r="S15" s="129"/>
    </row>
    <row r="16" spans="1:19">
      <c r="A16" t="str">
        <f>Produits!$B$20</f>
        <v>Corps gras animaux</v>
      </c>
      <c r="B16" t="str">
        <f>Secteurs!$B$24</f>
        <v>Aquaculture</v>
      </c>
      <c r="C16" s="45">
        <f>'Coproduits - SIFCO'!O15*'Coproduits - SIFCO'!X10*(1-'Coproduits - SIFCO'!C33)/10^3</f>
        <v>0</v>
      </c>
      <c r="D16" s="50"/>
      <c r="E16" s="23" t="str">
        <f>Etiquettes!$C$7</f>
        <v>kt</v>
      </c>
      <c r="F16" s="24" t="str">
        <f>Etiquettes!$C$4</f>
        <v>Viande chevaline</v>
      </c>
      <c r="G16" s="23">
        <f>Etiquettes!$H$6</f>
        <v>2015</v>
      </c>
      <c r="H16" t="str">
        <f>Etiquettes!$C$5</f>
        <v>France entière</v>
      </c>
      <c r="I16" s="82" t="s">
        <v>419</v>
      </c>
      <c r="J16" t="s">
        <v>405</v>
      </c>
      <c r="K16" t="s">
        <v>187</v>
      </c>
      <c r="L16" t="str" cm="1">
        <f t="array" aca="1" ref="L16" ca="1">[1]!NOM_FEUILLE('Coproduits - SIFCO'!$A$1)</f>
        <v>Coproduits - SIFCO</v>
      </c>
      <c r="M16" t="str">
        <f>Etiquettes!$H$11</f>
        <v>Volume</v>
      </c>
      <c r="N16" s="100" t="str">
        <f>_xlfn.CONCAT(I16,IF(OR(ISBLANK(#REF!),ISERROR(#REF!)),"",_xlfn.CONCAT(" = ",MROUND(#REF!,1)," ",E16," (",K16,")")))</f>
        <v>Valorisation des CGA en aquaculture</v>
      </c>
      <c r="O16" s="23" t="str">
        <f>Etiquettes!$L$15</f>
        <v>Indicative</v>
      </c>
      <c r="P16" s="82" t="str">
        <f>Etiquettes!$H$16</f>
        <v>Données collectées</v>
      </c>
      <c r="Q16" s="82" t="str">
        <f>Etiquettes!$H$17</f>
        <v>Donnée collectée (valeur du flux ou coefficient)</v>
      </c>
      <c r="S16" s="129"/>
    </row>
    <row r="17" spans="1:19">
      <c r="A17" t="str">
        <f>Produits!$B$20</f>
        <v>Corps gras animaux</v>
      </c>
      <c r="B17" t="str">
        <f>Secteurs!$B$27</f>
        <v>Energie</v>
      </c>
      <c r="C17" s="45">
        <f>'Coproduits - SIFCO'!R15*'Coproduits - SIFCO'!X10*(1-'Coproduits - SIFCO'!C33)/10^3</f>
        <v>1.7040949320856879E-2</v>
      </c>
      <c r="D17" s="50"/>
      <c r="E17" s="23" t="str">
        <f>Etiquettes!$C$7</f>
        <v>kt</v>
      </c>
      <c r="F17" s="24" t="str">
        <f>Etiquettes!$C$4</f>
        <v>Viande chevaline</v>
      </c>
      <c r="G17" s="23">
        <f>Etiquettes!$H$6</f>
        <v>2015</v>
      </c>
      <c r="H17" t="str">
        <f>Etiquettes!$C$5</f>
        <v>France entière</v>
      </c>
      <c r="I17" s="82" t="s">
        <v>420</v>
      </c>
      <c r="J17" t="s">
        <v>405</v>
      </c>
      <c r="K17" t="s">
        <v>187</v>
      </c>
      <c r="L17" t="str" cm="1">
        <f t="array" aca="1" ref="L17" ca="1">[1]!NOM_FEUILLE('Coproduits - SIFCO'!$A$1)</f>
        <v>Coproduits - SIFCO</v>
      </c>
      <c r="M17" t="str">
        <f>Etiquettes!$H$11</f>
        <v>Volume</v>
      </c>
      <c r="N17" s="100" t="str">
        <f>_xlfn.CONCAT(I17,IF(OR(ISBLANK(#REF!),ISERROR(#REF!)),"",_xlfn.CONCAT(" = ",MROUND(#REF!,1)," ",E17," (",K17,")")))</f>
        <v>Valorisation des CGA en énergie</v>
      </c>
      <c r="O17" s="23" t="str">
        <f>Etiquettes!$L$15</f>
        <v>Indicative</v>
      </c>
      <c r="P17" s="82" t="str">
        <f>Etiquettes!$H$16</f>
        <v>Données collectées</v>
      </c>
      <c r="Q17" s="82" t="str">
        <f>Etiquettes!$H$17</f>
        <v>Donnée collectée (valeur du flux ou coefficient)</v>
      </c>
      <c r="S17" s="129"/>
    </row>
    <row r="18" spans="1:19">
      <c r="A18" t="str">
        <f>Produits!$B$20</f>
        <v>Corps gras animaux</v>
      </c>
      <c r="B18" t="str">
        <f>Secteurs!$B$29</f>
        <v>Autres industries</v>
      </c>
      <c r="C18" s="45">
        <f>'Coproduits - SIFCO'!X15*'Coproduits - SIFCO'!X10*(1-'Coproduits - SIFCO'!C33)/10^3</f>
        <v>7.0102178893094974E-2</v>
      </c>
      <c r="D18" s="50"/>
      <c r="E18" s="23" t="str">
        <f>Etiquettes!$C$7</f>
        <v>kt</v>
      </c>
      <c r="F18" s="24" t="str">
        <f>Etiquettes!$C$4</f>
        <v>Viande chevaline</v>
      </c>
      <c r="G18" s="23">
        <f>Etiquettes!$H$6</f>
        <v>2015</v>
      </c>
      <c r="H18" t="str">
        <f>Etiquettes!$C$5</f>
        <v>France entière</v>
      </c>
      <c r="I18" s="82" t="s">
        <v>421</v>
      </c>
      <c r="J18" t="s">
        <v>405</v>
      </c>
      <c r="K18" t="s">
        <v>187</v>
      </c>
      <c r="L18" t="str" cm="1">
        <f t="array" aca="1" ref="L18" ca="1">[1]!NOM_FEUILLE('Coproduits - SIFCO'!$A$1)</f>
        <v>Coproduits - SIFCO</v>
      </c>
      <c r="M18" t="str">
        <f>Etiquettes!$H$11</f>
        <v>Volume</v>
      </c>
      <c r="N18" s="100" t="str">
        <f>_xlfn.CONCAT(I18,IF(OR(ISBLANK(#REF!),ISERROR(#REF!)),"",_xlfn.CONCAT(" = ",MROUND(#REF!,1)," ",E18," (",K18,")")))</f>
        <v>Valorisation des CGA par les autres industries</v>
      </c>
      <c r="O18" s="23" t="str">
        <f>Etiquettes!$L$15</f>
        <v>Indicative</v>
      </c>
      <c r="P18" s="82" t="str">
        <f>Etiquettes!$H$16</f>
        <v>Données collectées</v>
      </c>
      <c r="Q18" s="82" t="str">
        <f>Etiquettes!$H$17</f>
        <v>Donnée collectée (valeur du flux ou coefficient)</v>
      </c>
      <c r="S18" s="129"/>
    </row>
    <row r="19" spans="1:19">
      <c r="A19" t="str">
        <f>Produits!$B$20</f>
        <v>Corps gras animaux</v>
      </c>
      <c r="B19" t="str">
        <f>Secteurs!$B$30</f>
        <v>Autres usages (ou usages inconnus)</v>
      </c>
      <c r="C19" s="45">
        <f>'Coproduits - SIFCO'!AA15*'Coproduits - SIFCO'!X10*(1-'Coproduits - SIFCO'!C33)/10^3</f>
        <v>0</v>
      </c>
      <c r="D19" s="50"/>
      <c r="E19" s="23" t="str">
        <f>Etiquettes!$C$7</f>
        <v>kt</v>
      </c>
      <c r="F19" s="24" t="str">
        <f>Etiquettes!$C$4</f>
        <v>Viande chevaline</v>
      </c>
      <c r="G19" s="23">
        <f>Etiquettes!$H$6</f>
        <v>2015</v>
      </c>
      <c r="H19" t="str">
        <f>Etiquettes!$C$5</f>
        <v>France entière</v>
      </c>
      <c r="I19" s="82" t="s">
        <v>422</v>
      </c>
      <c r="J19" t="s">
        <v>405</v>
      </c>
      <c r="K19" t="s">
        <v>187</v>
      </c>
      <c r="L19" t="str" cm="1">
        <f t="array" aca="1" ref="L19" ca="1">[1]!NOM_FEUILLE('Coproduits - SIFCO'!$A$1)</f>
        <v>Coproduits - SIFCO</v>
      </c>
      <c r="M19" t="str">
        <f>Etiquettes!$H$11</f>
        <v>Volume</v>
      </c>
      <c r="N19" s="100" t="str">
        <f>_xlfn.CONCAT(I19,IF(OR(ISBLANK(#REF!),ISERROR(#REF!)),"",_xlfn.CONCAT(" = ",MROUND(#REF!,1)," ",E19," (",K19,")")))</f>
        <v>Valorisation des CGA pour d'autres usages</v>
      </c>
      <c r="O19" s="23" t="str">
        <f>Etiquettes!$L$15</f>
        <v>Indicative</v>
      </c>
      <c r="P19" s="82" t="str">
        <f>Etiquettes!$H$16</f>
        <v>Données collectées</v>
      </c>
      <c r="Q19" s="82" t="str">
        <f>Etiquettes!$H$17</f>
        <v>Donnée collectée (valeur du flux ou coefficient)</v>
      </c>
      <c r="S19" s="129"/>
    </row>
    <row r="20" spans="1:19">
      <c r="A20" t="str">
        <f>Produits!$B$16</f>
        <v>Farines animales</v>
      </c>
      <c r="B20" t="str">
        <f>Secteurs!$B$27</f>
        <v>Energie</v>
      </c>
      <c r="C20" s="45">
        <f>'Coproduits - SIFCO'!G19*'Coproduits - SIFCO'!AB10/10^3</f>
        <v>4.3504017691219636E-2</v>
      </c>
      <c r="E20" s="23" t="str">
        <f>Etiquettes!$C$7</f>
        <v>kt</v>
      </c>
      <c r="F20" s="24" t="str">
        <f>Etiquettes!$C$4</f>
        <v>Viande chevaline</v>
      </c>
      <c r="G20" s="23">
        <f>Etiquettes!$I$6</f>
        <v>2019</v>
      </c>
      <c r="H20" t="str">
        <f>Etiquettes!$C$5</f>
        <v>France entière</v>
      </c>
      <c r="I20" s="82" t="s">
        <v>404</v>
      </c>
      <c r="J20" t="s">
        <v>405</v>
      </c>
      <c r="K20" t="s">
        <v>187</v>
      </c>
      <c r="L20" t="str" cm="1">
        <f t="array" aca="1" ref="L20" ca="1">[1]!NOM_FEUILLE('Coproduits - SIFCO'!$A$1)</f>
        <v>Coproduits - SIFCO</v>
      </c>
      <c r="M20" t="str">
        <f>Etiquettes!$H$11</f>
        <v>Volume</v>
      </c>
      <c r="N20" s="100" t="str">
        <f t="shared" ref="N20:N37" si="0">_xlfn.CONCAT(I20,IF(OR(ISBLANK(C2),ISERROR(C2)),"",_xlfn.CONCAT(" = ",MROUND(C2,1)," ",E20," (",K20,")")))</f>
        <v>Valorisation des farines animales en énergie = 0 kt (SIFCO)</v>
      </c>
      <c r="O20" s="23" t="str">
        <f>Etiquettes!$L$15</f>
        <v>Indicative</v>
      </c>
      <c r="P20" s="82" t="str">
        <f>Etiquettes!$H$16</f>
        <v>Données collectées</v>
      </c>
      <c r="Q20" s="82" t="str">
        <f>Etiquettes!$H$17</f>
        <v>Donnée collectée (valeur du flux ou coefficient)</v>
      </c>
      <c r="S20" s="129"/>
    </row>
    <row r="21" spans="1:19">
      <c r="A21" t="str">
        <f>Produits!$B$16</f>
        <v>Farines animales</v>
      </c>
      <c r="B21" t="str">
        <f>Secteurs!$B$28</f>
        <v>Fertilisation</v>
      </c>
      <c r="C21" s="45">
        <f>'Coproduits - SIFCO'!J19*'Coproduits - SIFCO'!AB10/10^3</f>
        <v>1.1199245743978403E-2</v>
      </c>
      <c r="E21" s="23" t="str">
        <f>Etiquettes!$C$7</f>
        <v>kt</v>
      </c>
      <c r="F21" s="24" t="str">
        <f>Etiquettes!$C$4</f>
        <v>Viande chevaline</v>
      </c>
      <c r="G21" s="23">
        <f>Etiquettes!$I$6</f>
        <v>2019</v>
      </c>
      <c r="H21" t="str">
        <f>Etiquettes!$C$5</f>
        <v>France entière</v>
      </c>
      <c r="I21" s="82" t="s">
        <v>406</v>
      </c>
      <c r="J21" t="s">
        <v>405</v>
      </c>
      <c r="K21" t="s">
        <v>187</v>
      </c>
      <c r="L21" t="str" cm="1">
        <f t="array" aca="1" ref="L21" ca="1">[1]!NOM_FEUILLE('Coproduits - SIFCO'!$A$1)</f>
        <v>Coproduits - SIFCO</v>
      </c>
      <c r="M21" t="str">
        <f>Etiquettes!$H$11</f>
        <v>Volume</v>
      </c>
      <c r="N21" s="100" t="str">
        <f t="shared" si="0"/>
        <v>Valorisation des farines animales en fertilisation = 0 kt (SIFCO)</v>
      </c>
      <c r="O21" s="23" t="str">
        <f>Etiquettes!$L$15</f>
        <v>Indicative</v>
      </c>
      <c r="P21" s="82" t="str">
        <f>Etiquettes!$H$16</f>
        <v>Données collectées</v>
      </c>
      <c r="Q21" s="82" t="str">
        <f>Etiquettes!$H$17</f>
        <v>Donnée collectée (valeur du flux ou coefficient)</v>
      </c>
      <c r="S21" s="129"/>
    </row>
    <row r="22" spans="1:19">
      <c r="A22" t="str">
        <f>Produits!$B$17</f>
        <v>Graisses animales</v>
      </c>
      <c r="B22" t="str">
        <f>Secteurs!$B$27</f>
        <v>Energie</v>
      </c>
      <c r="C22" s="45">
        <f>'Coproduits - SIFCO'!G20*'Coproduits - SIFCO'!AB10/10^3</f>
        <v>2.3972791902830595E-2</v>
      </c>
      <c r="E22" s="23" t="str">
        <f>Etiquettes!$C$7</f>
        <v>kt</v>
      </c>
      <c r="F22" s="24" t="str">
        <f>Etiquettes!$C$4</f>
        <v>Viande chevaline</v>
      </c>
      <c r="G22" s="23">
        <f>Etiquettes!$I$6</f>
        <v>2019</v>
      </c>
      <c r="H22" t="str">
        <f>Etiquettes!$C$5</f>
        <v>France entière</v>
      </c>
      <c r="I22" s="82" t="s">
        <v>407</v>
      </c>
      <c r="J22" t="s">
        <v>405</v>
      </c>
      <c r="K22" t="s">
        <v>187</v>
      </c>
      <c r="L22" t="str" cm="1">
        <f t="array" aca="1" ref="L22" ca="1">[1]!NOM_FEUILLE('Coproduits - SIFCO'!$A$1)</f>
        <v>Coproduits - SIFCO</v>
      </c>
      <c r="M22" t="str">
        <f>Etiquettes!$H$11</f>
        <v>Volume</v>
      </c>
      <c r="N22" s="100" t="str">
        <f t="shared" si="0"/>
        <v>Valorisation des graisses animales en énergie = 0 kt (SIFCO)</v>
      </c>
      <c r="O22" s="23" t="str">
        <f>Etiquettes!$L$15</f>
        <v>Indicative</v>
      </c>
      <c r="P22" s="82" t="str">
        <f>Etiquettes!$H$16</f>
        <v>Données collectées</v>
      </c>
      <c r="Q22" s="82" t="str">
        <f>Etiquettes!$H$17</f>
        <v>Donnée collectée (valeur du flux ou coefficient)</v>
      </c>
      <c r="S22" s="129"/>
    </row>
    <row r="23" spans="1:19">
      <c r="A23" t="str">
        <f>Produits!$B$19</f>
        <v>Protéines animales transformées</v>
      </c>
      <c r="B23" t="str">
        <f>Secteurs!$B$18</f>
        <v>Autres IAA</v>
      </c>
      <c r="C23" s="45">
        <f>'Coproduits - SIFCO'!G14*'Coproduits - SIFCO'!Y10*(1-'Coproduits - SIFCO'!D32)/10^3</f>
        <v>8.9208841855299755E-3</v>
      </c>
      <c r="E23" s="23" t="str">
        <f>Etiquettes!$C$7</f>
        <v>kt</v>
      </c>
      <c r="F23" s="24" t="str">
        <f>Etiquettes!$C$4</f>
        <v>Viande chevaline</v>
      </c>
      <c r="G23" s="23">
        <f>Etiquettes!$I$6</f>
        <v>2019</v>
      </c>
      <c r="H23" t="str">
        <f>Etiquettes!$C$5</f>
        <v>France entière</v>
      </c>
      <c r="I23" s="82" t="s">
        <v>408</v>
      </c>
      <c r="J23" t="s">
        <v>405</v>
      </c>
      <c r="K23" t="s">
        <v>187</v>
      </c>
      <c r="L23" t="str" cm="1">
        <f t="array" aca="1" ref="L23" ca="1">[1]!NOM_FEUILLE('Coproduits - SIFCO'!$A$1)</f>
        <v>Coproduits - SIFCO</v>
      </c>
      <c r="M23" t="str">
        <f>Etiquettes!$H$11</f>
        <v>Volume</v>
      </c>
      <c r="N23" s="100" t="str">
        <f t="shared" si="0"/>
        <v>Valorisation des PAT par les autres IAA = 0 kt (SIFCO)</v>
      </c>
      <c r="O23" s="23" t="str">
        <f>Etiquettes!$L$15</f>
        <v>Indicative</v>
      </c>
      <c r="P23" s="82" t="str">
        <f>Etiquettes!$H$16</f>
        <v>Données collectées</v>
      </c>
      <c r="Q23" s="82" t="str">
        <f>Etiquettes!$H$17</f>
        <v>Donnée collectée (valeur du flux ou coefficient)</v>
      </c>
      <c r="S23" s="129"/>
    </row>
    <row r="24" spans="1:19">
      <c r="A24" t="str">
        <f>Produits!$B$19</f>
        <v>Protéines animales transformées</v>
      </c>
      <c r="B24" t="str">
        <f>Secteurs!$B$22</f>
        <v>Alimentation animale rente</v>
      </c>
      <c r="C24" s="45">
        <f>'Coproduits - SIFCO'!J14*'Coproduits - SIFCO'!Y10*(1-'Coproduits - SIFCO'!D32)/10^3</f>
        <v>7.44306264874717E-3</v>
      </c>
      <c r="E24" s="23" t="str">
        <f>Etiquettes!$C$7</f>
        <v>kt</v>
      </c>
      <c r="F24" s="24" t="str">
        <f>Etiquettes!$C$4</f>
        <v>Viande chevaline</v>
      </c>
      <c r="G24" s="23">
        <f>Etiquettes!$I$6</f>
        <v>2019</v>
      </c>
      <c r="H24" t="str">
        <f>Etiquettes!$C$5</f>
        <v>France entière</v>
      </c>
      <c r="I24" s="82" t="s">
        <v>409</v>
      </c>
      <c r="J24" t="s">
        <v>405</v>
      </c>
      <c r="K24" t="s">
        <v>187</v>
      </c>
      <c r="L24" t="str" cm="1">
        <f t="array" aca="1" ref="L24" ca="1">[1]!NOM_FEUILLE('Coproduits - SIFCO'!$A$1)</f>
        <v>Coproduits - SIFCO</v>
      </c>
      <c r="M24" t="str">
        <f>Etiquettes!$H$11</f>
        <v>Volume</v>
      </c>
      <c r="N24" s="100" t="str">
        <f t="shared" si="0"/>
        <v>Valorisation des PAT en alimentation animale rente = 0 kt (SIFCO)</v>
      </c>
      <c r="O24" s="23" t="str">
        <f>Etiquettes!$L$15</f>
        <v>Indicative</v>
      </c>
      <c r="P24" s="82" t="str">
        <f>Etiquettes!$H$16</f>
        <v>Données collectées</v>
      </c>
      <c r="Q24" s="82" t="str">
        <f>Etiquettes!$H$17</f>
        <v>Donnée collectée (valeur du flux ou coefficient)</v>
      </c>
      <c r="S24" s="129"/>
    </row>
    <row r="25" spans="1:19">
      <c r="A25" t="str">
        <f>Produits!$B$19</f>
        <v>Protéines animales transformées</v>
      </c>
      <c r="B25" t="str">
        <f>Secteurs!$B$23</f>
        <v>Petfood</v>
      </c>
      <c r="C25" s="45">
        <f>'Coproduits - SIFCO'!M14*'Coproduits - SIFCO'!Y10*(1-'Coproduits - SIFCO'!D32)/10^3</f>
        <v>0.13915034930433376</v>
      </c>
      <c r="E25" s="23" t="str">
        <f>Etiquettes!$C$7</f>
        <v>kt</v>
      </c>
      <c r="F25" s="24" t="str">
        <f>Etiquettes!$C$4</f>
        <v>Viande chevaline</v>
      </c>
      <c r="G25" s="23">
        <f>Etiquettes!$I$6</f>
        <v>2019</v>
      </c>
      <c r="H25" t="str">
        <f>Etiquettes!$C$5</f>
        <v>France entière</v>
      </c>
      <c r="I25" s="82" t="s">
        <v>410</v>
      </c>
      <c r="J25" t="s">
        <v>405</v>
      </c>
      <c r="K25" t="s">
        <v>187</v>
      </c>
      <c r="L25" t="str" cm="1">
        <f t="array" aca="1" ref="L25" ca="1">[1]!NOM_FEUILLE('Coproduits - SIFCO'!$A$1)</f>
        <v>Coproduits - SIFCO</v>
      </c>
      <c r="M25" t="str">
        <f>Etiquettes!$H$11</f>
        <v>Volume</v>
      </c>
      <c r="N25" s="100" t="str">
        <f t="shared" si="0"/>
        <v>Valorisation des PAT en petfood = 0 kt (SIFCO)</v>
      </c>
      <c r="O25" s="23" t="str">
        <f>Etiquettes!$L$15</f>
        <v>Indicative</v>
      </c>
      <c r="P25" s="82" t="str">
        <f>Etiquettes!$H$16</f>
        <v>Données collectées</v>
      </c>
      <c r="Q25" s="82" t="str">
        <f>Etiquettes!$H$17</f>
        <v>Donnée collectée (valeur du flux ou coefficient)</v>
      </c>
      <c r="S25" s="129"/>
    </row>
    <row r="26" spans="1:19">
      <c r="A26" t="str">
        <f>Produits!$B$19</f>
        <v>Protéines animales transformées</v>
      </c>
      <c r="B26" t="str">
        <f>Secteurs!$B$24</f>
        <v>Aquaculture</v>
      </c>
      <c r="C26" s="45">
        <f>'Coproduits - SIFCO'!P14*'Coproduits - SIFCO'!Y10*(1-'Coproduits - SIFCO'!D32)/10^3</f>
        <v>4.2040322598882532E-3</v>
      </c>
      <c r="E26" s="23" t="str">
        <f>Etiquettes!$C$7</f>
        <v>kt</v>
      </c>
      <c r="F26" s="24" t="str">
        <f>Etiquettes!$C$4</f>
        <v>Viande chevaline</v>
      </c>
      <c r="G26" s="23">
        <f>Etiquettes!$I$6</f>
        <v>2019</v>
      </c>
      <c r="H26" t="str">
        <f>Etiquettes!$C$5</f>
        <v>France entière</v>
      </c>
      <c r="I26" s="82" t="s">
        <v>411</v>
      </c>
      <c r="J26" t="s">
        <v>405</v>
      </c>
      <c r="K26" t="s">
        <v>187</v>
      </c>
      <c r="L26" t="str" cm="1">
        <f t="array" aca="1" ref="L26" ca="1">[1]!NOM_FEUILLE('Coproduits - SIFCO'!$A$1)</f>
        <v>Coproduits - SIFCO</v>
      </c>
      <c r="M26" t="str">
        <f>Etiquettes!$H$11</f>
        <v>Volume</v>
      </c>
      <c r="N26" s="100" t="str">
        <f t="shared" si="0"/>
        <v>Valorisation des PAT en aquaculture = 0 kt (SIFCO)</v>
      </c>
      <c r="O26" s="23" t="str">
        <f>Etiquettes!$L$15</f>
        <v>Indicative</v>
      </c>
      <c r="P26" s="82" t="str">
        <f>Etiquettes!$H$16</f>
        <v>Données collectées</v>
      </c>
      <c r="Q26" s="82" t="str">
        <f>Etiquettes!$H$17</f>
        <v>Donnée collectée (valeur du flux ou coefficient)</v>
      </c>
      <c r="S26" s="129"/>
    </row>
    <row r="27" spans="1:19">
      <c r="A27" t="str">
        <f>Produits!$B$19</f>
        <v>Protéines animales transformées</v>
      </c>
      <c r="B27" t="str">
        <f>Secteurs!$B$27</f>
        <v>Energie</v>
      </c>
      <c r="C27" s="45">
        <f>'Coproduits - SIFCO'!S14*'Coproduits - SIFCO'!Y10*(1-'Coproduits - SIFCO'!D32)/10^3</f>
        <v>3.0095980383987493E-4</v>
      </c>
      <c r="E27" s="23" t="str">
        <f>Etiquettes!$C$7</f>
        <v>kt</v>
      </c>
      <c r="F27" s="24" t="str">
        <f>Etiquettes!$C$4</f>
        <v>Viande chevaline</v>
      </c>
      <c r="G27" s="23">
        <f>Etiquettes!$I$6</f>
        <v>2019</v>
      </c>
      <c r="H27" t="str">
        <f>Etiquettes!$C$5</f>
        <v>France entière</v>
      </c>
      <c r="I27" s="82" t="s">
        <v>412</v>
      </c>
      <c r="J27" t="s">
        <v>405</v>
      </c>
      <c r="K27" t="s">
        <v>187</v>
      </c>
      <c r="L27" t="str" cm="1">
        <f t="array" aca="1" ref="L27" ca="1">[1]!NOM_FEUILLE('Coproduits - SIFCO'!$A$1)</f>
        <v>Coproduits - SIFCO</v>
      </c>
      <c r="M27" t="str">
        <f>Etiquettes!$H$11</f>
        <v>Volume</v>
      </c>
      <c r="N27" s="100" t="str">
        <f t="shared" si="0"/>
        <v>Valorisation des PAT en énergie = 0 kt (SIFCO)</v>
      </c>
      <c r="O27" s="23" t="str">
        <f>Etiquettes!$L$15</f>
        <v>Indicative</v>
      </c>
      <c r="P27" s="82" t="str">
        <f>Etiquettes!$H$16</f>
        <v>Données collectées</v>
      </c>
      <c r="Q27" s="82" t="str">
        <f>Etiquettes!$H$17</f>
        <v>Donnée collectée (valeur du flux ou coefficient)</v>
      </c>
      <c r="S27" s="129"/>
    </row>
    <row r="28" spans="1:19">
      <c r="A28" t="str">
        <f>Produits!$B$19</f>
        <v>Protéines animales transformées</v>
      </c>
      <c r="B28" t="str">
        <f>Secteurs!$B$28</f>
        <v>Fertilisation</v>
      </c>
      <c r="C28" s="45">
        <f>'Coproduits - SIFCO'!V14*'Coproduits - SIFCO'!Y10*(1-'Coproduits - SIFCO'!D32)/10^3</f>
        <v>9.1159140584130532E-3</v>
      </c>
      <c r="E28" s="23" t="str">
        <f>Etiquettes!$C$7</f>
        <v>kt</v>
      </c>
      <c r="F28" s="24" t="str">
        <f>Etiquettes!$C$4</f>
        <v>Viande chevaline</v>
      </c>
      <c r="G28" s="23">
        <f>Etiquettes!$I$6</f>
        <v>2019</v>
      </c>
      <c r="H28" t="str">
        <f>Etiquettes!$C$5</f>
        <v>France entière</v>
      </c>
      <c r="I28" s="82" t="s">
        <v>413</v>
      </c>
      <c r="J28" t="s">
        <v>405</v>
      </c>
      <c r="K28" t="s">
        <v>187</v>
      </c>
      <c r="L28" t="str" cm="1">
        <f t="array" aca="1" ref="L28" ca="1">[1]!NOM_FEUILLE('Coproduits - SIFCO'!$A$1)</f>
        <v>Coproduits - SIFCO</v>
      </c>
      <c r="M28" t="str">
        <f>Etiquettes!$H$11</f>
        <v>Volume</v>
      </c>
      <c r="N28" s="100" t="str">
        <f t="shared" si="0"/>
        <v>Valorisation des PAT en fertilisation = 0 kt (SIFCO)</v>
      </c>
      <c r="O28" s="23" t="str">
        <f>Etiquettes!$L$15</f>
        <v>Indicative</v>
      </c>
      <c r="P28" s="82" t="str">
        <f>Etiquettes!$H$16</f>
        <v>Données collectées</v>
      </c>
      <c r="Q28" s="82" t="str">
        <f>Etiquettes!$H$17</f>
        <v>Donnée collectée (valeur du flux ou coefficient)</v>
      </c>
      <c r="S28" s="129"/>
    </row>
    <row r="29" spans="1:19">
      <c r="A29" t="str">
        <f>Produits!$B$19</f>
        <v>Protéines animales transformées</v>
      </c>
      <c r="B29" t="str">
        <f>Secteurs!$B$29</f>
        <v>Autres industries</v>
      </c>
      <c r="C29" s="45">
        <f>'Coproduits - SIFCO'!Y14*'Coproduits - SIFCO'!Y10*(1-'Coproduits - SIFCO'!D32)/10^3</f>
        <v>0</v>
      </c>
      <c r="E29" s="23" t="str">
        <f>Etiquettes!$C$7</f>
        <v>kt</v>
      </c>
      <c r="F29" s="24" t="str">
        <f>Etiquettes!$C$4</f>
        <v>Viande chevaline</v>
      </c>
      <c r="G29" s="23">
        <f>Etiquettes!$I$6</f>
        <v>2019</v>
      </c>
      <c r="H29" t="str">
        <f>Etiquettes!$C$5</f>
        <v>France entière</v>
      </c>
      <c r="I29" s="82" t="s">
        <v>414</v>
      </c>
      <c r="J29" t="s">
        <v>405</v>
      </c>
      <c r="K29" t="s">
        <v>187</v>
      </c>
      <c r="L29" t="str" cm="1">
        <f t="array" aca="1" ref="L29" ca="1">[1]!NOM_FEUILLE('Coproduits - SIFCO'!$A$1)</f>
        <v>Coproduits - SIFCO</v>
      </c>
      <c r="M29" t="str">
        <f>Etiquettes!$H$11</f>
        <v>Volume</v>
      </c>
      <c r="N29" s="100" t="str">
        <f t="shared" si="0"/>
        <v>Valorisation des PAT par les autres industries = 0 kt (SIFCO)</v>
      </c>
      <c r="O29" s="23" t="str">
        <f>Etiquettes!$L$15</f>
        <v>Indicative</v>
      </c>
      <c r="P29" s="82" t="str">
        <f>Etiquettes!$H$16</f>
        <v>Données collectées</v>
      </c>
      <c r="Q29" s="82" t="str">
        <f>Etiquettes!$H$17</f>
        <v>Donnée collectée (valeur du flux ou coefficient)</v>
      </c>
      <c r="S29" s="129"/>
    </row>
    <row r="30" spans="1:19">
      <c r="A30" t="str">
        <f>Produits!$B$19</f>
        <v>Protéines animales transformées</v>
      </c>
      <c r="B30" t="str">
        <f>Secteurs!$B$30</f>
        <v>Autres usages (ou usages inconnus)</v>
      </c>
      <c r="C30" s="45">
        <f>'Coproduits - SIFCO'!AB14*'Coproduits - SIFCO'!Y10*(1-'Coproduits - SIFCO'!D32)/10^3</f>
        <v>0</v>
      </c>
      <c r="E30" s="23" t="str">
        <f>Etiquettes!$C$7</f>
        <v>kt</v>
      </c>
      <c r="F30" s="24" t="str">
        <f>Etiquettes!$C$4</f>
        <v>Viande chevaline</v>
      </c>
      <c r="G30" s="23">
        <f>Etiquettes!$I$6</f>
        <v>2019</v>
      </c>
      <c r="H30" t="str">
        <f>Etiquettes!$C$5</f>
        <v>France entière</v>
      </c>
      <c r="I30" s="82" t="s">
        <v>415</v>
      </c>
      <c r="J30" t="s">
        <v>405</v>
      </c>
      <c r="K30" t="s">
        <v>187</v>
      </c>
      <c r="L30" t="str" cm="1">
        <f t="array" aca="1" ref="L30" ca="1">[1]!NOM_FEUILLE('Coproduits - SIFCO'!$A$1)</f>
        <v>Coproduits - SIFCO</v>
      </c>
      <c r="M30" t="str">
        <f>Etiquettes!$H$11</f>
        <v>Volume</v>
      </c>
      <c r="N30" s="100" t="str">
        <f t="shared" si="0"/>
        <v>Valorisation des PAT pour d'autres usages = 0 kt (SIFCO)</v>
      </c>
      <c r="O30" s="23" t="str">
        <f>Etiquettes!$L$15</f>
        <v>Indicative</v>
      </c>
      <c r="P30" s="82" t="str">
        <f>Etiquettes!$H$16</f>
        <v>Données collectées</v>
      </c>
      <c r="Q30" s="82" t="str">
        <f>Etiquettes!$H$17</f>
        <v>Donnée collectée (valeur du flux ou coefficient)</v>
      </c>
      <c r="S30" s="129"/>
    </row>
    <row r="31" spans="1:19">
      <c r="A31" t="str">
        <f>Produits!$B$20</f>
        <v>Corps gras animaux</v>
      </c>
      <c r="B31" t="str">
        <f>Secteurs!$B$18</f>
        <v>Autres IAA</v>
      </c>
      <c r="C31" s="45">
        <f>'Coproduits - SIFCO'!G15*'Coproduits - SIFCO'!Y10*(1-'Coproduits - SIFCO'!D33)/10^3</f>
        <v>4.0025909626125967E-3</v>
      </c>
      <c r="E31" s="23" t="str">
        <f>Etiquettes!$C$7</f>
        <v>kt</v>
      </c>
      <c r="F31" s="24" t="str">
        <f>Etiquettes!$C$4</f>
        <v>Viande chevaline</v>
      </c>
      <c r="G31" s="23">
        <f>Etiquettes!$I$6</f>
        <v>2019</v>
      </c>
      <c r="H31" t="str">
        <f>Etiquettes!$C$5</f>
        <v>France entière</v>
      </c>
      <c r="I31" s="82" t="s">
        <v>416</v>
      </c>
      <c r="J31" t="s">
        <v>405</v>
      </c>
      <c r="K31" t="s">
        <v>187</v>
      </c>
      <c r="L31" t="str" cm="1">
        <f t="array" aca="1" ref="L31" ca="1">[1]!NOM_FEUILLE('Coproduits - SIFCO'!$A$1)</f>
        <v>Coproduits - SIFCO</v>
      </c>
      <c r="M31" t="str">
        <f>Etiquettes!$H$11</f>
        <v>Volume</v>
      </c>
      <c r="N31" s="100" t="str">
        <f t="shared" si="0"/>
        <v>Valorisation des CGA par les autres IAA = 0 kt (SIFCO)</v>
      </c>
      <c r="O31" s="23" t="str">
        <f>Etiquettes!$L$15</f>
        <v>Indicative</v>
      </c>
      <c r="P31" s="82" t="str">
        <f>Etiquettes!$H$16</f>
        <v>Données collectées</v>
      </c>
      <c r="Q31" s="82" t="str">
        <f>Etiquettes!$H$17</f>
        <v>Donnée collectée (valeur du flux ou coefficient)</v>
      </c>
      <c r="S31" s="129"/>
    </row>
    <row r="32" spans="1:19">
      <c r="A32" t="str">
        <f>Produits!$B$20</f>
        <v>Corps gras animaux</v>
      </c>
      <c r="B32" t="str">
        <f>Secteurs!$B$22</f>
        <v>Alimentation animale rente</v>
      </c>
      <c r="C32" s="45">
        <f>'Coproduits - SIFCO'!J15*'Coproduits - SIFCO'!Y10*(1-'Coproduits - SIFCO'!D33)/10^3</f>
        <v>4.2648582916715218E-3</v>
      </c>
      <c r="E32" s="23" t="str">
        <f>Etiquettes!$C$7</f>
        <v>kt</v>
      </c>
      <c r="F32" s="24" t="str">
        <f>Etiquettes!$C$4</f>
        <v>Viande chevaline</v>
      </c>
      <c r="G32" s="23">
        <f>Etiquettes!$I$6</f>
        <v>2019</v>
      </c>
      <c r="H32" t="str">
        <f>Etiquettes!$C$5</f>
        <v>France entière</v>
      </c>
      <c r="I32" s="82" t="s">
        <v>417</v>
      </c>
      <c r="J32" t="s">
        <v>405</v>
      </c>
      <c r="K32" t="s">
        <v>187</v>
      </c>
      <c r="L32" t="str" cm="1">
        <f t="array" aca="1" ref="L32" ca="1">[1]!NOM_FEUILLE('Coproduits - SIFCO'!$A$1)</f>
        <v>Coproduits - SIFCO</v>
      </c>
      <c r="M32" t="str">
        <f>Etiquettes!$H$11</f>
        <v>Volume</v>
      </c>
      <c r="N32" s="100" t="str">
        <f t="shared" si="0"/>
        <v>Valorisation des CGA en alimentation animale rente = 0 kt (SIFCO)</v>
      </c>
      <c r="O32" s="23" t="str">
        <f>Etiquettes!$L$15</f>
        <v>Indicative</v>
      </c>
      <c r="P32" s="82" t="str">
        <f>Etiquettes!$H$16</f>
        <v>Données collectées</v>
      </c>
      <c r="Q32" s="82" t="str">
        <f>Etiquettes!$H$17</f>
        <v>Donnée collectée (valeur du flux ou coefficient)</v>
      </c>
      <c r="S32" s="129"/>
    </row>
    <row r="33" spans="1:19">
      <c r="A33" t="str">
        <f>Produits!$B$20</f>
        <v>Corps gras animaux</v>
      </c>
      <c r="B33" t="str">
        <f>Secteurs!$B$23</f>
        <v>Petfood</v>
      </c>
      <c r="C33" s="45">
        <f>'Coproduits - SIFCO'!M15*'Coproduits - SIFCO'!Y10*(1-'Coproduits - SIFCO'!D33)/10^3</f>
        <v>8.3922952443403458E-3</v>
      </c>
      <c r="E33" s="23" t="str">
        <f>Etiquettes!$C$7</f>
        <v>kt</v>
      </c>
      <c r="F33" s="24" t="str">
        <f>Etiquettes!$C$4</f>
        <v>Viande chevaline</v>
      </c>
      <c r="G33" s="23">
        <f>Etiquettes!$I$6</f>
        <v>2019</v>
      </c>
      <c r="H33" t="str">
        <f>Etiquettes!$C$5</f>
        <v>France entière</v>
      </c>
      <c r="I33" s="82" t="s">
        <v>418</v>
      </c>
      <c r="J33" t="s">
        <v>405</v>
      </c>
      <c r="K33" t="s">
        <v>187</v>
      </c>
      <c r="L33" t="str" cm="1">
        <f t="array" aca="1" ref="L33" ca="1">[1]!NOM_FEUILLE('Coproduits - SIFCO'!$A$1)</f>
        <v>Coproduits - SIFCO</v>
      </c>
      <c r="M33" t="str">
        <f>Etiquettes!$H$11</f>
        <v>Volume</v>
      </c>
      <c r="N33" s="100" t="str">
        <f t="shared" si="0"/>
        <v>Valorisation des CGA en petfood = 0 kt (SIFCO)</v>
      </c>
      <c r="O33" s="23" t="str">
        <f>Etiquettes!$L$15</f>
        <v>Indicative</v>
      </c>
      <c r="P33" s="82" t="str">
        <f>Etiquettes!$H$16</f>
        <v>Données collectées</v>
      </c>
      <c r="Q33" s="82" t="str">
        <f>Etiquettes!$H$17</f>
        <v>Donnée collectée (valeur du flux ou coefficient)</v>
      </c>
      <c r="S33" s="129"/>
    </row>
    <row r="34" spans="1:19">
      <c r="A34" t="str">
        <f>Produits!$B$20</f>
        <v>Corps gras animaux</v>
      </c>
      <c r="B34" t="str">
        <f>Secteurs!$B$24</f>
        <v>Aquaculture</v>
      </c>
      <c r="C34" s="45">
        <f>'Coproduits - SIFCO'!P15*'Coproduits - SIFCO'!Y10*(1-'Coproduits - SIFCO'!D33)/10^3</f>
        <v>7.231473858085464E-4</v>
      </c>
      <c r="E34" s="23" t="str">
        <f>Etiquettes!$C$7</f>
        <v>kt</v>
      </c>
      <c r="F34" s="24" t="str">
        <f>Etiquettes!$C$4</f>
        <v>Viande chevaline</v>
      </c>
      <c r="G34" s="23">
        <f>Etiquettes!$I$6</f>
        <v>2019</v>
      </c>
      <c r="H34" t="str">
        <f>Etiquettes!$C$5</f>
        <v>France entière</v>
      </c>
      <c r="I34" s="82" t="s">
        <v>419</v>
      </c>
      <c r="J34" t="s">
        <v>405</v>
      </c>
      <c r="K34" t="s">
        <v>187</v>
      </c>
      <c r="L34" t="str" cm="1">
        <f t="array" aca="1" ref="L34" ca="1">[1]!NOM_FEUILLE('Coproduits - SIFCO'!$A$1)</f>
        <v>Coproduits - SIFCO</v>
      </c>
      <c r="M34" t="str">
        <f>Etiquettes!$H$11</f>
        <v>Volume</v>
      </c>
      <c r="N34" s="100" t="str">
        <f t="shared" si="0"/>
        <v>Valorisation des CGA en aquaculture = 0 kt (SIFCO)</v>
      </c>
      <c r="O34" s="23" t="str">
        <f>Etiquettes!$L$15</f>
        <v>Indicative</v>
      </c>
      <c r="P34" s="82" t="str">
        <f>Etiquettes!$H$16</f>
        <v>Données collectées</v>
      </c>
      <c r="Q34" s="82" t="str">
        <f>Etiquettes!$H$17</f>
        <v>Donnée collectée (valeur du flux ou coefficient)</v>
      </c>
      <c r="S34" s="129"/>
    </row>
    <row r="35" spans="1:19">
      <c r="A35" t="str">
        <f>Produits!$B$20</f>
        <v>Corps gras animaux</v>
      </c>
      <c r="B35" t="str">
        <f>Secteurs!$B$27</f>
        <v>Energie</v>
      </c>
      <c r="C35" s="45">
        <f>'Coproduits - SIFCO'!S15*'Coproduits - SIFCO'!Y10*(1-'Coproduits - SIFCO'!D33)/10^3</f>
        <v>1.0766184054225662E-2</v>
      </c>
      <c r="E35" s="23" t="str">
        <f>Etiquettes!$C$7</f>
        <v>kt</v>
      </c>
      <c r="F35" s="24" t="str">
        <f>Etiquettes!$C$4</f>
        <v>Viande chevaline</v>
      </c>
      <c r="G35" s="23">
        <f>Etiquettes!$I$6</f>
        <v>2019</v>
      </c>
      <c r="H35" t="str">
        <f>Etiquettes!$C$5</f>
        <v>France entière</v>
      </c>
      <c r="I35" s="82" t="s">
        <v>420</v>
      </c>
      <c r="J35" t="s">
        <v>405</v>
      </c>
      <c r="K35" t="s">
        <v>187</v>
      </c>
      <c r="L35" t="str" cm="1">
        <f t="array" aca="1" ref="L35" ca="1">[1]!NOM_FEUILLE('Coproduits - SIFCO'!$A$1)</f>
        <v>Coproduits - SIFCO</v>
      </c>
      <c r="M35" t="str">
        <f>Etiquettes!$H$11</f>
        <v>Volume</v>
      </c>
      <c r="N35" s="100" t="str">
        <f t="shared" si="0"/>
        <v>Valorisation des CGA en énergie = 0 kt (SIFCO)</v>
      </c>
      <c r="O35" s="23" t="str">
        <f>Etiquettes!$L$15</f>
        <v>Indicative</v>
      </c>
      <c r="P35" s="82" t="str">
        <f>Etiquettes!$H$16</f>
        <v>Données collectées</v>
      </c>
      <c r="Q35" s="82" t="str">
        <f>Etiquettes!$H$17</f>
        <v>Donnée collectée (valeur du flux ou coefficient)</v>
      </c>
      <c r="S35" s="129"/>
    </row>
    <row r="36" spans="1:19">
      <c r="A36" t="str">
        <f>Produits!$B$20</f>
        <v>Corps gras animaux</v>
      </c>
      <c r="B36" t="str">
        <f>Secteurs!$B$29</f>
        <v>Autres industries</v>
      </c>
      <c r="C36" s="45">
        <f>'Coproduits - SIFCO'!Y15*'Coproduits - SIFCO'!Y10*(1-'Coproduits - SIFCO'!D33)/10^3</f>
        <v>2.4959734088842243E-2</v>
      </c>
      <c r="E36" s="23" t="str">
        <f>Etiquettes!$C$7</f>
        <v>kt</v>
      </c>
      <c r="F36" s="24" t="str">
        <f>Etiquettes!$C$4</f>
        <v>Viande chevaline</v>
      </c>
      <c r="G36" s="23">
        <f>Etiquettes!$I$6</f>
        <v>2019</v>
      </c>
      <c r="H36" t="str">
        <f>Etiquettes!$C$5</f>
        <v>France entière</v>
      </c>
      <c r="I36" s="82" t="s">
        <v>421</v>
      </c>
      <c r="J36" t="s">
        <v>405</v>
      </c>
      <c r="K36" t="s">
        <v>187</v>
      </c>
      <c r="L36" t="str" cm="1">
        <f t="array" aca="1" ref="L36" ca="1">[1]!NOM_FEUILLE('Coproduits - SIFCO'!$A$1)</f>
        <v>Coproduits - SIFCO</v>
      </c>
      <c r="M36" t="str">
        <f>Etiquettes!$H$11</f>
        <v>Volume</v>
      </c>
      <c r="N36" s="100" t="str">
        <f t="shared" si="0"/>
        <v>Valorisation des CGA par les autres industries = 0 kt (SIFCO)</v>
      </c>
      <c r="O36" s="23" t="str">
        <f>Etiquettes!$L$15</f>
        <v>Indicative</v>
      </c>
      <c r="P36" s="82" t="str">
        <f>Etiquettes!$H$16</f>
        <v>Données collectées</v>
      </c>
      <c r="Q36" s="82" t="str">
        <f>Etiquettes!$H$17</f>
        <v>Donnée collectée (valeur du flux ou coefficient)</v>
      </c>
      <c r="S36" s="129"/>
    </row>
    <row r="37" spans="1:19">
      <c r="A37" t="str">
        <f>Produits!$B$20</f>
        <v>Corps gras animaux</v>
      </c>
      <c r="B37" t="str">
        <f>Secteurs!$B$30</f>
        <v>Autres usages (ou usages inconnus)</v>
      </c>
      <c r="C37" s="45">
        <f>'Coproduits - SIFCO'!AB15*'Coproduits - SIFCO'!Y10*(1-'Coproduits - SIFCO'!D33)/10^3</f>
        <v>0</v>
      </c>
      <c r="E37" s="23" t="str">
        <f>Etiquettes!$C$7</f>
        <v>kt</v>
      </c>
      <c r="F37" s="24" t="str">
        <f>Etiquettes!$C$4</f>
        <v>Viande chevaline</v>
      </c>
      <c r="G37" s="23">
        <f>Etiquettes!$I$6</f>
        <v>2019</v>
      </c>
      <c r="H37" t="str">
        <f>Etiquettes!$C$5</f>
        <v>France entière</v>
      </c>
      <c r="I37" s="82" t="s">
        <v>422</v>
      </c>
      <c r="J37" t="s">
        <v>405</v>
      </c>
      <c r="K37" t="s">
        <v>187</v>
      </c>
      <c r="L37" t="str" cm="1">
        <f t="array" aca="1" ref="L37" ca="1">[1]!NOM_FEUILLE('Coproduits - SIFCO'!$A$1)</f>
        <v>Coproduits - SIFCO</v>
      </c>
      <c r="M37" t="str">
        <f>Etiquettes!$H$11</f>
        <v>Volume</v>
      </c>
      <c r="N37" s="100" t="str">
        <f t="shared" si="0"/>
        <v>Valorisation des CGA pour d'autres usages = 0 kt (SIFCO)</v>
      </c>
      <c r="O37" s="23" t="str">
        <f>Etiquettes!$L$15</f>
        <v>Indicative</v>
      </c>
      <c r="P37" s="82" t="str">
        <f>Etiquettes!$H$16</f>
        <v>Données collectées</v>
      </c>
      <c r="Q37" s="82" t="str">
        <f>Etiquettes!$H$17</f>
        <v>Donnée collectée (valeur du flux ou coefficient)</v>
      </c>
      <c r="S37" s="129"/>
    </row>
    <row r="38" spans="1:19">
      <c r="A38" t="str">
        <f>Produits!$B$16</f>
        <v>Farines animales</v>
      </c>
      <c r="B38" t="str">
        <f>Secteurs!$B$27</f>
        <v>Energie</v>
      </c>
      <c r="C38" s="45">
        <f>'Coproduits - SIFCO'!H19*'Coproduits - SIFCO'!AC10/10^3</f>
        <v>1.8896491540910283E-2</v>
      </c>
      <c r="E38" s="23" t="str">
        <f>Etiquettes!$C$7</f>
        <v>kt</v>
      </c>
      <c r="F38" s="24" t="str">
        <f>Etiquettes!$C$4</f>
        <v>Viande chevaline</v>
      </c>
      <c r="G38" s="23">
        <f>Etiquettes!$J$6</f>
        <v>2023</v>
      </c>
      <c r="H38" t="str">
        <f>Etiquettes!$C$5</f>
        <v>France entière</v>
      </c>
      <c r="I38" s="82" t="s">
        <v>404</v>
      </c>
      <c r="J38" t="s">
        <v>405</v>
      </c>
      <c r="K38" t="s">
        <v>187</v>
      </c>
      <c r="L38" t="str" cm="1">
        <f t="array" aca="1" ref="L38" ca="1">[1]!NOM_FEUILLE('Coproduits - SIFCO'!$A$1)</f>
        <v>Coproduits - SIFCO</v>
      </c>
      <c r="M38" t="str">
        <f>Etiquettes!$H$11</f>
        <v>Volume</v>
      </c>
      <c r="N38" s="100" t="str">
        <f t="shared" ref="N38:N55" si="1">_xlfn.CONCAT(I38,IF(OR(ISBLANK(C38),ISERROR(C38)),"",_xlfn.CONCAT(" = ",MROUND(C38,1)," ",E38," (",K38,")")))</f>
        <v>Valorisation des farines animales en énergie = 0 kt (SIFCO)</v>
      </c>
      <c r="O38" s="23" t="str">
        <f>Etiquettes!$L$15</f>
        <v>Indicative</v>
      </c>
      <c r="P38" s="82" t="str">
        <f>Etiquettes!$H$16</f>
        <v>Données collectées</v>
      </c>
      <c r="Q38" s="82" t="str">
        <f>Etiquettes!$H$17</f>
        <v>Donnée collectée (valeur du flux ou coefficient)</v>
      </c>
      <c r="S38" s="129"/>
    </row>
    <row r="39" spans="1:19">
      <c r="A39" t="str">
        <f>Produits!$B$16</f>
        <v>Farines animales</v>
      </c>
      <c r="B39" t="str">
        <f>Secteurs!$B$28</f>
        <v>Fertilisation</v>
      </c>
      <c r="C39" s="45">
        <f>'Coproduits - SIFCO'!K19*'Coproduits - SIFCO'!AC10/10^3</f>
        <v>5.7980921701055229E-3</v>
      </c>
      <c r="E39" s="23" t="str">
        <f>Etiquettes!$C$7</f>
        <v>kt</v>
      </c>
      <c r="F39" s="24" t="str">
        <f>Etiquettes!$C$4</f>
        <v>Viande chevaline</v>
      </c>
      <c r="G39" s="23">
        <f>Etiquettes!$J$6</f>
        <v>2023</v>
      </c>
      <c r="H39" t="str">
        <f>Etiquettes!$C$5</f>
        <v>France entière</v>
      </c>
      <c r="I39" s="82" t="s">
        <v>406</v>
      </c>
      <c r="J39" t="s">
        <v>405</v>
      </c>
      <c r="K39" t="s">
        <v>187</v>
      </c>
      <c r="L39" t="str" cm="1">
        <f t="array" aca="1" ref="L39" ca="1">[1]!NOM_FEUILLE('Coproduits - SIFCO'!$A$1)</f>
        <v>Coproduits - SIFCO</v>
      </c>
      <c r="M39" t="str">
        <f>Etiquettes!$H$11</f>
        <v>Volume</v>
      </c>
      <c r="N39" s="100" t="str">
        <f t="shared" si="1"/>
        <v>Valorisation des farines animales en fertilisation = 0 kt (SIFCO)</v>
      </c>
      <c r="O39" s="23" t="str">
        <f>Etiquettes!$L$15</f>
        <v>Indicative</v>
      </c>
      <c r="P39" s="82" t="str">
        <f>Etiquettes!$H$16</f>
        <v>Données collectées</v>
      </c>
      <c r="Q39" s="82" t="str">
        <f>Etiquettes!$H$17</f>
        <v>Donnée collectée (valeur du flux ou coefficient)</v>
      </c>
      <c r="S39" s="129"/>
    </row>
    <row r="40" spans="1:19">
      <c r="A40" t="str">
        <f>Produits!$B$17</f>
        <v>Graisses animales</v>
      </c>
      <c r="B40" t="str">
        <f>Secteurs!$B$27</f>
        <v>Energie</v>
      </c>
      <c r="C40" s="45">
        <f>'Coproduits - SIFCO'!H20*'Coproduits - SIFCO'!AC10/10^3</f>
        <v>9.3041815334171194E-3</v>
      </c>
      <c r="E40" s="23" t="str">
        <f>Etiquettes!$C$7</f>
        <v>kt</v>
      </c>
      <c r="F40" s="24" t="str">
        <f>Etiquettes!$C$4</f>
        <v>Viande chevaline</v>
      </c>
      <c r="G40" s="23">
        <f>Etiquettes!$J$6</f>
        <v>2023</v>
      </c>
      <c r="H40" t="str">
        <f>Etiquettes!$C$5</f>
        <v>France entière</v>
      </c>
      <c r="I40" s="82" t="s">
        <v>407</v>
      </c>
      <c r="J40" t="s">
        <v>405</v>
      </c>
      <c r="K40" t="s">
        <v>187</v>
      </c>
      <c r="L40" t="str" cm="1">
        <f t="array" aca="1" ref="L40" ca="1">[1]!NOM_FEUILLE('Coproduits - SIFCO'!$A$1)</f>
        <v>Coproduits - SIFCO</v>
      </c>
      <c r="M40" t="str">
        <f>Etiquettes!$H$11</f>
        <v>Volume</v>
      </c>
      <c r="N40" s="100" t="str">
        <f t="shared" si="1"/>
        <v>Valorisation des graisses animales en énergie = 0 kt (SIFCO)</v>
      </c>
      <c r="O40" s="23" t="str">
        <f>Etiquettes!$L$15</f>
        <v>Indicative</v>
      </c>
      <c r="P40" s="82" t="str">
        <f>Etiquettes!$H$16</f>
        <v>Données collectées</v>
      </c>
      <c r="Q40" s="82" t="str">
        <f>Etiquettes!$H$17</f>
        <v>Donnée collectée (valeur du flux ou coefficient)</v>
      </c>
      <c r="S40" s="129"/>
    </row>
    <row r="41" spans="1:19">
      <c r="A41" t="str">
        <f>Produits!$B$19</f>
        <v>Protéines animales transformées</v>
      </c>
      <c r="B41" t="str">
        <f>Secteurs!$B$18</f>
        <v>Autres IAA</v>
      </c>
      <c r="C41" s="45">
        <f>'Coproduits - SIFCO'!H14*'Coproduits - SIFCO'!Z10*(1-'Coproduits - SIFCO'!E32)/10^3</f>
        <v>3.9987606365321123E-3</v>
      </c>
      <c r="E41" s="23" t="str">
        <f>Etiquettes!$C$7</f>
        <v>kt</v>
      </c>
      <c r="F41" s="24" t="str">
        <f>Etiquettes!$C$4</f>
        <v>Viande chevaline</v>
      </c>
      <c r="G41" s="23">
        <f>Etiquettes!$J$6</f>
        <v>2023</v>
      </c>
      <c r="H41" t="str">
        <f>Etiquettes!$C$5</f>
        <v>France entière</v>
      </c>
      <c r="I41" s="82" t="s">
        <v>408</v>
      </c>
      <c r="J41" t="s">
        <v>405</v>
      </c>
      <c r="K41" t="s">
        <v>187</v>
      </c>
      <c r="L41" t="str" cm="1">
        <f t="array" aca="1" ref="L41" ca="1">[1]!NOM_FEUILLE('Coproduits - SIFCO'!$A$1)</f>
        <v>Coproduits - SIFCO</v>
      </c>
      <c r="M41" t="str">
        <f>Etiquettes!$H$11</f>
        <v>Volume</v>
      </c>
      <c r="N41" s="100" t="str">
        <f t="shared" si="1"/>
        <v>Valorisation des PAT par les autres IAA = 0 kt (SIFCO)</v>
      </c>
      <c r="O41" s="23" t="str">
        <f>Etiquettes!$L$15</f>
        <v>Indicative</v>
      </c>
      <c r="P41" s="82" t="str">
        <f>Etiquettes!$H$16</f>
        <v>Données collectées</v>
      </c>
      <c r="Q41" s="82" t="str">
        <f>Etiquettes!$H$17</f>
        <v>Donnée collectée (valeur du flux ou coefficient)</v>
      </c>
      <c r="S41" s="129"/>
    </row>
    <row r="42" spans="1:19">
      <c r="A42" t="str">
        <f>Produits!$B$19</f>
        <v>Protéines animales transformées</v>
      </c>
      <c r="B42" t="str">
        <f>Secteurs!$B$22</f>
        <v>Alimentation animale rente</v>
      </c>
      <c r="C42" s="45">
        <f>'Coproduits - SIFCO'!K14*'Coproduits - SIFCO'!Z10*(1-'Coproduits - SIFCO'!E32)/10^3</f>
        <v>2.4095942427182259E-3</v>
      </c>
      <c r="E42" s="23" t="str">
        <f>Etiquettes!$C$7</f>
        <v>kt</v>
      </c>
      <c r="F42" s="24" t="str">
        <f>Etiquettes!$C$4</f>
        <v>Viande chevaline</v>
      </c>
      <c r="G42" s="23">
        <f>Etiquettes!$J$6</f>
        <v>2023</v>
      </c>
      <c r="H42" t="str">
        <f>Etiquettes!$C$5</f>
        <v>France entière</v>
      </c>
      <c r="I42" s="82" t="s">
        <v>409</v>
      </c>
      <c r="J42" t="s">
        <v>405</v>
      </c>
      <c r="K42" t="s">
        <v>187</v>
      </c>
      <c r="L42" t="str" cm="1">
        <f t="array" aca="1" ref="L42" ca="1">[1]!NOM_FEUILLE('Coproduits - SIFCO'!$A$1)</f>
        <v>Coproduits - SIFCO</v>
      </c>
      <c r="M42" t="str">
        <f>Etiquettes!$H$11</f>
        <v>Volume</v>
      </c>
      <c r="N42" s="100" t="str">
        <f t="shared" si="1"/>
        <v>Valorisation des PAT en alimentation animale rente = 0 kt (SIFCO)</v>
      </c>
      <c r="O42" s="23" t="str">
        <f>Etiquettes!$L$15</f>
        <v>Indicative</v>
      </c>
      <c r="P42" s="82" t="str">
        <f>Etiquettes!$H$16</f>
        <v>Données collectées</v>
      </c>
      <c r="Q42" s="82" t="str">
        <f>Etiquettes!$H$17</f>
        <v>Donnée collectée (valeur du flux ou coefficient)</v>
      </c>
      <c r="S42" s="129"/>
    </row>
    <row r="43" spans="1:19">
      <c r="A43" t="str">
        <f>Produits!$B$19</f>
        <v>Protéines animales transformées</v>
      </c>
      <c r="B43" t="str">
        <f>Secteurs!$B$23</f>
        <v>Petfood</v>
      </c>
      <c r="C43" s="45">
        <f>'Coproduits - SIFCO'!N14*'Coproduits - SIFCO'!Z10*(1-'Coproduits - SIFCO'!E32)/10^3</f>
        <v>5.0562096770229568E-2</v>
      </c>
      <c r="E43" s="23" t="str">
        <f>Etiquettes!$C$7</f>
        <v>kt</v>
      </c>
      <c r="F43" s="24" t="str">
        <f>Etiquettes!$C$4</f>
        <v>Viande chevaline</v>
      </c>
      <c r="G43" s="23">
        <f>Etiquettes!$J$6</f>
        <v>2023</v>
      </c>
      <c r="H43" t="str">
        <f>Etiquettes!$C$5</f>
        <v>France entière</v>
      </c>
      <c r="I43" s="82" t="s">
        <v>410</v>
      </c>
      <c r="J43" t="s">
        <v>405</v>
      </c>
      <c r="K43" t="s">
        <v>187</v>
      </c>
      <c r="L43" t="str" cm="1">
        <f t="array" aca="1" ref="L43" ca="1">[1]!NOM_FEUILLE('Coproduits - SIFCO'!$A$1)</f>
        <v>Coproduits - SIFCO</v>
      </c>
      <c r="M43" t="str">
        <f>Etiquettes!$H$11</f>
        <v>Volume</v>
      </c>
      <c r="N43" s="100" t="str">
        <f t="shared" si="1"/>
        <v>Valorisation des PAT en petfood = 0 kt (SIFCO)</v>
      </c>
      <c r="O43" s="23" t="str">
        <f>Etiquettes!$L$15</f>
        <v>Indicative</v>
      </c>
      <c r="P43" s="82" t="str">
        <f>Etiquettes!$H$16</f>
        <v>Données collectées</v>
      </c>
      <c r="Q43" s="82" t="str">
        <f>Etiquettes!$H$17</f>
        <v>Donnée collectée (valeur du flux ou coefficient)</v>
      </c>
      <c r="S43" s="129"/>
    </row>
    <row r="44" spans="1:19">
      <c r="A44" t="str">
        <f>Produits!$B$19</f>
        <v>Protéines animales transformées</v>
      </c>
      <c r="B44" t="str">
        <f>Secteurs!$B$24</f>
        <v>Aquaculture</v>
      </c>
      <c r="C44" s="45">
        <f>'Coproduits - SIFCO'!Q14*'Coproduits - SIFCO'!Z10*(1-'Coproduits - SIFCO'!E32)/10^3</f>
        <v>2.8676375556071338E-3</v>
      </c>
      <c r="E44" s="23" t="str">
        <f>Etiquettes!$C$7</f>
        <v>kt</v>
      </c>
      <c r="F44" s="24" t="str">
        <f>Etiquettes!$C$4</f>
        <v>Viande chevaline</v>
      </c>
      <c r="G44" s="23">
        <f>Etiquettes!$J$6</f>
        <v>2023</v>
      </c>
      <c r="H44" t="str">
        <f>Etiquettes!$C$5</f>
        <v>France entière</v>
      </c>
      <c r="I44" s="82" t="s">
        <v>411</v>
      </c>
      <c r="J44" t="s">
        <v>405</v>
      </c>
      <c r="K44" t="s">
        <v>187</v>
      </c>
      <c r="L44" t="str" cm="1">
        <f t="array" aca="1" ref="L44" ca="1">[1]!NOM_FEUILLE('Coproduits - SIFCO'!$A$1)</f>
        <v>Coproduits - SIFCO</v>
      </c>
      <c r="M44" t="str">
        <f>Etiquettes!$H$11</f>
        <v>Volume</v>
      </c>
      <c r="N44" s="100" t="str">
        <f t="shared" si="1"/>
        <v>Valorisation des PAT en aquaculture = 0 kt (SIFCO)</v>
      </c>
      <c r="O44" s="23" t="str">
        <f>Etiquettes!$L$15</f>
        <v>Indicative</v>
      </c>
      <c r="P44" s="82" t="str">
        <f>Etiquettes!$H$16</f>
        <v>Données collectées</v>
      </c>
      <c r="Q44" s="82" t="str">
        <f>Etiquettes!$H$17</f>
        <v>Donnée collectée (valeur du flux ou coefficient)</v>
      </c>
      <c r="S44" s="129"/>
    </row>
    <row r="45" spans="1:19">
      <c r="A45" t="str">
        <f>Produits!$B$19</f>
        <v>Protéines animales transformées</v>
      </c>
      <c r="B45" t="str">
        <f>Secteurs!$B$27</f>
        <v>Energie</v>
      </c>
      <c r="C45" s="45">
        <f>'Coproduits - SIFCO'!T14*'Coproduits - SIFCO'!Z10*(1-'Coproduits - SIFCO'!E32)/10^3</f>
        <v>1.1523805868968623E-4</v>
      </c>
      <c r="E45" s="23" t="str">
        <f>Etiquettes!$C$7</f>
        <v>kt</v>
      </c>
      <c r="F45" s="24" t="str">
        <f>Etiquettes!$C$4</f>
        <v>Viande chevaline</v>
      </c>
      <c r="G45" s="23">
        <f>Etiquettes!$J$6</f>
        <v>2023</v>
      </c>
      <c r="H45" t="str">
        <f>Etiquettes!$C$5</f>
        <v>France entière</v>
      </c>
      <c r="I45" s="82" t="s">
        <v>412</v>
      </c>
      <c r="J45" t="s">
        <v>405</v>
      </c>
      <c r="K45" t="s">
        <v>187</v>
      </c>
      <c r="L45" t="str" cm="1">
        <f t="array" aca="1" ref="L45" ca="1">[1]!NOM_FEUILLE('Coproduits - SIFCO'!$A$1)</f>
        <v>Coproduits - SIFCO</v>
      </c>
      <c r="M45" t="str">
        <f>Etiquettes!$H$11</f>
        <v>Volume</v>
      </c>
      <c r="N45" s="100" t="str">
        <f t="shared" si="1"/>
        <v>Valorisation des PAT en énergie = 0 kt (SIFCO)</v>
      </c>
      <c r="O45" s="23" t="str">
        <f>Etiquettes!$L$15</f>
        <v>Indicative</v>
      </c>
      <c r="P45" s="82" t="str">
        <f>Etiquettes!$H$16</f>
        <v>Données collectées</v>
      </c>
      <c r="Q45" s="82" t="str">
        <f>Etiquettes!$H$17</f>
        <v>Donnée collectée (valeur du flux ou coefficient)</v>
      </c>
      <c r="S45" s="129"/>
    </row>
    <row r="46" spans="1:19">
      <c r="A46" t="str">
        <f>Produits!$B$19</f>
        <v>Protéines animales transformées</v>
      </c>
      <c r="B46" t="str">
        <f>Secteurs!$B$28</f>
        <v>Fertilisation</v>
      </c>
      <c r="C46" s="45">
        <f>'Coproduits - SIFCO'!W14*'Coproduits - SIFCO'!Z10*(1-'Coproduits - SIFCO'!E32)/10^3</f>
        <v>1.3006237206481578E-3</v>
      </c>
      <c r="E46" s="23" t="str">
        <f>Etiquettes!$C$7</f>
        <v>kt</v>
      </c>
      <c r="F46" s="24" t="str">
        <f>Etiquettes!$C$4</f>
        <v>Viande chevaline</v>
      </c>
      <c r="G46" s="23">
        <f>Etiquettes!$J$6</f>
        <v>2023</v>
      </c>
      <c r="H46" t="str">
        <f>Etiquettes!$C$5</f>
        <v>France entière</v>
      </c>
      <c r="I46" s="82" t="s">
        <v>413</v>
      </c>
      <c r="J46" t="s">
        <v>405</v>
      </c>
      <c r="K46" t="s">
        <v>187</v>
      </c>
      <c r="L46" t="str" cm="1">
        <f t="array" aca="1" ref="L46" ca="1">[1]!NOM_FEUILLE('Coproduits - SIFCO'!$A$1)</f>
        <v>Coproduits - SIFCO</v>
      </c>
      <c r="M46" t="str">
        <f>Etiquettes!$H$11</f>
        <v>Volume</v>
      </c>
      <c r="N46" s="100" t="str">
        <f t="shared" si="1"/>
        <v>Valorisation des PAT en fertilisation = 0 kt (SIFCO)</v>
      </c>
      <c r="O46" s="23" t="str">
        <f>Etiquettes!$L$15</f>
        <v>Indicative</v>
      </c>
      <c r="P46" s="82" t="str">
        <f>Etiquettes!$H$16</f>
        <v>Données collectées</v>
      </c>
      <c r="Q46" s="82" t="str">
        <f>Etiquettes!$H$17</f>
        <v>Donnée collectée (valeur du flux ou coefficient)</v>
      </c>
      <c r="S46" s="129"/>
    </row>
    <row r="47" spans="1:19">
      <c r="A47" t="str">
        <f>Produits!$B$19</f>
        <v>Protéines animales transformées</v>
      </c>
      <c r="B47" t="str">
        <f>Secteurs!$B$29</f>
        <v>Autres industries</v>
      </c>
      <c r="C47" s="45">
        <f>'Coproduits - SIFCO'!Z14*'Coproduits - SIFCO'!Z10*(1-'Coproduits - SIFCO'!E32)/10^3</f>
        <v>1.2239848175389976E-4</v>
      </c>
      <c r="E47" s="23" t="str">
        <f>Etiquettes!$C$7</f>
        <v>kt</v>
      </c>
      <c r="F47" s="24" t="str">
        <f>Etiquettes!$C$4</f>
        <v>Viande chevaline</v>
      </c>
      <c r="G47" s="23">
        <f>Etiquettes!$J$6</f>
        <v>2023</v>
      </c>
      <c r="H47" t="str">
        <f>Etiquettes!$C$5</f>
        <v>France entière</v>
      </c>
      <c r="I47" s="82" t="s">
        <v>414</v>
      </c>
      <c r="J47" t="s">
        <v>405</v>
      </c>
      <c r="K47" t="s">
        <v>187</v>
      </c>
      <c r="L47" t="str" cm="1">
        <f t="array" aca="1" ref="L47" ca="1">[1]!NOM_FEUILLE('Coproduits - SIFCO'!$A$1)</f>
        <v>Coproduits - SIFCO</v>
      </c>
      <c r="M47" t="str">
        <f>Etiquettes!$H$11</f>
        <v>Volume</v>
      </c>
      <c r="N47" s="100" t="str">
        <f t="shared" si="1"/>
        <v>Valorisation des PAT par les autres industries = 0 kt (SIFCO)</v>
      </c>
      <c r="O47" s="23" t="str">
        <f>Etiquettes!$L$15</f>
        <v>Indicative</v>
      </c>
      <c r="P47" s="82" t="str">
        <f>Etiquettes!$H$16</f>
        <v>Données collectées</v>
      </c>
      <c r="Q47" s="82" t="str">
        <f>Etiquettes!$H$17</f>
        <v>Donnée collectée (valeur du flux ou coefficient)</v>
      </c>
      <c r="S47" s="129"/>
    </row>
    <row r="48" spans="1:19">
      <c r="A48" t="str">
        <f>Produits!$B$19</f>
        <v>Protéines animales transformées</v>
      </c>
      <c r="B48" t="str">
        <f>Secteurs!$B$30</f>
        <v>Autres usages (ou usages inconnus)</v>
      </c>
      <c r="C48" s="45">
        <f>'Coproduits - SIFCO'!AC14*'Coproduits - SIFCO'!Z10*(1-'Coproduits - SIFCO'!E32)/10^3</f>
        <v>3.0959879223893178E-3</v>
      </c>
      <c r="E48" s="23" t="str">
        <f>Etiquettes!$C$7</f>
        <v>kt</v>
      </c>
      <c r="F48" s="24" t="str">
        <f>Etiquettes!$C$4</f>
        <v>Viande chevaline</v>
      </c>
      <c r="G48" s="23">
        <f>Etiquettes!$J$6</f>
        <v>2023</v>
      </c>
      <c r="H48" t="str">
        <f>Etiquettes!$C$5</f>
        <v>France entière</v>
      </c>
      <c r="I48" s="82" t="s">
        <v>415</v>
      </c>
      <c r="J48" t="s">
        <v>405</v>
      </c>
      <c r="K48" t="s">
        <v>187</v>
      </c>
      <c r="L48" t="str" cm="1">
        <f t="array" aca="1" ref="L48" ca="1">[1]!NOM_FEUILLE('Coproduits - SIFCO'!$A$1)</f>
        <v>Coproduits - SIFCO</v>
      </c>
      <c r="M48" t="str">
        <f>Etiquettes!$H$11</f>
        <v>Volume</v>
      </c>
      <c r="N48" s="100" t="str">
        <f t="shared" si="1"/>
        <v>Valorisation des PAT pour d'autres usages = 0 kt (SIFCO)</v>
      </c>
      <c r="O48" s="23" t="str">
        <f>Etiquettes!$L$15</f>
        <v>Indicative</v>
      </c>
      <c r="P48" s="82" t="str">
        <f>Etiquettes!$H$16</f>
        <v>Données collectées</v>
      </c>
      <c r="Q48" s="82" t="str">
        <f>Etiquettes!$H$17</f>
        <v>Donnée collectée (valeur du flux ou coefficient)</v>
      </c>
      <c r="S48" s="129"/>
    </row>
    <row r="49" spans="1:19">
      <c r="A49" t="str">
        <f>Produits!$B$20</f>
        <v>Corps gras animaux</v>
      </c>
      <c r="B49" t="str">
        <f>Secteurs!$B$18</f>
        <v>Autres IAA</v>
      </c>
      <c r="C49" s="45">
        <f>'Coproduits - SIFCO'!H15*'Coproduits - SIFCO'!Z10*(1-'Coproduits - SIFCO'!E33)/10^3</f>
        <v>1.126884742272999E-3</v>
      </c>
      <c r="E49" s="23" t="str">
        <f>Etiquettes!$C$7</f>
        <v>kt</v>
      </c>
      <c r="F49" s="24" t="str">
        <f>Etiquettes!$C$4</f>
        <v>Viande chevaline</v>
      </c>
      <c r="G49" s="23">
        <f>Etiquettes!$J$6</f>
        <v>2023</v>
      </c>
      <c r="H49" t="str">
        <f>Etiquettes!$C$5</f>
        <v>France entière</v>
      </c>
      <c r="I49" s="82" t="s">
        <v>416</v>
      </c>
      <c r="J49" t="s">
        <v>405</v>
      </c>
      <c r="K49" t="s">
        <v>187</v>
      </c>
      <c r="L49" t="str" cm="1">
        <f t="array" aca="1" ref="L49" ca="1">[1]!NOM_FEUILLE('Coproduits - SIFCO'!$A$1)</f>
        <v>Coproduits - SIFCO</v>
      </c>
      <c r="M49" t="str">
        <f>Etiquettes!$H$11</f>
        <v>Volume</v>
      </c>
      <c r="N49" s="100" t="str">
        <f t="shared" si="1"/>
        <v>Valorisation des CGA par les autres IAA = 0 kt (SIFCO)</v>
      </c>
      <c r="O49" s="23" t="str">
        <f>Etiquettes!$L$15</f>
        <v>Indicative</v>
      </c>
      <c r="P49" s="82" t="str">
        <f>Etiquettes!$H$16</f>
        <v>Données collectées</v>
      </c>
      <c r="Q49" s="82" t="str">
        <f>Etiquettes!$H$17</f>
        <v>Donnée collectée (valeur du flux ou coefficient)</v>
      </c>
      <c r="S49" s="129"/>
    </row>
    <row r="50" spans="1:19">
      <c r="A50" t="str">
        <f>Produits!$B$20</f>
        <v>Corps gras animaux</v>
      </c>
      <c r="B50" t="str">
        <f>Secteurs!$B$22</f>
        <v>Alimentation animale rente</v>
      </c>
      <c r="C50" s="45">
        <f>'Coproduits - SIFCO'!K15*'Coproduits - SIFCO'!Z10*(1-'Coproduits - SIFCO'!E33)/10^3</f>
        <v>2.2634702782929196E-3</v>
      </c>
      <c r="E50" s="23" t="str">
        <f>Etiquettes!$C$7</f>
        <v>kt</v>
      </c>
      <c r="F50" s="24" t="str">
        <f>Etiquettes!$C$4</f>
        <v>Viande chevaline</v>
      </c>
      <c r="G50" s="23">
        <f>Etiquettes!$J$6</f>
        <v>2023</v>
      </c>
      <c r="H50" t="str">
        <f>Etiquettes!$C$5</f>
        <v>France entière</v>
      </c>
      <c r="I50" s="82" t="s">
        <v>417</v>
      </c>
      <c r="J50" t="s">
        <v>405</v>
      </c>
      <c r="K50" t="s">
        <v>187</v>
      </c>
      <c r="L50" t="str" cm="1">
        <f t="array" aca="1" ref="L50" ca="1">[1]!NOM_FEUILLE('Coproduits - SIFCO'!$A$1)</f>
        <v>Coproduits - SIFCO</v>
      </c>
      <c r="M50" t="str">
        <f>Etiquettes!$H$11</f>
        <v>Volume</v>
      </c>
      <c r="N50" s="100" t="str">
        <f t="shared" si="1"/>
        <v>Valorisation des CGA en alimentation animale rente = 0 kt (SIFCO)</v>
      </c>
      <c r="O50" s="23" t="str">
        <f>Etiquettes!$L$15</f>
        <v>Indicative</v>
      </c>
      <c r="P50" s="82" t="str">
        <f>Etiquettes!$H$16</f>
        <v>Données collectées</v>
      </c>
      <c r="Q50" s="82" t="str">
        <f>Etiquettes!$H$17</f>
        <v>Donnée collectée (valeur du flux ou coefficient)</v>
      </c>
      <c r="S50" s="129"/>
    </row>
    <row r="51" spans="1:19">
      <c r="A51" t="str">
        <f>Produits!$B$20</f>
        <v>Corps gras animaux</v>
      </c>
      <c r="B51" t="str">
        <f>Secteurs!$B$23</f>
        <v>Petfood</v>
      </c>
      <c r="C51" s="45">
        <f>'Coproduits - SIFCO'!N15*'Coproduits - SIFCO'!Z10*(1-'Coproduits - SIFCO'!E33)/10^3</f>
        <v>3.8332614096977581E-3</v>
      </c>
      <c r="E51" s="23" t="str">
        <f>Etiquettes!$C$7</f>
        <v>kt</v>
      </c>
      <c r="F51" s="24" t="str">
        <f>Etiquettes!$C$4</f>
        <v>Viande chevaline</v>
      </c>
      <c r="G51" s="23">
        <f>Etiquettes!$J$6</f>
        <v>2023</v>
      </c>
      <c r="H51" t="str">
        <f>Etiquettes!$C$5</f>
        <v>France entière</v>
      </c>
      <c r="I51" s="82" t="s">
        <v>418</v>
      </c>
      <c r="J51" t="s">
        <v>405</v>
      </c>
      <c r="K51" t="s">
        <v>187</v>
      </c>
      <c r="L51" t="str" cm="1">
        <f t="array" aca="1" ref="L51" ca="1">[1]!NOM_FEUILLE('Coproduits - SIFCO'!$A$1)</f>
        <v>Coproduits - SIFCO</v>
      </c>
      <c r="M51" t="str">
        <f>Etiquettes!$H$11</f>
        <v>Volume</v>
      </c>
      <c r="N51" s="100" t="str">
        <f t="shared" si="1"/>
        <v>Valorisation des CGA en petfood = 0 kt (SIFCO)</v>
      </c>
      <c r="O51" s="23" t="str">
        <f>Etiquettes!$L$15</f>
        <v>Indicative</v>
      </c>
      <c r="P51" s="82" t="str">
        <f>Etiquettes!$H$16</f>
        <v>Données collectées</v>
      </c>
      <c r="Q51" s="82" t="str">
        <f>Etiquettes!$H$17</f>
        <v>Donnée collectée (valeur du flux ou coefficient)</v>
      </c>
      <c r="S51" s="129"/>
    </row>
    <row r="52" spans="1:19">
      <c r="A52" t="str">
        <f>Produits!$B$20</f>
        <v>Corps gras animaux</v>
      </c>
      <c r="B52" t="str">
        <f>Secteurs!$B$24</f>
        <v>Aquaculture</v>
      </c>
      <c r="C52" s="45">
        <f>'Coproduits - SIFCO'!Q15*'Coproduits - SIFCO'!Z10*(1-'Coproduits - SIFCO'!E33)/10^3</f>
        <v>3.0383754743156731E-4</v>
      </c>
      <c r="E52" s="23" t="str">
        <f>Etiquettes!$C$7</f>
        <v>kt</v>
      </c>
      <c r="F52" s="24" t="str">
        <f>Etiquettes!$C$4</f>
        <v>Viande chevaline</v>
      </c>
      <c r="G52" s="23">
        <f>Etiquettes!$J$6</f>
        <v>2023</v>
      </c>
      <c r="H52" t="str">
        <f>Etiquettes!$C$5</f>
        <v>France entière</v>
      </c>
      <c r="I52" s="82" t="s">
        <v>419</v>
      </c>
      <c r="J52" t="s">
        <v>405</v>
      </c>
      <c r="K52" t="s">
        <v>187</v>
      </c>
      <c r="L52" t="str" cm="1">
        <f t="array" aca="1" ref="L52" ca="1">[1]!NOM_FEUILLE('Coproduits - SIFCO'!$A$1)</f>
        <v>Coproduits - SIFCO</v>
      </c>
      <c r="M52" t="str">
        <f>Etiquettes!$H$11</f>
        <v>Volume</v>
      </c>
      <c r="N52" s="100" t="str">
        <f t="shared" si="1"/>
        <v>Valorisation des CGA en aquaculture = 0 kt (SIFCO)</v>
      </c>
      <c r="O52" s="23" t="str">
        <f>Etiquettes!$L$15</f>
        <v>Indicative</v>
      </c>
      <c r="P52" s="82" t="str">
        <f>Etiquettes!$H$16</f>
        <v>Données collectées</v>
      </c>
      <c r="Q52" s="82" t="str">
        <f>Etiquettes!$H$17</f>
        <v>Donnée collectée (valeur du flux ou coefficient)</v>
      </c>
      <c r="S52" s="129"/>
    </row>
    <row r="53" spans="1:19">
      <c r="A53" t="str">
        <f>Produits!$B$20</f>
        <v>Corps gras animaux</v>
      </c>
      <c r="B53" t="str">
        <f>Secteurs!$B$27</f>
        <v>Energie</v>
      </c>
      <c r="C53" s="45">
        <f>'Coproduits - SIFCO'!T15*'Coproduits - SIFCO'!Z10*(1-'Coproduits - SIFCO'!E33)/10^3</f>
        <v>1.159592343876426E-2</v>
      </c>
      <c r="E53" s="23" t="str">
        <f>Etiquettes!$C$7</f>
        <v>kt</v>
      </c>
      <c r="F53" s="24" t="str">
        <f>Etiquettes!$C$4</f>
        <v>Viande chevaline</v>
      </c>
      <c r="G53" s="23">
        <f>Etiquettes!$J$6</f>
        <v>2023</v>
      </c>
      <c r="H53" t="str">
        <f>Etiquettes!$C$5</f>
        <v>France entière</v>
      </c>
      <c r="I53" s="82" t="s">
        <v>420</v>
      </c>
      <c r="J53" t="s">
        <v>405</v>
      </c>
      <c r="K53" t="s">
        <v>187</v>
      </c>
      <c r="L53" t="str" cm="1">
        <f t="array" aca="1" ref="L53" ca="1">[1]!NOM_FEUILLE('Coproduits - SIFCO'!$A$1)</f>
        <v>Coproduits - SIFCO</v>
      </c>
      <c r="M53" t="str">
        <f>Etiquettes!$H$11</f>
        <v>Volume</v>
      </c>
      <c r="N53" s="100" t="str">
        <f t="shared" si="1"/>
        <v>Valorisation des CGA en énergie = 0 kt (SIFCO)</v>
      </c>
      <c r="O53" s="23" t="str">
        <f>Etiquettes!$L$15</f>
        <v>Indicative</v>
      </c>
      <c r="P53" s="82" t="str">
        <f>Etiquettes!$H$16</f>
        <v>Données collectées</v>
      </c>
      <c r="Q53" s="82" t="str">
        <f>Etiquettes!$H$17</f>
        <v>Donnée collectée (valeur du flux ou coefficient)</v>
      </c>
      <c r="S53" s="129"/>
    </row>
    <row r="54" spans="1:19">
      <c r="A54" t="str">
        <f>Produits!$B$20</f>
        <v>Corps gras animaux</v>
      </c>
      <c r="B54" t="str">
        <f>Secteurs!$B$29</f>
        <v>Autres industries</v>
      </c>
      <c r="C54" s="45">
        <f>'Coproduits - SIFCO'!Z15*'Coproduits - SIFCO'!Z10*(1-'Coproduits - SIFCO'!E33)/10^3</f>
        <v>5.3516528130405491E-3</v>
      </c>
      <c r="E54" s="23" t="str">
        <f>Etiquettes!$C$7</f>
        <v>kt</v>
      </c>
      <c r="F54" s="24" t="str">
        <f>Etiquettes!$C$4</f>
        <v>Viande chevaline</v>
      </c>
      <c r="G54" s="23">
        <f>Etiquettes!$J$6</f>
        <v>2023</v>
      </c>
      <c r="H54" t="str">
        <f>Etiquettes!$C$5</f>
        <v>France entière</v>
      </c>
      <c r="I54" s="82" t="s">
        <v>421</v>
      </c>
      <c r="J54" t="s">
        <v>405</v>
      </c>
      <c r="K54" t="s">
        <v>187</v>
      </c>
      <c r="L54" t="str" cm="1">
        <f t="array" aca="1" ref="L54" ca="1">[1]!NOM_FEUILLE('Coproduits - SIFCO'!$A$1)</f>
        <v>Coproduits - SIFCO</v>
      </c>
      <c r="M54" t="str">
        <f>Etiquettes!$H$11</f>
        <v>Volume</v>
      </c>
      <c r="N54" s="100" t="str">
        <f t="shared" si="1"/>
        <v>Valorisation des CGA par les autres industries = 0 kt (SIFCO)</v>
      </c>
      <c r="O54" s="23" t="str">
        <f>Etiquettes!$L$15</f>
        <v>Indicative</v>
      </c>
      <c r="P54" s="82" t="str">
        <f>Etiquettes!$H$16</f>
        <v>Données collectées</v>
      </c>
      <c r="Q54" s="82" t="str">
        <f>Etiquettes!$H$17</f>
        <v>Donnée collectée (valeur du flux ou coefficient)</v>
      </c>
      <c r="S54" s="129"/>
    </row>
    <row r="55" spans="1:19">
      <c r="A55" t="str">
        <f>Produits!$B$20</f>
        <v>Corps gras animaux</v>
      </c>
      <c r="B55" t="str">
        <f>Secteurs!$B$30</f>
        <v>Autres usages (ou usages inconnus)</v>
      </c>
      <c r="C55" s="45">
        <f>'Coproduits - SIFCO'!AC15*'Coproduits - SIFCO'!Z10*(1-'Coproduits - SIFCO'!E33)/10^3</f>
        <v>6.7181616396591489E-5</v>
      </c>
      <c r="E55" s="23" t="str">
        <f>Etiquettes!$C$7</f>
        <v>kt</v>
      </c>
      <c r="F55" s="24" t="str">
        <f>Etiquettes!$C$4</f>
        <v>Viande chevaline</v>
      </c>
      <c r="G55" s="23">
        <f>Etiquettes!$J$6</f>
        <v>2023</v>
      </c>
      <c r="H55" t="str">
        <f>Etiquettes!$C$5</f>
        <v>France entière</v>
      </c>
      <c r="I55" s="82" t="s">
        <v>422</v>
      </c>
      <c r="J55" t="s">
        <v>405</v>
      </c>
      <c r="K55" t="s">
        <v>187</v>
      </c>
      <c r="L55" t="str" cm="1">
        <f t="array" aca="1" ref="L55" ca="1">[1]!NOM_FEUILLE('Coproduits - SIFCO'!$A$1)</f>
        <v>Coproduits - SIFCO</v>
      </c>
      <c r="M55" t="str">
        <f>Etiquettes!$H$11</f>
        <v>Volume</v>
      </c>
      <c r="N55" s="100" t="str">
        <f t="shared" si="1"/>
        <v>Valorisation des CGA pour d'autres usages = 0 kt (SIFCO)</v>
      </c>
      <c r="O55" s="23" t="str">
        <f>Etiquettes!$L$15</f>
        <v>Indicative</v>
      </c>
      <c r="P55" s="82" t="str">
        <f>Etiquettes!$H$16</f>
        <v>Données collectées</v>
      </c>
      <c r="Q55" s="82" t="str">
        <f>Etiquettes!$H$17</f>
        <v>Donnée collectée (valeur du flux ou coefficient)</v>
      </c>
      <c r="S55" s="129"/>
    </row>
    <row r="57" spans="1:19">
      <c r="C57" s="25"/>
    </row>
    <row r="58" spans="1:19">
      <c r="C58" s="25"/>
    </row>
  </sheetData>
  <mergeCells count="1">
    <mergeCell ref="S2:S55"/>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9130D-7FD7-45C9-8C4E-0A1AE1DBF806}">
  <sheetPr>
    <tabColor rgb="FF92D050"/>
  </sheetPr>
  <dimension ref="A1:U13"/>
  <sheetViews>
    <sheetView workbookViewId="0">
      <pane xSplit="3" ySplit="1" topLeftCell="D2" activePane="bottomRight" state="frozen"/>
      <selection activeCell="AD10" sqref="AD10"/>
      <selection pane="topRight" activeCell="AD10" sqref="AD10"/>
      <selection pane="bottomLeft" activeCell="AD10" sqref="AD10"/>
      <selection pane="bottomRight" activeCell="R13" sqref="R13:S13"/>
    </sheetView>
  </sheetViews>
  <sheetFormatPr baseColWidth="10" defaultColWidth="9.109375" defaultRowHeight="14.4"/>
  <cols>
    <col min="1" max="1" width="12.33203125" style="8" bestFit="1" customWidth="1"/>
    <col min="2" max="2" width="31.77734375" customWidth="1"/>
    <col min="3" max="3" width="34.88671875" bestFit="1" customWidth="1"/>
    <col min="4" max="4" width="10.44140625" bestFit="1" customWidth="1"/>
    <col min="5" max="6" width="19.109375" bestFit="1" customWidth="1"/>
    <col min="7" max="15" width="8.6640625" style="8" customWidth="1"/>
    <col min="16" max="16" width="14.6640625" style="8" customWidth="1"/>
    <col min="17" max="17" width="15.88671875" style="8" customWidth="1"/>
    <col min="18" max="19" width="11.109375" customWidth="1"/>
    <col min="20" max="20" width="14.33203125" style="8" customWidth="1"/>
    <col min="21" max="21" width="13.109375" customWidth="1"/>
  </cols>
  <sheetData>
    <row r="1" spans="1:21" ht="76.2" thickBot="1">
      <c r="A1" s="19" t="s">
        <v>25</v>
      </c>
      <c r="B1" s="20" t="s">
        <v>18</v>
      </c>
      <c r="C1" s="20" t="s">
        <v>19</v>
      </c>
      <c r="D1" s="20" t="s">
        <v>26</v>
      </c>
      <c r="E1" s="20" t="s">
        <v>27</v>
      </c>
      <c r="F1" s="20" t="s">
        <v>28</v>
      </c>
      <c r="G1" s="21" t="str">
        <f>Etiquettes!$A$7</f>
        <v>Unité</v>
      </c>
      <c r="H1" s="21" t="str">
        <f>Etiquettes!$A$4</f>
        <v>Filière</v>
      </c>
      <c r="I1" s="21" t="str">
        <f>Etiquettes!$A$6</f>
        <v>Année</v>
      </c>
      <c r="J1" s="21" t="str">
        <f>Etiquettes!$A$5</f>
        <v>Territoire</v>
      </c>
      <c r="K1" s="21" t="str">
        <f>Etiquettes!$A$12</f>
        <v>Traduction</v>
      </c>
      <c r="L1" s="21" t="str">
        <f>Etiquettes!$A$10</f>
        <v>Hypothèse</v>
      </c>
      <c r="M1" s="21" t="str">
        <f>Etiquettes!$A$9</f>
        <v>Source</v>
      </c>
      <c r="N1" s="21" t="str">
        <f>Etiquettes!$A$13</f>
        <v>Onglet source fichier Excel</v>
      </c>
      <c r="O1" s="21" t="str">
        <f>Etiquettes!$A$11</f>
        <v>Type de donnée collectée</v>
      </c>
      <c r="P1" s="21" t="str">
        <f>Etiquettes!$A$8</f>
        <v>Information collectée</v>
      </c>
      <c r="Q1" s="21" t="str">
        <f>Etiquettes!$A$15</f>
        <v>Fiabilité des données</v>
      </c>
      <c r="R1" s="21" t="str">
        <f>Etiquettes!$A$16</f>
        <v>Méthode</v>
      </c>
      <c r="S1" s="21" t="str">
        <f>Etiquettes!$A$17</f>
        <v>Analyse des résultats</v>
      </c>
      <c r="T1" s="20" t="s">
        <v>3</v>
      </c>
      <c r="U1" s="22" t="s">
        <v>5</v>
      </c>
    </row>
    <row r="2" spans="1:21" ht="14.4" customHeight="1">
      <c r="A2" s="8">
        <f>Contraintes!A14+1</f>
        <v>8</v>
      </c>
      <c r="B2" t="str">
        <f>Secteurs!$B$7</f>
        <v>Traitement thermique C3 et alimentaire</v>
      </c>
      <c r="C2" t="str">
        <f>Produits!$B$19</f>
        <v>Protéines animales transformées</v>
      </c>
      <c r="D2" s="25">
        <f>'Coproduits - SIFCO'!C32</f>
        <v>0.47286561969714985</v>
      </c>
      <c r="G2" s="23" t="str">
        <f>Etiquettes!$C$7</f>
        <v>kt</v>
      </c>
      <c r="H2" s="83" t="str">
        <f>Etiquettes!$C$4</f>
        <v>Viande chevaline</v>
      </c>
      <c r="I2" s="82">
        <f>Etiquettes!$H$6</f>
        <v>2015</v>
      </c>
      <c r="J2" t="str">
        <f>Etiquettes!$C$5</f>
        <v>France entière</v>
      </c>
      <c r="M2"/>
      <c r="R2" s="23"/>
      <c r="S2" s="23"/>
      <c r="U2" s="128" t="s">
        <v>202</v>
      </c>
    </row>
    <row r="3" spans="1:21">
      <c r="A3" s="8">
        <f>Contraintes!A15+1</f>
        <v>8</v>
      </c>
      <c r="B3" t="str">
        <f>Produits!$B$19</f>
        <v>Protéines animales transformées</v>
      </c>
      <c r="C3" t="str">
        <f>Secteurs!$B$32</f>
        <v>Exportations</v>
      </c>
      <c r="D3">
        <v>-1</v>
      </c>
      <c r="G3" s="23" t="str">
        <f>Etiquettes!$C$7</f>
        <v>kt</v>
      </c>
      <c r="H3" s="83" t="str">
        <f>Etiquettes!$C$4</f>
        <v>Viande chevaline</v>
      </c>
      <c r="I3" s="82">
        <f>Etiquettes!$H$6</f>
        <v>2015</v>
      </c>
      <c r="J3" t="str">
        <f>Etiquettes!$C$5</f>
        <v>France entière</v>
      </c>
      <c r="K3" s="34" t="s">
        <v>423</v>
      </c>
      <c r="L3" s="34" t="s">
        <v>424</v>
      </c>
      <c r="M3" t="s">
        <v>187</v>
      </c>
      <c r="N3" s="34" t="str" cm="1">
        <f t="array" aca="1" ref="N3" ca="1">[1]!NOM_FEUILLE('Coproduits - SIFCO'!$A$1)</f>
        <v>Coproduits - SIFCO</v>
      </c>
      <c r="O3" s="34" t="str">
        <f>Etiquettes!$J$11</f>
        <v>Répartition</v>
      </c>
      <c r="P3" t="str">
        <f>_xlfn.CONCAT(K3," = ",MROUND(D2*100,0.01)," % (",M3,")")</f>
        <v>Part de PAT exportées = 47,29 % (SIFCO)</v>
      </c>
      <c r="Q3" s="23" t="str">
        <f>Etiquettes!$L$15</f>
        <v>Indicative</v>
      </c>
      <c r="R3" s="100" t="s">
        <v>513</v>
      </c>
      <c r="S3" s="82" t="str">
        <f>Etiquettes!$H$17</f>
        <v>Donnée collectée (valeur du flux ou coefficient)</v>
      </c>
      <c r="U3" s="129"/>
    </row>
    <row r="4" spans="1:21">
      <c r="A4" s="8">
        <f>A2+1</f>
        <v>9</v>
      </c>
      <c r="B4" t="str">
        <f>Secteurs!$B$7</f>
        <v>Traitement thermique C3 et alimentaire</v>
      </c>
      <c r="C4" t="str">
        <f>Produits!$B$20</f>
        <v>Corps gras animaux</v>
      </c>
      <c r="D4" s="25">
        <f>'Coproduits - SIFCO'!C33</f>
        <v>0.7040732987242192</v>
      </c>
      <c r="G4" s="23" t="str">
        <f>Etiquettes!$C$7</f>
        <v>kt</v>
      </c>
      <c r="H4" s="83" t="str">
        <f>Etiquettes!$C$4</f>
        <v>Viande chevaline</v>
      </c>
      <c r="I4" s="82">
        <f>Etiquettes!$H$6</f>
        <v>2015</v>
      </c>
      <c r="J4" t="str">
        <f>Etiquettes!$C$5</f>
        <v>France entière</v>
      </c>
      <c r="M4"/>
      <c r="R4" s="23"/>
      <c r="S4" s="23"/>
      <c r="U4" s="129"/>
    </row>
    <row r="5" spans="1:21">
      <c r="A5" s="8">
        <f t="shared" ref="A5:A13" si="0">A3+1</f>
        <v>9</v>
      </c>
      <c r="B5" t="str">
        <f>Produits!$B$20</f>
        <v>Corps gras animaux</v>
      </c>
      <c r="C5" t="str">
        <f>Secteurs!$B$32</f>
        <v>Exportations</v>
      </c>
      <c r="D5">
        <v>-1</v>
      </c>
      <c r="G5" s="23" t="str">
        <f>Etiquettes!$C$7</f>
        <v>kt</v>
      </c>
      <c r="H5" s="83" t="str">
        <f>Etiquettes!$C$4</f>
        <v>Viande chevaline</v>
      </c>
      <c r="I5" s="82">
        <f>Etiquettes!$H$6</f>
        <v>2015</v>
      </c>
      <c r="J5" t="str">
        <f>Etiquettes!$C$5</f>
        <v>France entière</v>
      </c>
      <c r="K5" s="34" t="s">
        <v>425</v>
      </c>
      <c r="L5" s="34" t="s">
        <v>424</v>
      </c>
      <c r="M5" t="s">
        <v>187</v>
      </c>
      <c r="N5" s="34" t="str" cm="1">
        <f t="array" aca="1" ref="N5" ca="1">[1]!NOM_FEUILLE('Coproduits - SIFCO'!$A$1)</f>
        <v>Coproduits - SIFCO</v>
      </c>
      <c r="O5" s="34" t="str">
        <f>Etiquettes!$J$11</f>
        <v>Répartition</v>
      </c>
      <c r="P5" t="str">
        <f t="shared" ref="P5" si="1">_xlfn.CONCAT(K5," = ",MROUND(D4*100,0.01)," % (",M5,")")</f>
        <v>Part de CGA exportées = 70,41 % (SIFCO)</v>
      </c>
      <c r="Q5" s="23" t="str">
        <f>Etiquettes!$L$15</f>
        <v>Indicative</v>
      </c>
      <c r="R5" s="100" t="s">
        <v>513</v>
      </c>
      <c r="S5" s="82" t="str">
        <f>Etiquettes!$H$17</f>
        <v>Donnée collectée (valeur du flux ou coefficient)</v>
      </c>
      <c r="U5" s="129"/>
    </row>
    <row r="6" spans="1:21" ht="14.4" customHeight="1">
      <c r="A6" s="8">
        <f t="shared" si="0"/>
        <v>10</v>
      </c>
      <c r="B6" t="str">
        <f>Secteurs!$B$7</f>
        <v>Traitement thermique C3 et alimentaire</v>
      </c>
      <c r="C6" t="str">
        <f>Produits!$B$19</f>
        <v>Protéines animales transformées</v>
      </c>
      <c r="D6" s="25">
        <f>'Coproduits - SIFCO'!D32</f>
        <v>0.57999999999999996</v>
      </c>
      <c r="G6" s="23" t="str">
        <f>Etiquettes!$C$7</f>
        <v>kt</v>
      </c>
      <c r="H6" s="83" t="str">
        <f>Etiquettes!$C$4</f>
        <v>Viande chevaline</v>
      </c>
      <c r="I6" s="82">
        <f>Etiquettes!$I$6</f>
        <v>2019</v>
      </c>
      <c r="J6" t="str">
        <f>Etiquettes!$C$5</f>
        <v>France entière</v>
      </c>
      <c r="M6"/>
      <c r="U6" s="129"/>
    </row>
    <row r="7" spans="1:21">
      <c r="A7" s="8">
        <f t="shared" si="0"/>
        <v>10</v>
      </c>
      <c r="B7" t="str">
        <f>Produits!$B$19</f>
        <v>Protéines animales transformées</v>
      </c>
      <c r="C7" t="str">
        <f>Secteurs!$B$32</f>
        <v>Exportations</v>
      </c>
      <c r="D7">
        <v>-1</v>
      </c>
      <c r="G7" s="23" t="str">
        <f>Etiquettes!$C$7</f>
        <v>kt</v>
      </c>
      <c r="H7" s="83" t="str">
        <f>Etiquettes!$C$4</f>
        <v>Viande chevaline</v>
      </c>
      <c r="I7" s="82">
        <f>Etiquettes!$I$6</f>
        <v>2019</v>
      </c>
      <c r="J7" t="str">
        <f>Etiquettes!$C$5</f>
        <v>France entière</v>
      </c>
      <c r="K7" s="34" t="s">
        <v>423</v>
      </c>
      <c r="L7" s="34" t="s">
        <v>424</v>
      </c>
      <c r="M7" t="s">
        <v>187</v>
      </c>
      <c r="N7" s="34" t="str" cm="1">
        <f t="array" aca="1" ref="N7" ca="1">[1]!NOM_FEUILLE('Coproduits - SIFCO'!$A$1)</f>
        <v>Coproduits - SIFCO</v>
      </c>
      <c r="O7" s="34" t="str">
        <f>Etiquettes!$J$11</f>
        <v>Répartition</v>
      </c>
      <c r="P7" t="str">
        <f t="shared" ref="P7" si="2">_xlfn.CONCAT(K7," = ",MROUND(D6*100,0.01)," % (",M7,")")</f>
        <v>Part de PAT exportées = 58 % (SIFCO)</v>
      </c>
      <c r="Q7" s="23" t="str">
        <f>Etiquettes!$L$15</f>
        <v>Indicative</v>
      </c>
      <c r="R7" s="100" t="s">
        <v>513</v>
      </c>
      <c r="S7" s="82" t="str">
        <f>Etiquettes!$H$17</f>
        <v>Donnée collectée (valeur du flux ou coefficient)</v>
      </c>
      <c r="U7" s="129"/>
    </row>
    <row r="8" spans="1:21">
      <c r="A8" s="8">
        <f t="shared" si="0"/>
        <v>11</v>
      </c>
      <c r="B8" t="str">
        <f>Secteurs!$B$7</f>
        <v>Traitement thermique C3 et alimentaire</v>
      </c>
      <c r="C8" t="str">
        <f>Produits!$B$20</f>
        <v>Corps gras animaux</v>
      </c>
      <c r="D8" s="25">
        <f>'Coproduits - SIFCO'!D33</f>
        <v>0.78</v>
      </c>
      <c r="G8" s="23" t="str">
        <f>Etiquettes!$C$7</f>
        <v>kt</v>
      </c>
      <c r="H8" s="83" t="str">
        <f>Etiquettes!$C$4</f>
        <v>Viande chevaline</v>
      </c>
      <c r="I8" s="82">
        <f>Etiquettes!$I$6</f>
        <v>2019</v>
      </c>
      <c r="J8" t="str">
        <f>Etiquettes!$C$5</f>
        <v>France entière</v>
      </c>
      <c r="M8"/>
      <c r="U8" s="129"/>
    </row>
    <row r="9" spans="1:21">
      <c r="A9" s="8">
        <f t="shared" si="0"/>
        <v>11</v>
      </c>
      <c r="B9" t="str">
        <f>Produits!$B$20</f>
        <v>Corps gras animaux</v>
      </c>
      <c r="C9" t="str">
        <f>Secteurs!$B$32</f>
        <v>Exportations</v>
      </c>
      <c r="D9">
        <v>-1</v>
      </c>
      <c r="G9" s="23" t="str">
        <f>Etiquettes!$C$7</f>
        <v>kt</v>
      </c>
      <c r="H9" s="83" t="str">
        <f>Etiquettes!$C$4</f>
        <v>Viande chevaline</v>
      </c>
      <c r="I9" s="82">
        <f>Etiquettes!$I$6</f>
        <v>2019</v>
      </c>
      <c r="J9" t="str">
        <f>Etiquettes!$C$5</f>
        <v>France entière</v>
      </c>
      <c r="K9" s="34" t="s">
        <v>425</v>
      </c>
      <c r="L9" s="34" t="s">
        <v>424</v>
      </c>
      <c r="M9" t="s">
        <v>187</v>
      </c>
      <c r="N9" s="34" t="str" cm="1">
        <f t="array" aca="1" ref="N9" ca="1">[1]!NOM_FEUILLE('Coproduits - SIFCO'!$A$1)</f>
        <v>Coproduits - SIFCO</v>
      </c>
      <c r="O9" s="34" t="str">
        <f>Etiquettes!$J$11</f>
        <v>Répartition</v>
      </c>
      <c r="P9" t="str">
        <f t="shared" ref="P9:P13" si="3">_xlfn.CONCAT(K9," = ",MROUND(D8*100,0.01)," % (",M9,")")</f>
        <v>Part de CGA exportées = 78 % (SIFCO)</v>
      </c>
      <c r="Q9" s="23" t="str">
        <f>Etiquettes!$L$15</f>
        <v>Indicative</v>
      </c>
      <c r="R9" s="100" t="s">
        <v>513</v>
      </c>
      <c r="S9" s="82" t="str">
        <f>Etiquettes!$H$17</f>
        <v>Donnée collectée (valeur du flux ou coefficient)</v>
      </c>
      <c r="U9" s="129"/>
    </row>
    <row r="10" spans="1:21" ht="14.4" customHeight="1">
      <c r="A10" s="8">
        <f t="shared" si="0"/>
        <v>12</v>
      </c>
      <c r="B10" t="str">
        <f>Secteurs!$B$7</f>
        <v>Traitement thermique C3 et alimentaire</v>
      </c>
      <c r="C10" t="str">
        <f>Produits!$B$19</f>
        <v>Protéines animales transformées</v>
      </c>
      <c r="D10" s="25">
        <f>'Coproduits - SIFCO'!E32</f>
        <v>0.66</v>
      </c>
      <c r="G10" s="23" t="str">
        <f>Etiquettes!$C$7</f>
        <v>kt</v>
      </c>
      <c r="H10" s="83" t="str">
        <f>Etiquettes!$C$4</f>
        <v>Viande chevaline</v>
      </c>
      <c r="I10" s="82">
        <f>Etiquettes!$J$6</f>
        <v>2023</v>
      </c>
      <c r="J10" t="str">
        <f>Etiquettes!$C$5</f>
        <v>France entière</v>
      </c>
      <c r="M10"/>
      <c r="N10"/>
      <c r="P10"/>
      <c r="Q10"/>
      <c r="T10"/>
      <c r="U10" s="129"/>
    </row>
    <row r="11" spans="1:21">
      <c r="A11" s="8">
        <f t="shared" si="0"/>
        <v>12</v>
      </c>
      <c r="B11" t="str">
        <f>Produits!$B$19</f>
        <v>Protéines animales transformées</v>
      </c>
      <c r="C11" t="str">
        <f>Secteurs!$B$32</f>
        <v>Exportations</v>
      </c>
      <c r="D11">
        <v>-1</v>
      </c>
      <c r="G11" s="23" t="str">
        <f>Etiquettes!$C$7</f>
        <v>kt</v>
      </c>
      <c r="H11" s="83" t="str">
        <f>Etiquettes!$C$4</f>
        <v>Viande chevaline</v>
      </c>
      <c r="I11" s="82">
        <f>Etiquettes!$J$6</f>
        <v>2023</v>
      </c>
      <c r="J11" t="str">
        <f>Etiquettes!$C$5</f>
        <v>France entière</v>
      </c>
      <c r="K11" s="34" t="s">
        <v>423</v>
      </c>
      <c r="L11" s="34" t="s">
        <v>424</v>
      </c>
      <c r="M11" t="s">
        <v>187</v>
      </c>
      <c r="N11" s="34" t="str" cm="1">
        <f t="array" aca="1" ref="N11" ca="1">[1]!NOM_FEUILLE('Coproduits - SIFCO'!$A$1)</f>
        <v>Coproduits - SIFCO</v>
      </c>
      <c r="O11" s="34" t="str">
        <f>Etiquettes!$J$11</f>
        <v>Répartition</v>
      </c>
      <c r="P11" t="str">
        <f t="shared" si="3"/>
        <v>Part de PAT exportées = 66 % (SIFCO)</v>
      </c>
      <c r="Q11" s="23" t="str">
        <f>Etiquettes!$L$15</f>
        <v>Indicative</v>
      </c>
      <c r="R11" s="100" t="s">
        <v>513</v>
      </c>
      <c r="S11" s="82" t="str">
        <f>Etiquettes!$H$17</f>
        <v>Donnée collectée (valeur du flux ou coefficient)</v>
      </c>
      <c r="T11"/>
      <c r="U11" s="129"/>
    </row>
    <row r="12" spans="1:21">
      <c r="A12" s="8">
        <f t="shared" si="0"/>
        <v>13</v>
      </c>
      <c r="B12" t="str">
        <f>Secteurs!$B$7</f>
        <v>Traitement thermique C3 et alimentaire</v>
      </c>
      <c r="C12" t="str">
        <f>Produits!$B$20</f>
        <v>Corps gras animaux</v>
      </c>
      <c r="D12" s="25">
        <f>'Coproduits - SIFCO'!E33</f>
        <v>0.78</v>
      </c>
      <c r="G12" s="23" t="str">
        <f>Etiquettes!$C$7</f>
        <v>kt</v>
      </c>
      <c r="H12" s="83" t="str">
        <f>Etiquettes!$C$4</f>
        <v>Viande chevaline</v>
      </c>
      <c r="I12" s="82">
        <f>Etiquettes!$J$6</f>
        <v>2023</v>
      </c>
      <c r="J12" t="str">
        <f>Etiquettes!$C$5</f>
        <v>France entière</v>
      </c>
      <c r="M12"/>
      <c r="N12"/>
      <c r="P12"/>
      <c r="Q12"/>
      <c r="T12"/>
      <c r="U12" s="129"/>
    </row>
    <row r="13" spans="1:21">
      <c r="A13" s="8">
        <f t="shared" si="0"/>
        <v>13</v>
      </c>
      <c r="B13" t="str">
        <f>Produits!$B$20</f>
        <v>Corps gras animaux</v>
      </c>
      <c r="C13" t="str">
        <f>Secteurs!$B$32</f>
        <v>Exportations</v>
      </c>
      <c r="D13">
        <v>-1</v>
      </c>
      <c r="G13" s="23" t="str">
        <f>Etiquettes!$C$7</f>
        <v>kt</v>
      </c>
      <c r="H13" s="83" t="str">
        <f>Etiquettes!$C$4</f>
        <v>Viande chevaline</v>
      </c>
      <c r="I13" s="82">
        <f>Etiquettes!$J$6</f>
        <v>2023</v>
      </c>
      <c r="J13" t="str">
        <f>Etiquettes!$C$5</f>
        <v>France entière</v>
      </c>
      <c r="K13" s="34" t="s">
        <v>425</v>
      </c>
      <c r="L13" s="34" t="s">
        <v>424</v>
      </c>
      <c r="M13" t="s">
        <v>187</v>
      </c>
      <c r="N13" s="34" t="str" cm="1">
        <f t="array" aca="1" ref="N13" ca="1">[1]!NOM_FEUILLE('Coproduits - SIFCO'!$A$1)</f>
        <v>Coproduits - SIFCO</v>
      </c>
      <c r="O13" s="34" t="str">
        <f>Etiquettes!$J$11</f>
        <v>Répartition</v>
      </c>
      <c r="P13" t="str">
        <f t="shared" si="3"/>
        <v>Part de CGA exportées = 78 % (SIFCO)</v>
      </c>
      <c r="Q13" s="23" t="str">
        <f>Etiquettes!$L$15</f>
        <v>Indicative</v>
      </c>
      <c r="R13" s="100" t="s">
        <v>513</v>
      </c>
      <c r="S13" s="82" t="str">
        <f>Etiquettes!$H$17</f>
        <v>Donnée collectée (valeur du flux ou coefficient)</v>
      </c>
      <c r="T13"/>
      <c r="U13" s="129"/>
    </row>
  </sheetData>
  <mergeCells count="1">
    <mergeCell ref="U2:U13"/>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6EC93-6A56-4F76-BAED-1C3575422F9E}">
  <sheetPr>
    <tabColor theme="1"/>
  </sheetPr>
  <dimension ref="A1:Q7"/>
  <sheetViews>
    <sheetView workbookViewId="0">
      <selection activeCell="E2" sqref="E2"/>
    </sheetView>
  </sheetViews>
  <sheetFormatPr baseColWidth="10" defaultRowHeight="14.4"/>
  <cols>
    <col min="1" max="1" width="31.21875" bestFit="1" customWidth="1"/>
    <col min="2" max="2" width="20" bestFit="1" customWidth="1"/>
    <col min="4" max="4" width="15.5546875" customWidth="1"/>
  </cols>
  <sheetData>
    <row r="1" spans="1:17" ht="15" thickBot="1">
      <c r="A1" s="84" t="s">
        <v>18</v>
      </c>
      <c r="B1" s="85" t="s">
        <v>19</v>
      </c>
      <c r="C1" s="85" t="s">
        <v>20</v>
      </c>
      <c r="D1" s="85" t="s">
        <v>22</v>
      </c>
      <c r="E1" t="str" cm="1">
        <f t="array" aca="1" ref="E1:Q7" ca="1">_xlfn._xlws.FILTER('Contraintes '!G1:S200,ISTEXT('Contraintes '!P1:P200))</f>
        <v>Unité</v>
      </c>
      <c r="F1" t="str">
        <f ca="1"/>
        <v>Filière</v>
      </c>
      <c r="G1" t="str">
        <f ca="1"/>
        <v>Année</v>
      </c>
      <c r="H1" t="str">
        <f ca="1"/>
        <v>Territoire</v>
      </c>
      <c r="I1" t="str">
        <f ca="1"/>
        <v>Traduction</v>
      </c>
      <c r="J1" t="str">
        <f ca="1"/>
        <v>Hypothèse</v>
      </c>
      <c r="K1" t="str">
        <f ca="1"/>
        <v>Source</v>
      </c>
      <c r="L1" t="str">
        <f ca="1"/>
        <v>Onglet source fichier Excel</v>
      </c>
      <c r="M1" t="str">
        <f ca="1"/>
        <v>Type de donnée collectée</v>
      </c>
      <c r="N1" t="str">
        <f ca="1"/>
        <v>Information collectée</v>
      </c>
      <c r="O1" t="str">
        <f ca="1"/>
        <v>Fiabilité des données</v>
      </c>
      <c r="P1" t="str">
        <f ca="1"/>
        <v>Méthode</v>
      </c>
      <c r="Q1" t="str">
        <f ca="1"/>
        <v>Analyse des résultats</v>
      </c>
    </row>
    <row r="2" spans="1:17">
      <c r="A2" t="str" cm="1">
        <f t="array" ref="A2:B7">_xlfn._xlws.FILTER('Contraintes '!B2:C200,ISTEXT('Contraintes '!P2:P200))</f>
        <v>Protéines animales transformées</v>
      </c>
      <c r="B2" t="str">
        <v>Exportations</v>
      </c>
      <c r="E2" t="str">
        <f ca="1"/>
        <v>kt</v>
      </c>
      <c r="F2" t="str">
        <f ca="1"/>
        <v>Viande chevaline</v>
      </c>
      <c r="G2">
        <f ca="1"/>
        <v>2015</v>
      </c>
      <c r="H2" t="str">
        <f ca="1"/>
        <v>France entière</v>
      </c>
      <c r="I2" t="str">
        <f ca="1"/>
        <v>Part de PAT exportées</v>
      </c>
      <c r="J2" t="str">
        <f ca="1"/>
        <v>Extrapolation à partir des exportations tous débouchés confondus</v>
      </c>
      <c r="K2" t="str">
        <f ca="1"/>
        <v>SIFCO</v>
      </c>
      <c r="L2" t="str">
        <f ca="1"/>
        <v>Coproduits - SIFCO</v>
      </c>
      <c r="M2" t="str">
        <f ca="1"/>
        <v>Répartition</v>
      </c>
      <c r="N2" t="str">
        <f ca="1"/>
        <v>Part de PAT exportées = 47,29 % (SIFCO)</v>
      </c>
      <c r="O2" t="str">
        <f ca="1"/>
        <v>Indicative</v>
      </c>
      <c r="P2" t="str">
        <f ca="1"/>
        <v>Données collectées:Données déterminées</v>
      </c>
      <c r="Q2" t="str">
        <f ca="1"/>
        <v>Donnée collectée (valeur du flux ou coefficient)</v>
      </c>
    </row>
    <row r="3" spans="1:17">
      <c r="A3" t="str">
        <v>Corps gras animaux</v>
      </c>
      <c r="B3" t="str">
        <v>Exportations</v>
      </c>
      <c r="E3" t="str">
        <f ca="1"/>
        <v>kt</v>
      </c>
      <c r="F3" t="str">
        <f ca="1"/>
        <v>Viande chevaline</v>
      </c>
      <c r="G3">
        <f ca="1"/>
        <v>2015</v>
      </c>
      <c r="H3" t="str">
        <f ca="1"/>
        <v>France entière</v>
      </c>
      <c r="I3" t="str">
        <f ca="1"/>
        <v>Part de CGA exportées</v>
      </c>
      <c r="J3" t="str">
        <f ca="1"/>
        <v>Extrapolation à partir des exportations tous débouchés confondus</v>
      </c>
      <c r="K3" t="str">
        <f ca="1"/>
        <v>SIFCO</v>
      </c>
      <c r="L3" t="str">
        <f ca="1"/>
        <v>Coproduits - SIFCO</v>
      </c>
      <c r="M3" t="str">
        <f ca="1"/>
        <v>Répartition</v>
      </c>
      <c r="N3" t="str">
        <f ca="1"/>
        <v>Part de CGA exportées = 70,41 % (SIFCO)</v>
      </c>
      <c r="O3" t="str">
        <f ca="1"/>
        <v>Indicative</v>
      </c>
      <c r="P3" t="str">
        <f ca="1"/>
        <v>Données collectées:Données déterminées</v>
      </c>
      <c r="Q3" t="str">
        <f ca="1"/>
        <v>Donnée collectée (valeur du flux ou coefficient)</v>
      </c>
    </row>
    <row r="4" spans="1:17">
      <c r="A4" t="str">
        <v>Protéines animales transformées</v>
      </c>
      <c r="B4" t="str">
        <v>Exportations</v>
      </c>
      <c r="E4" t="str">
        <f ca="1"/>
        <v>kt</v>
      </c>
      <c r="F4" t="str">
        <f ca="1"/>
        <v>Viande chevaline</v>
      </c>
      <c r="G4">
        <f ca="1"/>
        <v>2019</v>
      </c>
      <c r="H4" t="str">
        <f ca="1"/>
        <v>France entière</v>
      </c>
      <c r="I4" t="str">
        <f ca="1"/>
        <v>Part de PAT exportées</v>
      </c>
      <c r="J4" t="str">
        <f ca="1"/>
        <v>Extrapolation à partir des exportations tous débouchés confondus</v>
      </c>
      <c r="K4" t="str">
        <f ca="1"/>
        <v>SIFCO</v>
      </c>
      <c r="L4" t="str">
        <f ca="1"/>
        <v>Coproduits - SIFCO</v>
      </c>
      <c r="M4" t="str">
        <f ca="1"/>
        <v>Répartition</v>
      </c>
      <c r="N4" t="str">
        <f ca="1"/>
        <v>Part de PAT exportées = 58 % (SIFCO)</v>
      </c>
      <c r="O4" t="str">
        <f ca="1"/>
        <v>Indicative</v>
      </c>
      <c r="P4" t="str">
        <f ca="1"/>
        <v>Données collectées:Données déterminées</v>
      </c>
      <c r="Q4" t="str">
        <f ca="1"/>
        <v>Donnée collectée (valeur du flux ou coefficient)</v>
      </c>
    </row>
    <row r="5" spans="1:17">
      <c r="A5" t="str">
        <v>Corps gras animaux</v>
      </c>
      <c r="B5" t="str">
        <v>Exportations</v>
      </c>
      <c r="E5" t="str">
        <f ca="1"/>
        <v>kt</v>
      </c>
      <c r="F5" t="str">
        <f ca="1"/>
        <v>Viande chevaline</v>
      </c>
      <c r="G5">
        <f ca="1"/>
        <v>2019</v>
      </c>
      <c r="H5" t="str">
        <f ca="1"/>
        <v>France entière</v>
      </c>
      <c r="I5" t="str">
        <f ca="1"/>
        <v>Part de CGA exportées</v>
      </c>
      <c r="J5" t="str">
        <f ca="1"/>
        <v>Extrapolation à partir des exportations tous débouchés confondus</v>
      </c>
      <c r="K5" t="str">
        <f ca="1"/>
        <v>SIFCO</v>
      </c>
      <c r="L5" t="str">
        <f ca="1"/>
        <v>Coproduits - SIFCO</v>
      </c>
      <c r="M5" t="str">
        <f ca="1"/>
        <v>Répartition</v>
      </c>
      <c r="N5" t="str">
        <f ca="1"/>
        <v>Part de CGA exportées = 78 % (SIFCO)</v>
      </c>
      <c r="O5" t="str">
        <f ca="1"/>
        <v>Indicative</v>
      </c>
      <c r="P5" t="str">
        <f ca="1"/>
        <v>Données collectées:Données déterminées</v>
      </c>
      <c r="Q5" t="str">
        <f ca="1"/>
        <v>Donnée collectée (valeur du flux ou coefficient)</v>
      </c>
    </row>
    <row r="6" spans="1:17">
      <c r="A6" t="str">
        <v>Protéines animales transformées</v>
      </c>
      <c r="B6" t="str">
        <v>Exportations</v>
      </c>
      <c r="E6" t="str">
        <f ca="1"/>
        <v>kt</v>
      </c>
      <c r="F6" t="str">
        <f ca="1"/>
        <v>Viande chevaline</v>
      </c>
      <c r="G6">
        <f ca="1"/>
        <v>2023</v>
      </c>
      <c r="H6" t="str">
        <f ca="1"/>
        <v>France entière</v>
      </c>
      <c r="I6" t="str">
        <f ca="1"/>
        <v>Part de PAT exportées</v>
      </c>
      <c r="J6" t="str">
        <f ca="1"/>
        <v>Extrapolation à partir des exportations tous débouchés confondus</v>
      </c>
      <c r="K6" t="str">
        <f ca="1"/>
        <v>SIFCO</v>
      </c>
      <c r="L6" t="str">
        <f ca="1"/>
        <v>Coproduits - SIFCO</v>
      </c>
      <c r="M6" t="str">
        <f ca="1"/>
        <v>Répartition</v>
      </c>
      <c r="N6" t="str">
        <f ca="1"/>
        <v>Part de PAT exportées = 66 % (SIFCO)</v>
      </c>
      <c r="O6" t="str">
        <f ca="1"/>
        <v>Indicative</v>
      </c>
      <c r="P6" t="str">
        <f ca="1"/>
        <v>Données collectées:Données déterminées</v>
      </c>
      <c r="Q6" t="str">
        <f ca="1"/>
        <v>Donnée collectée (valeur du flux ou coefficient)</v>
      </c>
    </row>
    <row r="7" spans="1:17">
      <c r="A7" t="str">
        <v>Corps gras animaux</v>
      </c>
      <c r="B7" t="str">
        <v>Exportations</v>
      </c>
      <c r="E7" t="str">
        <f ca="1"/>
        <v>kt</v>
      </c>
      <c r="F7" t="str">
        <f ca="1"/>
        <v>Viande chevaline</v>
      </c>
      <c r="G7">
        <f ca="1"/>
        <v>2023</v>
      </c>
      <c r="H7" t="str">
        <f ca="1"/>
        <v>France entière</v>
      </c>
      <c r="I7" t="str">
        <f ca="1"/>
        <v>Part de CGA exportées</v>
      </c>
      <c r="J7" t="str">
        <f ca="1"/>
        <v>Extrapolation à partir des exportations tous débouchés confondus</v>
      </c>
      <c r="K7" t="str">
        <f ca="1"/>
        <v>SIFCO</v>
      </c>
      <c r="L7" t="str">
        <f ca="1"/>
        <v>Coproduits - SIFCO</v>
      </c>
      <c r="M7" t="str">
        <f ca="1"/>
        <v>Répartition</v>
      </c>
      <c r="N7" t="str">
        <f ca="1"/>
        <v>Part de CGA exportées = 78 % (SIFCO)</v>
      </c>
      <c r="O7" t="str">
        <f ca="1"/>
        <v>Indicative</v>
      </c>
      <c r="P7" t="str">
        <f ca="1"/>
        <v>Données collectées:Données déterminées</v>
      </c>
      <c r="Q7" t="str">
        <f ca="1"/>
        <v>Donnée collectée (valeur du flux ou coefficient)</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59D04-EA8C-4018-9ABB-0443B1B00EDA}">
  <sheetPr>
    <tabColor rgb="FFFFC000"/>
  </sheetPr>
  <dimension ref="A1:AC35"/>
  <sheetViews>
    <sheetView zoomScaleNormal="100" workbookViewId="0">
      <selection activeCell="V32" sqref="V32"/>
    </sheetView>
  </sheetViews>
  <sheetFormatPr baseColWidth="10" defaultRowHeight="14.4"/>
  <cols>
    <col min="1" max="1" width="8.44140625" style="87" customWidth="1"/>
    <col min="2" max="2" width="17.109375" style="87" bestFit="1" customWidth="1"/>
    <col min="3" max="8" width="8.77734375" style="87" bestFit="1" customWidth="1"/>
    <col min="9" max="9" width="7.6640625" style="87" bestFit="1" customWidth="1"/>
    <col min="10" max="11" width="8.77734375" style="87" bestFit="1" customWidth="1"/>
    <col min="12" max="12" width="8.6640625" style="87" bestFit="1" customWidth="1"/>
    <col min="13" max="14" width="8.77734375" style="87" bestFit="1" customWidth="1"/>
    <col min="15" max="15" width="10.21875" style="87" bestFit="1" customWidth="1"/>
    <col min="16" max="17" width="10" style="87" bestFit="1" customWidth="1"/>
    <col min="18" max="19" width="7.6640625" style="87" bestFit="1" customWidth="1"/>
    <col min="20" max="20" width="8.6640625" style="87" bestFit="1" customWidth="1"/>
    <col min="21" max="21" width="7.6640625" style="87" bestFit="1" customWidth="1"/>
    <col min="22" max="22" width="10.44140625" style="87" bestFit="1" customWidth="1"/>
    <col min="23" max="23" width="16.77734375" style="87" bestFit="1" customWidth="1"/>
    <col min="24" max="25" width="8.6640625" style="87" bestFit="1" customWidth="1"/>
    <col min="26" max="26" width="7.6640625" style="87" bestFit="1" customWidth="1"/>
    <col min="27" max="28" width="5.6640625" style="87" bestFit="1" customWidth="1"/>
    <col min="29" max="29" width="7.6640625" style="87" bestFit="1" customWidth="1"/>
    <col min="30" max="16384" width="11.5546875" style="87"/>
  </cols>
  <sheetData>
    <row r="1" spans="1:29">
      <c r="A1" s="86" t="s">
        <v>180</v>
      </c>
      <c r="C1" s="142" t="s">
        <v>181</v>
      </c>
      <c r="D1" s="142"/>
      <c r="E1" s="142"/>
      <c r="F1" s="142" t="s">
        <v>111</v>
      </c>
      <c r="G1" s="142"/>
      <c r="H1" s="142"/>
      <c r="I1" s="142" t="s">
        <v>182</v>
      </c>
      <c r="J1" s="142"/>
      <c r="K1" s="142"/>
      <c r="L1" s="142" t="s">
        <v>183</v>
      </c>
      <c r="M1" s="142"/>
      <c r="N1" s="142"/>
      <c r="O1" s="142" t="s">
        <v>184</v>
      </c>
      <c r="P1" s="142"/>
      <c r="Q1" s="142"/>
      <c r="X1" s="141" t="s">
        <v>185</v>
      </c>
      <c r="Y1" s="141"/>
      <c r="Z1" s="141"/>
      <c r="AA1" s="142" t="s">
        <v>186</v>
      </c>
      <c r="AB1" s="142"/>
      <c r="AC1" s="142"/>
    </row>
    <row r="2" spans="1:29">
      <c r="B2" s="86" t="s">
        <v>51</v>
      </c>
      <c r="C2" s="101">
        <v>2015</v>
      </c>
      <c r="D2" s="101">
        <v>2019</v>
      </c>
      <c r="E2" s="101">
        <v>2023</v>
      </c>
      <c r="F2" s="101">
        <v>2015</v>
      </c>
      <c r="G2" s="101">
        <v>2019</v>
      </c>
      <c r="H2" s="101">
        <v>2023</v>
      </c>
      <c r="I2" s="101">
        <v>2015</v>
      </c>
      <c r="J2" s="101">
        <v>2019</v>
      </c>
      <c r="K2" s="101">
        <v>2023</v>
      </c>
      <c r="L2" s="101">
        <v>2015</v>
      </c>
      <c r="M2" s="101">
        <v>2019</v>
      </c>
      <c r="N2" s="101">
        <v>2023</v>
      </c>
      <c r="O2" s="101">
        <v>2015</v>
      </c>
      <c r="P2" s="101">
        <v>2019</v>
      </c>
      <c r="Q2" s="101">
        <v>2023</v>
      </c>
      <c r="X2" s="101">
        <v>2015</v>
      </c>
      <c r="Y2" s="101">
        <v>2019</v>
      </c>
      <c r="Z2" s="101">
        <v>2023</v>
      </c>
      <c r="AA2" s="101">
        <v>2015</v>
      </c>
      <c r="AB2" s="101">
        <v>2019</v>
      </c>
      <c r="AC2" s="101">
        <v>2023</v>
      </c>
    </row>
    <row r="3" spans="1:29">
      <c r="B3" s="87" t="s">
        <v>187</v>
      </c>
      <c r="D3" s="102">
        <v>838298</v>
      </c>
      <c r="E3" s="90">
        <v>813626</v>
      </c>
      <c r="F3" s="90"/>
      <c r="G3" s="90">
        <v>523683</v>
      </c>
      <c r="H3" s="90">
        <v>544515</v>
      </c>
      <c r="I3" s="90"/>
      <c r="J3" s="90">
        <v>827009</v>
      </c>
      <c r="K3" s="90">
        <v>502744</v>
      </c>
      <c r="L3" s="90"/>
      <c r="M3" s="90">
        <v>137631</v>
      </c>
      <c r="N3" s="90">
        <v>118566</v>
      </c>
      <c r="O3" s="90">
        <v>2470429</v>
      </c>
      <c r="P3" s="103">
        <f>D3+G3+J3+M3</f>
        <v>2326621</v>
      </c>
      <c r="Q3" s="103">
        <f>E3+H3+K3+N3</f>
        <v>1979451</v>
      </c>
      <c r="R3" s="103"/>
      <c r="S3" s="103"/>
      <c r="W3" s="87" t="s">
        <v>45</v>
      </c>
      <c r="X3" s="108">
        <f>('Anatomie - Blézat'!F13+'Anatomie - Blézat'!F26)/O3</f>
        <v>0.349533429230445</v>
      </c>
      <c r="Y3" s="108">
        <f>('Anatomie - Blézat'!G13+'Anatomie - Blézat'!G26)/P4</f>
        <v>0.34782047744189831</v>
      </c>
      <c r="Z3" s="108">
        <f>('Anatomie - Blézat'!H13+'Anatomie - Blézat'!H26)/Q4</f>
        <v>0.38989017432113421</v>
      </c>
      <c r="AA3" s="108">
        <f>('Anatomie - Blézat'!F11+'Anatomie - Blézat'!F12+'Anatomie - Blézat'!F24+'Anatomie - Blézat'!F25)/C8</f>
        <v>0.42260348754757637</v>
      </c>
      <c r="AB3" s="108">
        <f>('Anatomie - Blézat'!G11+'Anatomie - Blézat'!G12+'Anatomie - Blézat'!G24+'Anatomie - Blézat'!G25)/D8</f>
        <v>0.39859158490799068</v>
      </c>
      <c r="AC3" s="108">
        <f>('Anatomie - Blézat'!H11+'Anatomie - Blézat'!H12+'Anatomie - Blézat'!H24+'Anatomie - Blézat'!H25)/E8</f>
        <v>0.43350384312491219</v>
      </c>
    </row>
    <row r="4" spans="1:29">
      <c r="B4" s="87" t="s">
        <v>188</v>
      </c>
      <c r="C4" s="90">
        <f>'Anatomie - Blézat'!F13+'Anatomie - Blézat'!F26+'Anatomie - Blézat'!F51+'Anatomie - Blézat'!F63</f>
        <v>908816.08004033891</v>
      </c>
      <c r="D4" s="90">
        <f>'Anatomie - Blézat'!G13+'Anatomie - Blézat'!G26+'Anatomie - Blézat'!G51+'Anatomie - Blézat'!G63</f>
        <v>894292.66835171008</v>
      </c>
      <c r="E4" s="90">
        <f>'Anatomie - Blézat'!H13+'Anatomie - Blézat'!H26+'Anatomie - Blézat'!H51+'Anatomie - Blézat'!H63</f>
        <v>812845.06143852812</v>
      </c>
      <c r="F4" s="103">
        <f>'Anatomie - Blézat'!F39</f>
        <v>576147.41191011248</v>
      </c>
      <c r="G4" s="103">
        <f>'Anatomie - Blézat'!G39</f>
        <v>581164.77033707884</v>
      </c>
      <c r="H4" s="103">
        <f>'Anatomie - Blézat'!H39</f>
        <v>544997.82438202261</v>
      </c>
      <c r="I4" s="103"/>
      <c r="J4" s="103"/>
      <c r="O4" s="103">
        <f>C4+F4+I3+L3</f>
        <v>1484963.4919504514</v>
      </c>
      <c r="P4" s="103">
        <f>D4+G4+J3+M3</f>
        <v>2440097.438688789</v>
      </c>
      <c r="Q4" s="103">
        <f>E4+H4+K3+N3</f>
        <v>1979152.8858205508</v>
      </c>
      <c r="R4" s="103"/>
      <c r="S4" s="103"/>
      <c r="W4" s="87" t="s">
        <v>111</v>
      </c>
      <c r="X4" s="89">
        <f>'Anatomie - Blézat'!F39/O3</f>
        <v>0.23321755529509752</v>
      </c>
      <c r="Y4" s="89">
        <f>'Anatomie - Blézat'!G39/P4</f>
        <v>0.23817277176003823</v>
      </c>
      <c r="Z4" s="89">
        <f>'Anatomie - Blézat'!H39/Q4</f>
        <v>0.27536923917631967</v>
      </c>
      <c r="AA4" s="89">
        <f>('Anatomie - Blézat'!F37+'Anatomie - Blézat'!F38)/C8</f>
        <v>0.20621187024534623</v>
      </c>
      <c r="AB4" s="89">
        <f>('Anatomie - Blézat'!G37+'Anatomie - Blézat'!G38)/D8</f>
        <v>0.20015014942660853</v>
      </c>
      <c r="AC4" s="89">
        <f>('Anatomie - Blézat'!H37+'Anatomie - Blézat'!H38)/E8</f>
        <v>0.2224769680624912</v>
      </c>
    </row>
    <row r="5" spans="1:29">
      <c r="W5" s="87" t="s">
        <v>117</v>
      </c>
      <c r="X5" s="89">
        <f>'Anatomie - Blézat'!F51/O3</f>
        <v>1.7024783054998861E-2</v>
      </c>
      <c r="Y5" s="89">
        <f>'Anatomie - Blézat'!G51/P4</f>
        <v>1.7318464827115604E-2</v>
      </c>
      <c r="Z5" s="89">
        <f>'Anatomie - Blézat'!H51/Q4</f>
        <v>1.926521063400018E-2</v>
      </c>
      <c r="AA5" s="89">
        <f>('Anatomie - Blézat'!F49+'Anatomie - Blézat'!F50)/C8</f>
        <v>2.3164186667895149E-2</v>
      </c>
      <c r="AB5" s="89">
        <f>('Anatomie - Blézat'!G49+'Anatomie - Blézat'!G50)/D8</f>
        <v>2.2395267114156434E-2</v>
      </c>
      <c r="AC5" s="89">
        <f>('Anatomie - Blézat'!H49+'Anatomie - Blézat'!H50)/E8</f>
        <v>2.3951153898191094E-2</v>
      </c>
    </row>
    <row r="6" spans="1:29">
      <c r="C6" s="141" t="s">
        <v>190</v>
      </c>
      <c r="D6" s="141"/>
      <c r="E6" s="141"/>
      <c r="F6" s="142" t="s">
        <v>191</v>
      </c>
      <c r="G6" s="142"/>
      <c r="H6" s="142"/>
      <c r="W6" s="87" t="s">
        <v>120</v>
      </c>
      <c r="X6" s="89">
        <f>'Anatomie - Blézat'!F63/O3</f>
        <v>1.3196259525055051E-3</v>
      </c>
      <c r="Y6" s="89">
        <f>'Anatomie - Blézat'!G63/P4</f>
        <v>1.3598106792565439E-3</v>
      </c>
      <c r="Z6" s="89">
        <f>'Anatomie - Blézat'!H63/Q4</f>
        <v>1.5481373761002956E-3</v>
      </c>
      <c r="AA6" s="89">
        <f>('Anatomie - Blézat'!F61+'Anatomie - Blézat'!F62)/C8</f>
        <v>1.7955037545492238E-3</v>
      </c>
      <c r="AB6" s="89">
        <f>('Anatomie - Blézat'!G61+'Anatomie - Blézat'!G62)/D8</f>
        <v>1.7584308823350146E-3</v>
      </c>
      <c r="AC6" s="89">
        <f>('Anatomie - Blézat'!H61+'Anatomie - Blézat'!H62)/E8</f>
        <v>1.9246961403619387E-3</v>
      </c>
    </row>
    <row r="7" spans="1:29">
      <c r="B7" s="86" t="s">
        <v>189</v>
      </c>
      <c r="C7" s="101">
        <v>2015</v>
      </c>
      <c r="D7" s="101">
        <v>2019</v>
      </c>
      <c r="E7" s="101">
        <v>2023</v>
      </c>
      <c r="F7" s="101">
        <v>2015</v>
      </c>
      <c r="G7" s="101">
        <v>2019</v>
      </c>
      <c r="H7" s="101">
        <v>2023</v>
      </c>
      <c r="W7" s="87" t="s">
        <v>182</v>
      </c>
      <c r="X7" s="89"/>
      <c r="Y7" s="89">
        <f>J3/P4</f>
        <v>0.3389245801775857</v>
      </c>
      <c r="Z7" s="89">
        <f>K3/Q4</f>
        <v>0.25401978978069895</v>
      </c>
      <c r="AA7" s="89"/>
      <c r="AB7" s="89"/>
    </row>
    <row r="8" spans="1:29">
      <c r="B8" s="87" t="s">
        <v>187</v>
      </c>
      <c r="C8" s="102">
        <v>868280</v>
      </c>
      <c r="D8" s="102">
        <v>902367</v>
      </c>
      <c r="E8" s="90">
        <v>761289</v>
      </c>
      <c r="F8" s="90"/>
      <c r="G8" s="90"/>
      <c r="W8" s="87" t="s">
        <v>183</v>
      </c>
      <c r="X8" s="89"/>
      <c r="Y8" s="89">
        <f>M3/P4</f>
        <v>5.6403895114105526E-2</v>
      </c>
      <c r="Z8" s="89">
        <f>N3/Q4</f>
        <v>5.9907448711746636E-2</v>
      </c>
      <c r="AA8" s="89"/>
      <c r="AB8" s="89"/>
    </row>
    <row r="9" spans="1:29">
      <c r="B9" s="87" t="s">
        <v>188</v>
      </c>
      <c r="F9" s="90">
        <f>'Anatomie - Blézat'!F11+'Anatomie - Blézat'!F12+'Anatomie - Blézat'!F24+'Anatomie - Blézat'!F25+'Anatomie - Blézat'!F37+'Anatomie - Blézat'!F38+'Anatomie - Blézat'!F49+'Anatomie - Blézat'!F50+'Anatomie - Blézat'!F61+'Anatomie - Blézat'!F62</f>
        <v>567659.7988644389</v>
      </c>
      <c r="G9" s="90">
        <f>'Anatomie - Blézat'!G11+'Anatomie - Blézat'!G12+'Anatomie - Blézat'!G24+'Anatomie - Blézat'!G25+'Anatomie - Blézat'!G37+'Anatomie - Blézat'!G38+'Anatomie - Blézat'!G49+'Anatomie - Blézat'!G50+'Anatomie - Blézat'!G61+'Anatomie - Blézat'!G62</f>
        <v>562080.28258630924</v>
      </c>
      <c r="H9" s="90">
        <f>'Anatomie - Blézat'!H11+'Anatomie - Blézat'!H12+'Anatomie - Blézat'!H24+'Anatomie - Blézat'!H25+'Anatomie - Blézat'!H37+'Anatomie - Blézat'!H38+'Anatomie - Blézat'!H49+'Anatomie - Blézat'!H50+'Anatomie - Blézat'!H61+'Anatomie - Blézat'!H62</f>
        <v>519089.97576804715</v>
      </c>
      <c r="I9" s="90"/>
      <c r="J9" s="90"/>
    </row>
    <row r="10" spans="1:29">
      <c r="V10" s="87" t="s">
        <v>205</v>
      </c>
      <c r="W10" s="87" t="s">
        <v>192</v>
      </c>
      <c r="X10" s="93">
        <f>'Anatomie - Blézat'!F75/O3</f>
        <v>1.2085255632278669E-3</v>
      </c>
      <c r="Y10" s="93">
        <f>'Anatomie - Blézat'!G75/P4</f>
        <v>5.8928533020025629E-4</v>
      </c>
      <c r="Z10" s="93">
        <f>'Anatomie - Blézat'!H75/Q4</f>
        <v>3.2906355993628282E-4</v>
      </c>
      <c r="AA10" s="93">
        <f>('Anatomie - Blézat'!F73+'Anatomie - Blézat'!F74)/C8</f>
        <v>5.2881151539253943E-4</v>
      </c>
      <c r="AB10" s="93">
        <f>('Anatomie - Blézat'!G73+'Anatomie - Blézat'!G74)/D8</f>
        <v>2.4506544440750134E-4</v>
      </c>
      <c r="AC10" s="93">
        <f>('Anatomie - Blézat'!H73+'Anatomie - Blézat'!H74)/E8</f>
        <v>1.3156551327673073E-4</v>
      </c>
    </row>
    <row r="12" spans="1:29">
      <c r="A12" s="86" t="s">
        <v>193</v>
      </c>
      <c r="C12" s="142" t="s">
        <v>194</v>
      </c>
      <c r="D12" s="142"/>
      <c r="E12" s="142"/>
      <c r="F12" s="141" t="s">
        <v>195</v>
      </c>
      <c r="G12" s="141"/>
      <c r="H12" s="141"/>
      <c r="I12" s="141" t="s">
        <v>70</v>
      </c>
      <c r="J12" s="141"/>
      <c r="K12" s="141"/>
      <c r="L12" s="142" t="s">
        <v>71</v>
      </c>
      <c r="M12" s="142"/>
      <c r="N12" s="142"/>
      <c r="O12" s="142" t="s">
        <v>72</v>
      </c>
      <c r="P12" s="142"/>
      <c r="Q12" s="142"/>
      <c r="R12" s="142" t="s">
        <v>76</v>
      </c>
      <c r="S12" s="142"/>
      <c r="T12" s="142"/>
      <c r="U12" s="142" t="s">
        <v>77</v>
      </c>
      <c r="V12" s="142"/>
      <c r="W12" s="142"/>
      <c r="X12" s="142" t="s">
        <v>78</v>
      </c>
      <c r="Y12" s="142"/>
      <c r="Z12" s="142"/>
      <c r="AA12" s="142" t="s">
        <v>196</v>
      </c>
      <c r="AB12" s="142"/>
      <c r="AC12" s="142"/>
    </row>
    <row r="13" spans="1:29">
      <c r="B13" s="86" t="s">
        <v>51</v>
      </c>
      <c r="C13" s="101">
        <v>2015</v>
      </c>
      <c r="D13" s="101">
        <v>2019</v>
      </c>
      <c r="E13" s="101">
        <v>2023</v>
      </c>
      <c r="F13" s="101">
        <v>2015</v>
      </c>
      <c r="G13" s="101">
        <v>2019</v>
      </c>
      <c r="H13" s="101">
        <v>2023</v>
      </c>
      <c r="I13" s="101">
        <v>2015</v>
      </c>
      <c r="J13" s="101">
        <v>2019</v>
      </c>
      <c r="K13" s="101">
        <v>2023</v>
      </c>
      <c r="L13" s="101">
        <v>2015</v>
      </c>
      <c r="M13" s="101">
        <v>2019</v>
      </c>
      <c r="N13" s="101">
        <v>2023</v>
      </c>
      <c r="O13" s="101">
        <v>2015</v>
      </c>
      <c r="P13" s="101">
        <v>2019</v>
      </c>
      <c r="Q13" s="101">
        <v>2023</v>
      </c>
      <c r="R13" s="101">
        <v>2015</v>
      </c>
      <c r="S13" s="101">
        <v>2019</v>
      </c>
      <c r="T13" s="101">
        <v>2023</v>
      </c>
      <c r="U13" s="101">
        <v>2015</v>
      </c>
      <c r="V13" s="101">
        <v>2019</v>
      </c>
      <c r="W13" s="101">
        <v>2023</v>
      </c>
      <c r="X13" s="101">
        <v>2015</v>
      </c>
      <c r="Y13" s="101">
        <v>2019</v>
      </c>
      <c r="Z13" s="101">
        <v>2023</v>
      </c>
      <c r="AA13" s="101">
        <v>2015</v>
      </c>
      <c r="AB13" s="101">
        <v>2019</v>
      </c>
      <c r="AC13" s="101">
        <v>2023</v>
      </c>
    </row>
    <row r="14" spans="1:29">
      <c r="B14" s="87" t="s">
        <v>197</v>
      </c>
      <c r="C14" s="102">
        <f>539692+199925+551</f>
        <v>740168</v>
      </c>
      <c r="D14" s="102">
        <f>517151+165657+567</f>
        <v>683375</v>
      </c>
      <c r="E14" s="102">
        <f>436840+138740+675</f>
        <v>576255</v>
      </c>
      <c r="F14" s="104">
        <v>33985</v>
      </c>
      <c r="G14" s="104">
        <v>36044</v>
      </c>
      <c r="H14" s="104">
        <v>35741</v>
      </c>
      <c r="I14" s="104">
        <v>40198</v>
      </c>
      <c r="J14" s="104">
        <v>30073</v>
      </c>
      <c r="K14" s="104">
        <v>21537</v>
      </c>
      <c r="L14" s="104">
        <f>423609+199925</f>
        <v>623534</v>
      </c>
      <c r="M14" s="104">
        <f>396567+165657</f>
        <v>562224</v>
      </c>
      <c r="N14" s="104">
        <f>313185+138740</f>
        <v>451925</v>
      </c>
      <c r="O14" s="104"/>
      <c r="P14" s="104">
        <v>16986</v>
      </c>
      <c r="Q14" s="104">
        <v>25631</v>
      </c>
      <c r="R14" s="104">
        <f>2184+551</f>
        <v>2735</v>
      </c>
      <c r="S14" s="104">
        <f>649+567</f>
        <v>1216</v>
      </c>
      <c r="T14" s="104">
        <f>355+675</f>
        <v>1030</v>
      </c>
      <c r="U14" s="104">
        <v>37049</v>
      </c>
      <c r="V14" s="104">
        <v>36832</v>
      </c>
      <c r="W14" s="104">
        <v>11625</v>
      </c>
      <c r="X14" s="104">
        <v>2667</v>
      </c>
      <c r="Y14" s="104"/>
      <c r="Z14" s="104">
        <v>1094</v>
      </c>
      <c r="AA14" s="104"/>
      <c r="AB14" s="104"/>
      <c r="AC14" s="104">
        <f>1090+26582</f>
        <v>27672</v>
      </c>
    </row>
    <row r="15" spans="1:29">
      <c r="B15" s="87" t="s">
        <v>198</v>
      </c>
      <c r="C15" s="102">
        <v>426092</v>
      </c>
      <c r="D15" s="102">
        <v>409655</v>
      </c>
      <c r="E15" s="102">
        <v>339009</v>
      </c>
      <c r="F15" s="104">
        <v>47140</v>
      </c>
      <c r="G15" s="104">
        <v>30874</v>
      </c>
      <c r="H15" s="104">
        <v>15566</v>
      </c>
      <c r="I15" s="104">
        <v>85538</v>
      </c>
      <c r="J15" s="104">
        <v>32897</v>
      </c>
      <c r="K15" s="104">
        <v>31266</v>
      </c>
      <c r="L15" s="104">
        <v>49749</v>
      </c>
      <c r="M15" s="104">
        <v>64734</v>
      </c>
      <c r="N15" s="104">
        <v>52950</v>
      </c>
      <c r="O15" s="104"/>
      <c r="P15" s="104">
        <v>5578</v>
      </c>
      <c r="Q15" s="104">
        <v>4197</v>
      </c>
      <c r="R15" s="104">
        <f>43747+3902</f>
        <v>47649</v>
      </c>
      <c r="S15" s="104">
        <f>2197+80848</f>
        <v>83045</v>
      </c>
      <c r="T15" s="104">
        <f>1313+158865</f>
        <v>160178</v>
      </c>
      <c r="U15" s="104"/>
      <c r="V15" s="104"/>
      <c r="W15" s="104"/>
      <c r="X15" s="104">
        <v>196016</v>
      </c>
      <c r="Y15" s="104">
        <v>192527</v>
      </c>
      <c r="Z15" s="104">
        <f>70980+2944</f>
        <v>73924</v>
      </c>
      <c r="AA15" s="104"/>
      <c r="AB15" s="104"/>
      <c r="AC15" s="104">
        <v>928</v>
      </c>
    </row>
    <row r="17" spans="1:29">
      <c r="C17" s="142" t="s">
        <v>194</v>
      </c>
      <c r="D17" s="142"/>
      <c r="E17" s="142"/>
      <c r="F17" s="142" t="s">
        <v>76</v>
      </c>
      <c r="G17" s="142"/>
      <c r="H17" s="142"/>
      <c r="I17" s="142" t="s">
        <v>77</v>
      </c>
      <c r="J17" s="142"/>
      <c r="K17" s="142"/>
    </row>
    <row r="18" spans="1:29">
      <c r="B18" s="86" t="s">
        <v>189</v>
      </c>
      <c r="C18" s="120">
        <v>2018</v>
      </c>
      <c r="D18" s="101">
        <v>2019</v>
      </c>
      <c r="E18" s="101">
        <v>2023</v>
      </c>
      <c r="F18" s="120">
        <v>2018</v>
      </c>
      <c r="G18" s="101">
        <v>2019</v>
      </c>
      <c r="H18" s="101">
        <v>2023</v>
      </c>
      <c r="I18" s="120">
        <v>2018</v>
      </c>
      <c r="J18" s="101">
        <v>2019</v>
      </c>
      <c r="K18" s="101">
        <v>2023</v>
      </c>
    </row>
    <row r="19" spans="1:29">
      <c r="B19" s="87" t="s">
        <v>60</v>
      </c>
      <c r="C19" s="121">
        <v>211721</v>
      </c>
      <c r="D19" s="102">
        <f>223219+97822</f>
        <v>321041</v>
      </c>
      <c r="E19" s="102">
        <v>187698</v>
      </c>
      <c r="F19" s="122">
        <v>163571</v>
      </c>
      <c r="G19" s="104">
        <v>177520</v>
      </c>
      <c r="H19" s="104">
        <f>141936+1692</f>
        <v>143628</v>
      </c>
      <c r="I19" s="122">
        <v>48150</v>
      </c>
      <c r="J19" s="104">
        <v>45699</v>
      </c>
      <c r="K19" s="104">
        <v>44070</v>
      </c>
      <c r="L19" s="105"/>
      <c r="M19" s="105"/>
    </row>
    <row r="20" spans="1:29">
      <c r="B20" s="87" t="s">
        <v>61</v>
      </c>
      <c r="C20" s="121">
        <v>111536</v>
      </c>
      <c r="D20" s="102">
        <v>97822</v>
      </c>
      <c r="E20" s="102">
        <v>70719</v>
      </c>
      <c r="F20" s="122">
        <f>9157+102379</f>
        <v>111536</v>
      </c>
      <c r="G20" s="104">
        <f>10402+87420</f>
        <v>97822</v>
      </c>
      <c r="H20" s="104">
        <f>3547+67172</f>
        <v>70719</v>
      </c>
      <c r="I20" s="104"/>
      <c r="J20" s="104"/>
      <c r="K20" s="102"/>
      <c r="Z20" s="95"/>
      <c r="AA20" s="95"/>
      <c r="AB20" s="95"/>
      <c r="AC20" s="95"/>
    </row>
    <row r="24" spans="1:29">
      <c r="E24" s="103"/>
    </row>
    <row r="25" spans="1:29">
      <c r="E25" s="103"/>
    </row>
    <row r="30" spans="1:29">
      <c r="A30" s="86" t="s">
        <v>199</v>
      </c>
      <c r="C30" s="141" t="s">
        <v>200</v>
      </c>
      <c r="D30" s="141"/>
      <c r="E30" s="141"/>
    </row>
    <row r="31" spans="1:29">
      <c r="B31" s="86" t="s">
        <v>51</v>
      </c>
      <c r="C31" s="101">
        <v>2015</v>
      </c>
      <c r="D31" s="101">
        <v>2019</v>
      </c>
      <c r="E31" s="101">
        <v>2023</v>
      </c>
    </row>
    <row r="32" spans="1:29">
      <c r="B32" s="87" t="s">
        <v>197</v>
      </c>
      <c r="C32" s="106">
        <f>350000/C14</f>
        <v>0.47286561969714985</v>
      </c>
      <c r="D32" s="106">
        <v>0.57999999999999996</v>
      </c>
      <c r="E32" s="106">
        <v>0.66</v>
      </c>
      <c r="F32" s="106"/>
      <c r="G32" s="106"/>
    </row>
    <row r="33" spans="2:16">
      <c r="B33" s="87" t="s">
        <v>198</v>
      </c>
      <c r="C33" s="106">
        <f>300000/C15</f>
        <v>0.7040732987242192</v>
      </c>
      <c r="D33" s="106">
        <v>0.78</v>
      </c>
      <c r="E33" s="106">
        <v>0.78</v>
      </c>
      <c r="F33" s="106"/>
      <c r="G33" s="106"/>
    </row>
    <row r="35" spans="2:16">
      <c r="P35" s="123" t="s">
        <v>476</v>
      </c>
    </row>
  </sheetData>
  <mergeCells count="22">
    <mergeCell ref="X1:Z1"/>
    <mergeCell ref="X12:Z12"/>
    <mergeCell ref="AA12:AC12"/>
    <mergeCell ref="C17:E17"/>
    <mergeCell ref="F17:H17"/>
    <mergeCell ref="I17:K17"/>
    <mergeCell ref="C30:E30"/>
    <mergeCell ref="AA1:AC1"/>
    <mergeCell ref="C6:E6"/>
    <mergeCell ref="F6:H6"/>
    <mergeCell ref="C12:E12"/>
    <mergeCell ref="F12:H12"/>
    <mergeCell ref="I12:K12"/>
    <mergeCell ref="L12:N12"/>
    <mergeCell ref="O12:Q12"/>
    <mergeCell ref="R12:T12"/>
    <mergeCell ref="U12:W12"/>
    <mergeCell ref="C1:E1"/>
    <mergeCell ref="F1:H1"/>
    <mergeCell ref="I1:K1"/>
    <mergeCell ref="L1:N1"/>
    <mergeCell ref="O1:Q1"/>
  </mergeCells>
  <pageMargins left="0.7" right="0.7" top="0.75" bottom="0.75" header="0.3" footer="0.3"/>
  <drawing r:id="rId1"/>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80492-1C5E-4037-A73C-524D69290474}">
  <sheetPr>
    <tabColor rgb="FF92D050"/>
  </sheetPr>
  <dimension ref="A1:U11"/>
  <sheetViews>
    <sheetView workbookViewId="0">
      <pane xSplit="3" ySplit="1" topLeftCell="D2" activePane="bottomRight" state="frozen"/>
      <selection pane="topRight" activeCell="D1" sqref="D1"/>
      <selection pane="bottomLeft" activeCell="A2" sqref="A2"/>
      <selection pane="bottomRight"/>
    </sheetView>
  </sheetViews>
  <sheetFormatPr baseColWidth="10" defaultColWidth="9.109375" defaultRowHeight="14.4"/>
  <cols>
    <col min="1" max="1" width="12.33203125" style="8" bestFit="1" customWidth="1"/>
    <col min="2" max="2" width="31.77734375" customWidth="1"/>
    <col min="3" max="3" width="34.88671875" bestFit="1" customWidth="1"/>
    <col min="4" max="4" width="10.44140625" bestFit="1" customWidth="1"/>
    <col min="5" max="6" width="19.109375" bestFit="1" customWidth="1"/>
    <col min="7" max="7" width="8.6640625" style="8" customWidth="1"/>
    <col min="8" max="8" width="7.5546875" bestFit="1" customWidth="1"/>
    <col min="9" max="9" width="7.6640625" bestFit="1" customWidth="1"/>
    <col min="10" max="10" width="11" bestFit="1" customWidth="1"/>
    <col min="11" max="11" width="11.6640625" bestFit="1" customWidth="1"/>
    <col min="12" max="12" width="15.109375" customWidth="1"/>
    <col min="13" max="13" width="12" bestFit="1" customWidth="1"/>
    <col min="14" max="14" width="13.109375" customWidth="1"/>
    <col min="15" max="16" width="11.77734375" customWidth="1"/>
    <col min="17" max="17" width="11.88671875" customWidth="1"/>
    <col min="18" max="19" width="11.109375" customWidth="1"/>
  </cols>
  <sheetData>
    <row r="1" spans="1:21" ht="51" thickBot="1">
      <c r="A1" s="19" t="s">
        <v>25</v>
      </c>
      <c r="B1" s="20" t="s">
        <v>18</v>
      </c>
      <c r="C1" s="20" t="s">
        <v>19</v>
      </c>
      <c r="D1" s="20" t="s">
        <v>26</v>
      </c>
      <c r="E1" s="20" t="s">
        <v>27</v>
      </c>
      <c r="F1" s="20" t="s">
        <v>28</v>
      </c>
      <c r="G1" s="21" t="str">
        <f>Etiquettes!$A$7</f>
        <v>Unité</v>
      </c>
      <c r="H1" s="21" t="str">
        <f>Etiquettes!$A$4</f>
        <v>Filière</v>
      </c>
      <c r="I1" s="21" t="str">
        <f>Etiquettes!$A$6</f>
        <v>Année</v>
      </c>
      <c r="J1" s="21" t="str">
        <f>Etiquettes!$A$5</f>
        <v>Territoire</v>
      </c>
      <c r="K1" s="21" t="str">
        <f>Etiquettes!$A$12</f>
        <v>Traduction</v>
      </c>
      <c r="L1" s="21" t="str">
        <f>Etiquettes!$A$10</f>
        <v>Hypothèse</v>
      </c>
      <c r="M1" s="21" t="str">
        <f>Etiquettes!$A$9</f>
        <v>Source</v>
      </c>
      <c r="N1" s="21" t="str">
        <f>Etiquettes!$A$13</f>
        <v>Onglet source fichier Excel</v>
      </c>
      <c r="O1" s="21" t="str">
        <f>Etiquettes!$A$11</f>
        <v>Type de donnée collectée</v>
      </c>
      <c r="P1" s="21" t="str">
        <f>Etiquettes!$A$8</f>
        <v>Information collectée</v>
      </c>
      <c r="Q1" s="21" t="str">
        <f>Etiquettes!$A$15</f>
        <v>Fiabilité des données</v>
      </c>
      <c r="R1" s="21" t="str">
        <f>Etiquettes!$A$16</f>
        <v>Méthode</v>
      </c>
      <c r="S1" s="21" t="str">
        <f>Etiquettes!$A$17</f>
        <v>Analyse des résultats</v>
      </c>
      <c r="T1" s="20" t="s">
        <v>3</v>
      </c>
      <c r="U1" s="22" t="s">
        <v>5</v>
      </c>
    </row>
    <row r="2" spans="1:21">
      <c r="A2" s="8">
        <f>'Contraintes '!A12+1</f>
        <v>14</v>
      </c>
      <c r="B2" t="str">
        <f>Produits!$B$5</f>
        <v>Viande, fraîche</v>
      </c>
      <c r="C2" t="str">
        <f>Secteurs!$B$8</f>
        <v>Débouchés</v>
      </c>
      <c r="D2" s="25">
        <f>'Débouchés - IFCE'!C3</f>
        <v>0.5</v>
      </c>
      <c r="G2" s="23" t="str">
        <f>Etiquettes!$C$7</f>
        <v>kt</v>
      </c>
      <c r="H2" s="83" t="str">
        <f>Etiquettes!$C$4</f>
        <v>Viande chevaline</v>
      </c>
      <c r="I2" s="82" t="str">
        <f>Etiquettes!$C$6</f>
        <v>2015:2019:2023</v>
      </c>
      <c r="J2" t="str">
        <f>Etiquettes!$C$5</f>
        <v>France entière</v>
      </c>
      <c r="R2" s="23"/>
      <c r="S2" s="23"/>
      <c r="U2" s="128" t="s">
        <v>376</v>
      </c>
    </row>
    <row r="3" spans="1:21">
      <c r="A3" s="8">
        <f>'Contraintes '!A13+1</f>
        <v>14</v>
      </c>
      <c r="B3" t="str">
        <f>Produits!$B$5</f>
        <v>Viande, fraîche</v>
      </c>
      <c r="C3" t="str">
        <f>Secteurs!$B$14</f>
        <v>Boucherie</v>
      </c>
      <c r="D3">
        <v>-1</v>
      </c>
      <c r="G3" s="23" t="str">
        <f>Etiquettes!$C$7</f>
        <v>kt</v>
      </c>
      <c r="H3" s="83" t="str">
        <f>Etiquettes!$C$4</f>
        <v>Viande chevaline</v>
      </c>
      <c r="I3" s="82" t="str">
        <f>Etiquettes!$C$6</f>
        <v>2015:2019:2023</v>
      </c>
      <c r="J3" t="str">
        <f>Etiquettes!$C$5</f>
        <v>France entière</v>
      </c>
      <c r="K3" t="s">
        <v>448</v>
      </c>
      <c r="L3" t="s">
        <v>475</v>
      </c>
      <c r="M3" t="s">
        <v>440</v>
      </c>
      <c r="N3" t="str" cm="1">
        <f t="array" aca="1" ref="N3" ca="1">[1]!NOM_FEUILLE('Débouchés - IFCE'!$A$1)</f>
        <v>Débouchés - IFCE</v>
      </c>
      <c r="O3" s="34" t="str">
        <f>Etiquettes!$J$11</f>
        <v>Répartition</v>
      </c>
      <c r="P3" t="str">
        <f t="shared" ref="P3" si="0">_xlfn.CONCAT(K3," = ",MROUND(D2*100,0.01)," % (",M3,")")</f>
        <v>Part de viande fraîche consommée en boucherie = 50 % (Kantar)</v>
      </c>
      <c r="Q3" s="23" t="str">
        <f>Etiquettes!$J$15</f>
        <v>Probable</v>
      </c>
      <c r="R3" s="100" t="s">
        <v>513</v>
      </c>
      <c r="S3" s="82" t="str">
        <f>Etiquettes!$H$17</f>
        <v>Donnée collectée (valeur du flux ou coefficient)</v>
      </c>
      <c r="U3" s="129"/>
    </row>
    <row r="4" spans="1:21">
      <c r="A4" s="8">
        <f t="shared" ref="A4:A11" si="1">A2+1</f>
        <v>15</v>
      </c>
      <c r="B4" t="str">
        <f>Produits!$B$5</f>
        <v>Viande, fraîche</v>
      </c>
      <c r="C4" t="str">
        <f>Secteurs!$B$8</f>
        <v>Débouchés</v>
      </c>
      <c r="D4" s="25">
        <f>'Débouchés - IFCE'!C4</f>
        <v>0.5</v>
      </c>
      <c r="G4" s="23" t="str">
        <f>Etiquettes!$C$7</f>
        <v>kt</v>
      </c>
      <c r="H4" s="83" t="str">
        <f>Etiquettes!$C$4</f>
        <v>Viande chevaline</v>
      </c>
      <c r="I4" s="82" t="str">
        <f>Etiquettes!$C$6</f>
        <v>2015:2019:2023</v>
      </c>
      <c r="J4" t="str">
        <f>Etiquettes!$C$5</f>
        <v>France entière</v>
      </c>
      <c r="R4" s="23"/>
      <c r="S4" s="23"/>
      <c r="U4" s="129"/>
    </row>
    <row r="5" spans="1:21">
      <c r="A5" s="8">
        <f t="shared" si="1"/>
        <v>15</v>
      </c>
      <c r="B5" t="str">
        <f>Produits!$B$5</f>
        <v>Viande, fraîche</v>
      </c>
      <c r="C5" t="str">
        <f>Secteurs!$B$16</f>
        <v>GMS</v>
      </c>
      <c r="D5">
        <v>-1</v>
      </c>
      <c r="G5" s="23" t="str">
        <f>Etiquettes!$C$7</f>
        <v>kt</v>
      </c>
      <c r="H5" s="83" t="str">
        <f>Etiquettes!$C$4</f>
        <v>Viande chevaline</v>
      </c>
      <c r="I5" s="82" t="str">
        <f>Etiquettes!$C$6</f>
        <v>2015:2019:2023</v>
      </c>
      <c r="J5" t="str">
        <f>Etiquettes!$C$5</f>
        <v>France entière</v>
      </c>
      <c r="K5" t="s">
        <v>449</v>
      </c>
      <c r="L5" t="s">
        <v>475</v>
      </c>
      <c r="M5" t="s">
        <v>440</v>
      </c>
      <c r="N5" t="str" cm="1">
        <f t="array" aca="1" ref="N5" ca="1">[1]!NOM_FEUILLE('Débouchés - IFCE'!$A$1)</f>
        <v>Débouchés - IFCE</v>
      </c>
      <c r="O5" s="34" t="str">
        <f>Etiquettes!$J$11</f>
        <v>Répartition</v>
      </c>
      <c r="P5" t="str">
        <f t="shared" ref="P5" si="2">_xlfn.CONCAT(K5," = ",MROUND(D4*100,0.01)," % (",M5,")")</f>
        <v>Part de viande fraîche consommée en GMS = 50 % (Kantar)</v>
      </c>
      <c r="Q5" s="23" t="str">
        <f>Etiquettes!$J$15</f>
        <v>Probable</v>
      </c>
      <c r="R5" s="100" t="s">
        <v>513</v>
      </c>
      <c r="S5" s="82" t="str">
        <f>Etiquettes!$H$17</f>
        <v>Donnée collectée (valeur du flux ou coefficient)</v>
      </c>
      <c r="U5" s="129"/>
    </row>
    <row r="6" spans="1:21">
      <c r="A6" s="8">
        <f t="shared" si="1"/>
        <v>16</v>
      </c>
      <c r="B6" t="str">
        <f>Produits!$B$6</f>
        <v>Viande, congelée</v>
      </c>
      <c r="C6" t="str">
        <f>Secteurs!$B$8</f>
        <v>Débouchés</v>
      </c>
      <c r="D6" s="25">
        <f>'Débouchés - IFCE'!C8</f>
        <v>1</v>
      </c>
      <c r="G6" s="23" t="str">
        <f>Etiquettes!$C$7</f>
        <v>kt</v>
      </c>
      <c r="H6" s="83" t="str">
        <f>Etiquettes!$C$4</f>
        <v>Viande chevaline</v>
      </c>
      <c r="I6" s="82" t="str">
        <f>Etiquettes!$C$6</f>
        <v>2015:2019:2023</v>
      </c>
      <c r="J6" t="str">
        <f>Etiquettes!$C$5</f>
        <v>France entière</v>
      </c>
      <c r="U6" s="129"/>
    </row>
    <row r="7" spans="1:21">
      <c r="A7" s="8">
        <f t="shared" si="1"/>
        <v>16</v>
      </c>
      <c r="B7" t="str">
        <f>Produits!$B$6</f>
        <v>Viande, congelée</v>
      </c>
      <c r="C7" t="str">
        <f>Secteurs!$B$18</f>
        <v>Autres IAA</v>
      </c>
      <c r="D7">
        <v>-1</v>
      </c>
      <c r="G7" s="23" t="str">
        <f>Etiquettes!$C$7</f>
        <v>kt</v>
      </c>
      <c r="H7" s="83" t="str">
        <f>Etiquettes!$C$4</f>
        <v>Viande chevaline</v>
      </c>
      <c r="I7" s="82" t="str">
        <f>Etiquettes!$C$6</f>
        <v>2015:2019:2023</v>
      </c>
      <c r="J7" t="str">
        <f>Etiquettes!$C$5</f>
        <v>France entière</v>
      </c>
      <c r="K7" t="s">
        <v>447</v>
      </c>
      <c r="M7" t="s">
        <v>441</v>
      </c>
      <c r="N7" t="str" cm="1">
        <f t="array" aca="1" ref="N7" ca="1">[1]!NOM_FEUILLE('Débouchés - IFCE'!$A$1)</f>
        <v>Débouchés - IFCE</v>
      </c>
      <c r="O7" s="34" t="str">
        <f>Etiquettes!$J$11</f>
        <v>Répartition</v>
      </c>
      <c r="P7" t="str">
        <f t="shared" ref="P7" si="3">_xlfn.CONCAT(K7," = ",MROUND(D6*100,0.01)," % (",M7,")")</f>
        <v>Part de viande congelée consommée par les autres IAA = 100 % (A dire d'expert)</v>
      </c>
      <c r="Q7" s="23"/>
      <c r="R7" s="100"/>
      <c r="S7" s="82"/>
      <c r="U7" s="129"/>
    </row>
    <row r="8" spans="1:21">
      <c r="A8" s="8">
        <f t="shared" si="1"/>
        <v>17</v>
      </c>
      <c r="B8" t="str">
        <f>Produits!$B$7</f>
        <v>Abats</v>
      </c>
      <c r="C8" t="str">
        <f>Secteurs!$B$8</f>
        <v>Débouchés</v>
      </c>
      <c r="D8" s="25">
        <f>'Débouchés - IFCE'!C10</f>
        <v>1</v>
      </c>
      <c r="G8" s="23" t="str">
        <f>Etiquettes!$C$7</f>
        <v>kt</v>
      </c>
      <c r="H8" s="83" t="str">
        <f>Etiquettes!$C$4</f>
        <v>Viande chevaline</v>
      </c>
      <c r="I8" s="82" t="str">
        <f>Etiquettes!$C$6</f>
        <v>2015:2019:2023</v>
      </c>
      <c r="J8" t="str">
        <f>Etiquettes!$C$5</f>
        <v>France entière</v>
      </c>
      <c r="U8" s="129" t="s">
        <v>451</v>
      </c>
    </row>
    <row r="9" spans="1:21">
      <c r="A9" s="8">
        <f t="shared" si="1"/>
        <v>17</v>
      </c>
      <c r="B9" t="str">
        <f>Produits!$B$7</f>
        <v>Abats</v>
      </c>
      <c r="C9" t="str">
        <f>Secteurs!$B$23</f>
        <v>Petfood</v>
      </c>
      <c r="D9">
        <v>-1</v>
      </c>
      <c r="G9" s="23" t="str">
        <f>Etiquettes!$C$7</f>
        <v>kt</v>
      </c>
      <c r="H9" s="83" t="str">
        <f>Etiquettes!$C$4</f>
        <v>Viande chevaline</v>
      </c>
      <c r="I9" s="82" t="str">
        <f>Etiquettes!$C$6</f>
        <v>2015:2019:2023</v>
      </c>
      <c r="J9" t="str">
        <f>Etiquettes!$C$5</f>
        <v>France entière</v>
      </c>
      <c r="K9" t="s">
        <v>450</v>
      </c>
      <c r="M9" t="s">
        <v>441</v>
      </c>
      <c r="N9" t="str" cm="1">
        <f t="array" aca="1" ref="N9" ca="1">[1]!NOM_FEUILLE('Débouchés - IFCE'!$A$1)</f>
        <v>Débouchés - IFCE</v>
      </c>
      <c r="O9" s="34" t="str">
        <f>Etiquettes!$J$11</f>
        <v>Répartition</v>
      </c>
      <c r="P9" t="str">
        <f t="shared" ref="P9" si="4">_xlfn.CONCAT(K9," = ",MROUND(D8*100,0.01)," % (",M9,")")</f>
        <v>Part des abats consommée en petfood = 100 % (A dire d'expert)</v>
      </c>
      <c r="Q9" s="23" t="str">
        <f>Etiquettes!$K$15</f>
        <v>Approximative</v>
      </c>
      <c r="R9" s="100" t="s">
        <v>513</v>
      </c>
      <c r="S9" s="82" t="str">
        <f>Etiquettes!$H$17</f>
        <v>Donnée collectée (valeur du flux ou coefficient)</v>
      </c>
      <c r="U9" s="129"/>
    </row>
    <row r="10" spans="1:21">
      <c r="A10" s="8">
        <f t="shared" si="1"/>
        <v>18</v>
      </c>
      <c r="B10" t="str">
        <f>Secteurs!$B$4</f>
        <v>Abattage / découpe</v>
      </c>
      <c r="C10" t="str">
        <f>Produits!$B$4</f>
        <v>Viande</v>
      </c>
      <c r="D10" s="25">
        <f>'Débouchés - IFCE'!C7</f>
        <v>0.1</v>
      </c>
      <c r="G10" s="23" t="str">
        <f>Etiquettes!$C$7</f>
        <v>kt</v>
      </c>
      <c r="H10" s="83" t="str">
        <f>Etiquettes!$C$4</f>
        <v>Viande chevaline</v>
      </c>
      <c r="I10" s="82" t="str">
        <f>Etiquettes!$C$6</f>
        <v>2015:2019:2023</v>
      </c>
      <c r="J10" t="str">
        <f>Etiquettes!$C$5</f>
        <v>France entière</v>
      </c>
      <c r="U10" s="129" t="s">
        <v>452</v>
      </c>
    </row>
    <row r="11" spans="1:21">
      <c r="A11" s="8">
        <f t="shared" si="1"/>
        <v>18</v>
      </c>
      <c r="B11" t="str">
        <f>Secteurs!$B$4</f>
        <v>Abattage / découpe</v>
      </c>
      <c r="C11" t="str">
        <f>Produits!$B$6</f>
        <v>Viande, congelée</v>
      </c>
      <c r="D11">
        <v>-1</v>
      </c>
      <c r="G11" s="23" t="str">
        <f>Etiquettes!$C$7</f>
        <v>kt</v>
      </c>
      <c r="H11" s="83" t="str">
        <f>Etiquettes!$C$4</f>
        <v>Viande chevaline</v>
      </c>
      <c r="I11" s="82" t="str">
        <f>Etiquettes!$C$6</f>
        <v>2015:2019:2023</v>
      </c>
      <c r="J11" t="str">
        <f>Etiquettes!$C$5</f>
        <v>France entière</v>
      </c>
      <c r="K11" t="s">
        <v>452</v>
      </c>
      <c r="M11" t="s">
        <v>441</v>
      </c>
      <c r="N11" t="str" cm="1">
        <f t="array" aca="1" ref="N11" ca="1">[1]!NOM_FEUILLE('Débouchés - IFCE'!$A$1)</f>
        <v>Débouchés - IFCE</v>
      </c>
      <c r="O11" s="34" t="str">
        <f>Etiquettes!$J$11</f>
        <v>Répartition</v>
      </c>
      <c r="P11" t="str">
        <f t="shared" ref="P11" si="5">_xlfn.CONCAT(K11," = ",MROUND(D10*100,0.01)," % (",M11,")")</f>
        <v>Part de la production de viande congelée = 10 % (A dire d'expert)</v>
      </c>
      <c r="Q11" s="23" t="str">
        <f>Etiquettes!$K$15</f>
        <v>Approximative</v>
      </c>
      <c r="R11" s="100" t="s">
        <v>513</v>
      </c>
      <c r="S11" s="82" t="str">
        <f>Etiquettes!$H$17</f>
        <v>Donnée collectée (valeur du flux ou coefficient)</v>
      </c>
      <c r="U11" s="129"/>
    </row>
  </sheetData>
  <mergeCells count="3">
    <mergeCell ref="U2:U7"/>
    <mergeCell ref="U8:U9"/>
    <mergeCell ref="U10:U11"/>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DE5EC-B216-42EC-A4E1-2E3628AE8441}">
  <sheetPr>
    <tabColor theme="1"/>
  </sheetPr>
  <dimension ref="A1:Q6"/>
  <sheetViews>
    <sheetView workbookViewId="0">
      <selection activeCell="E2" sqref="E2"/>
    </sheetView>
  </sheetViews>
  <sheetFormatPr baseColWidth="10" defaultRowHeight="14.4"/>
  <cols>
    <col min="1" max="1" width="31.21875" bestFit="1" customWidth="1"/>
    <col min="2" max="2" width="20" bestFit="1" customWidth="1"/>
    <col min="4" max="4" width="15.5546875" customWidth="1"/>
  </cols>
  <sheetData>
    <row r="1" spans="1:17" ht="15" thickBot="1">
      <c r="A1" s="84" t="s">
        <v>18</v>
      </c>
      <c r="B1" s="85" t="s">
        <v>19</v>
      </c>
      <c r="C1" s="85" t="s">
        <v>20</v>
      </c>
      <c r="D1" s="85" t="s">
        <v>22</v>
      </c>
      <c r="E1" t="str" cm="1">
        <f t="array" aca="1" ref="E1:Q6" ca="1">_xlfn._xlws.FILTER('Contraintes  '!G1:S196,ISTEXT('Contraintes  '!P1:P196))</f>
        <v>Unité</v>
      </c>
      <c r="F1" t="str">
        <f ca="1"/>
        <v>Filière</v>
      </c>
      <c r="G1" t="str">
        <f ca="1"/>
        <v>Année</v>
      </c>
      <c r="H1" t="str">
        <f ca="1"/>
        <v>Territoire</v>
      </c>
      <c r="I1" t="str">
        <f ca="1"/>
        <v>Traduction</v>
      </c>
      <c r="J1" t="str">
        <f ca="1"/>
        <v>Hypothèse</v>
      </c>
      <c r="K1" t="str">
        <f ca="1"/>
        <v>Source</v>
      </c>
      <c r="L1" t="str">
        <f ca="1"/>
        <v>Onglet source fichier Excel</v>
      </c>
      <c r="M1" t="str">
        <f ca="1"/>
        <v>Type de donnée collectée</v>
      </c>
      <c r="N1" t="str">
        <f ca="1"/>
        <v>Information collectée</v>
      </c>
      <c r="O1" t="str">
        <f ca="1"/>
        <v>Fiabilité des données</v>
      </c>
      <c r="P1" t="str">
        <f ca="1"/>
        <v>Méthode</v>
      </c>
      <c r="Q1" t="str">
        <f ca="1"/>
        <v>Analyse des résultats</v>
      </c>
    </row>
    <row r="2" spans="1:17">
      <c r="A2" t="str" cm="1">
        <f t="array" ref="A2:B6">_xlfn._xlws.FILTER('Contraintes  '!B2:C196,ISTEXT('Contraintes  '!P2:P196))</f>
        <v>Viande, fraîche</v>
      </c>
      <c r="B2" t="str">
        <v>Boucherie</v>
      </c>
      <c r="E2" t="str">
        <f ca="1"/>
        <v>kt</v>
      </c>
      <c r="F2" t="str">
        <f ca="1"/>
        <v>Viande chevaline</v>
      </c>
      <c r="G2" t="str">
        <f ca="1"/>
        <v>2015:2019:2023</v>
      </c>
      <c r="H2" t="str">
        <f ca="1"/>
        <v>France entière</v>
      </c>
      <c r="I2" t="str">
        <f ca="1"/>
        <v>Part de viande fraîche consommée en boucherie</v>
      </c>
      <c r="J2" t="str">
        <f ca="1"/>
        <v>Cette répartition correspond plus excatement à la répartition des achats, l'hypothèse est que celle à la distribution est similaire.</v>
      </c>
      <c r="K2" t="str">
        <f ca="1"/>
        <v>Kantar</v>
      </c>
      <c r="L2" t="str">
        <f ca="1"/>
        <v>Débouchés - IFCE</v>
      </c>
      <c r="M2" t="str">
        <f ca="1"/>
        <v>Répartition</v>
      </c>
      <c r="N2" t="str">
        <f ca="1"/>
        <v>Part de viande fraîche consommée en boucherie = 50 % (Kantar)</v>
      </c>
      <c r="O2" t="str">
        <f ca="1"/>
        <v>Probable</v>
      </c>
      <c r="P2" t="str">
        <f ca="1"/>
        <v>Données collectées:Données déterminées</v>
      </c>
      <c r="Q2" t="str">
        <f ca="1"/>
        <v>Donnée collectée (valeur du flux ou coefficient)</v>
      </c>
    </row>
    <row r="3" spans="1:17">
      <c r="A3" t="str">
        <v>Viande, fraîche</v>
      </c>
      <c r="B3" t="str">
        <v>GMS</v>
      </c>
      <c r="E3" t="str">
        <f ca="1"/>
        <v>kt</v>
      </c>
      <c r="F3" t="str">
        <f ca="1"/>
        <v>Viande chevaline</v>
      </c>
      <c r="G3" t="str">
        <f ca="1"/>
        <v>2015:2019:2023</v>
      </c>
      <c r="H3" t="str">
        <f ca="1"/>
        <v>France entière</v>
      </c>
      <c r="I3" t="str">
        <f ca="1"/>
        <v>Part de viande fraîche consommée en GMS</v>
      </c>
      <c r="J3" t="str">
        <f ca="1"/>
        <v>Cette répartition correspond plus excatement à la répartition des achats, l'hypothèse est que celle à la distribution est similaire.</v>
      </c>
      <c r="K3" t="str">
        <f ca="1"/>
        <v>Kantar</v>
      </c>
      <c r="L3" t="str">
        <f ca="1"/>
        <v>Débouchés - IFCE</v>
      </c>
      <c r="M3" t="str">
        <f ca="1"/>
        <v>Répartition</v>
      </c>
      <c r="N3" t="str">
        <f ca="1"/>
        <v>Part de viande fraîche consommée en GMS = 50 % (Kantar)</v>
      </c>
      <c r="O3" t="str">
        <f ca="1"/>
        <v>Probable</v>
      </c>
      <c r="P3" t="str">
        <f ca="1"/>
        <v>Données collectées:Données déterminées</v>
      </c>
      <c r="Q3" t="str">
        <f ca="1"/>
        <v>Donnée collectée (valeur du flux ou coefficient)</v>
      </c>
    </row>
    <row r="4" spans="1:17">
      <c r="A4" t="str">
        <v>Viande, congelée</v>
      </c>
      <c r="B4" t="str">
        <v>Autres IAA</v>
      </c>
      <c r="E4" t="str">
        <f ca="1"/>
        <v>kt</v>
      </c>
      <c r="F4" t="str">
        <f ca="1"/>
        <v>Viande chevaline</v>
      </c>
      <c r="G4" t="str">
        <f ca="1"/>
        <v>2015:2019:2023</v>
      </c>
      <c r="H4" t="str">
        <f ca="1"/>
        <v>France entière</v>
      </c>
      <c r="I4" t="str">
        <f ca="1"/>
        <v>Part de viande congelée consommée par les autres IAA</v>
      </c>
      <c r="J4">
        <f ca="1"/>
        <v>0</v>
      </c>
      <c r="K4" t="str">
        <f ca="1"/>
        <v>A dire d'expert</v>
      </c>
      <c r="L4" t="str">
        <f ca="1"/>
        <v>Débouchés - IFCE</v>
      </c>
      <c r="M4" t="str">
        <f ca="1"/>
        <v>Répartition</v>
      </c>
      <c r="N4" t="str">
        <f ca="1"/>
        <v>Part de viande congelée consommée par les autres IAA = 100 % (A dire d'expert)</v>
      </c>
      <c r="O4">
        <f ca="1"/>
        <v>0</v>
      </c>
      <c r="P4">
        <f ca="1"/>
        <v>0</v>
      </c>
      <c r="Q4">
        <f ca="1"/>
        <v>0</v>
      </c>
    </row>
    <row r="5" spans="1:17">
      <c r="A5" t="str">
        <v>Abats</v>
      </c>
      <c r="B5" t="str">
        <v>Petfood</v>
      </c>
      <c r="E5" t="str">
        <f ca="1"/>
        <v>kt</v>
      </c>
      <c r="F5" t="str">
        <f ca="1"/>
        <v>Viande chevaline</v>
      </c>
      <c r="G5" t="str">
        <f ca="1"/>
        <v>2015:2019:2023</v>
      </c>
      <c r="H5" t="str">
        <f ca="1"/>
        <v>France entière</v>
      </c>
      <c r="I5" t="str">
        <f ca="1"/>
        <v>Part des abats consommée en petfood</v>
      </c>
      <c r="J5">
        <f ca="1"/>
        <v>0</v>
      </c>
      <c r="K5" t="str">
        <f ca="1"/>
        <v>A dire d'expert</v>
      </c>
      <c r="L5" t="str">
        <f ca="1"/>
        <v>Débouchés - IFCE</v>
      </c>
      <c r="M5" t="str">
        <f ca="1"/>
        <v>Répartition</v>
      </c>
      <c r="N5" t="str">
        <f ca="1"/>
        <v>Part des abats consommée en petfood = 100 % (A dire d'expert)</v>
      </c>
      <c r="O5" t="str">
        <f ca="1"/>
        <v>Approximative</v>
      </c>
      <c r="P5" t="str">
        <f ca="1"/>
        <v>Données collectées:Données déterminées</v>
      </c>
      <c r="Q5" t="str">
        <f ca="1"/>
        <v>Donnée collectée (valeur du flux ou coefficient)</v>
      </c>
    </row>
    <row r="6" spans="1:17">
      <c r="A6" t="str">
        <v>Abattage / découpe</v>
      </c>
      <c r="B6" t="str">
        <v>Viande, congelée</v>
      </c>
      <c r="E6" t="str">
        <f ca="1"/>
        <v>kt</v>
      </c>
      <c r="F6" t="str">
        <f ca="1"/>
        <v>Viande chevaline</v>
      </c>
      <c r="G6" t="str">
        <f ca="1"/>
        <v>2015:2019:2023</v>
      </c>
      <c r="H6" t="str">
        <f ca="1"/>
        <v>France entière</v>
      </c>
      <c r="I6" t="str">
        <f ca="1"/>
        <v>Part de la production de viande congelée</v>
      </c>
      <c r="J6">
        <f ca="1"/>
        <v>0</v>
      </c>
      <c r="K6" t="str">
        <f ca="1"/>
        <v>A dire d'expert</v>
      </c>
      <c r="L6" t="str">
        <f ca="1"/>
        <v>Débouchés - IFCE</v>
      </c>
      <c r="M6" t="str">
        <f ca="1"/>
        <v>Répartition</v>
      </c>
      <c r="N6" t="str">
        <f ca="1"/>
        <v>Part de la production de viande congelée = 10 % (A dire d'expert)</v>
      </c>
      <c r="O6" t="str">
        <f ca="1"/>
        <v>Approximative</v>
      </c>
      <c r="P6" t="str">
        <f ca="1"/>
        <v>Données collectées:Données déterminées</v>
      </c>
      <c r="Q6" t="str">
        <f ca="1"/>
        <v>Donnée collectée (valeur du flux ou coefficient)</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0E0D3-B527-401D-8547-5EB2FB709CE4}">
  <sheetPr>
    <tabColor rgb="FFFFC000"/>
  </sheetPr>
  <dimension ref="B1:D10"/>
  <sheetViews>
    <sheetView workbookViewId="0">
      <selection activeCell="C3" sqref="C3"/>
    </sheetView>
  </sheetViews>
  <sheetFormatPr baseColWidth="10" defaultRowHeight="14.4"/>
  <cols>
    <col min="2" max="2" width="13.77734375" bestFit="1" customWidth="1"/>
    <col min="3" max="3" width="13.33203125" bestFit="1" customWidth="1"/>
    <col min="4" max="4" width="23.6640625" bestFit="1" customWidth="1"/>
  </cols>
  <sheetData>
    <row r="1" spans="2:4">
      <c r="B1" s="143" t="s">
        <v>446</v>
      </c>
      <c r="C1" s="143"/>
      <c r="D1" s="143"/>
    </row>
    <row r="2" spans="2:4">
      <c r="C2" t="s">
        <v>456</v>
      </c>
      <c r="D2" t="s">
        <v>23</v>
      </c>
    </row>
    <row r="3" spans="2:4">
      <c r="B3" t="s">
        <v>398</v>
      </c>
      <c r="C3" s="112">
        <v>0.5</v>
      </c>
      <c r="D3" t="s">
        <v>440</v>
      </c>
    </row>
    <row r="4" spans="2:4">
      <c r="B4" t="s">
        <v>13</v>
      </c>
      <c r="C4" s="112">
        <v>0.5</v>
      </c>
      <c r="D4" t="s">
        <v>440</v>
      </c>
    </row>
    <row r="6" spans="2:4">
      <c r="B6" s="80" t="s">
        <v>442</v>
      </c>
    </row>
    <row r="7" spans="2:4">
      <c r="B7" t="s">
        <v>443</v>
      </c>
      <c r="C7" s="25">
        <v>0.1</v>
      </c>
      <c r="D7" t="s">
        <v>441</v>
      </c>
    </row>
    <row r="8" spans="2:4">
      <c r="B8" t="s">
        <v>69</v>
      </c>
      <c r="C8" s="114">
        <v>1</v>
      </c>
      <c r="D8" t="s">
        <v>441</v>
      </c>
    </row>
    <row r="9" spans="2:4">
      <c r="B9" s="80" t="s">
        <v>444</v>
      </c>
    </row>
    <row r="10" spans="2:4">
      <c r="B10" t="s">
        <v>445</v>
      </c>
      <c r="C10" s="114">
        <v>1</v>
      </c>
      <c r="D10" t="s">
        <v>441</v>
      </c>
    </row>
  </sheetData>
  <mergeCells count="1">
    <mergeCell ref="B1:D1"/>
  </mergeCells>
  <phoneticPr fontId="35" type="noConversion"/>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13A24-0638-46DB-B625-C0D6D52CA014}">
  <sheetPr>
    <tabColor theme="6" tint="-0.499984740745262"/>
  </sheetPr>
  <dimension ref="A1:T13"/>
  <sheetViews>
    <sheetView workbookViewId="0">
      <pane xSplit="2" ySplit="1" topLeftCell="C2" activePane="bottomRight" state="frozen"/>
      <selection pane="topRight" activeCell="C1" sqref="C1"/>
      <selection pane="bottomLeft" activeCell="A2" sqref="A2"/>
      <selection pane="bottomRight"/>
    </sheetView>
  </sheetViews>
  <sheetFormatPr baseColWidth="10" defaultColWidth="9.109375" defaultRowHeight="14.4"/>
  <cols>
    <col min="1" max="1" width="43.33203125" bestFit="1" customWidth="1"/>
    <col min="2" max="2" width="37.109375" bestFit="1" customWidth="1"/>
    <col min="3" max="3" width="11" bestFit="1" customWidth="1"/>
    <col min="4" max="4" width="12.88671875" style="8" bestFit="1" customWidth="1"/>
    <col min="5" max="5" width="9" style="24" bestFit="1" customWidth="1"/>
    <col min="6" max="6" width="14.44140625" style="24" customWidth="1"/>
    <col min="7" max="7" width="9.33203125" customWidth="1"/>
    <col min="8" max="8" width="11" bestFit="1" customWidth="1"/>
    <col min="9" max="9" width="12.33203125" customWidth="1"/>
    <col min="10" max="10" width="12.5546875" customWidth="1"/>
    <col min="11" max="11" width="12" bestFit="1" customWidth="1"/>
    <col min="12" max="12" width="17.44140625" customWidth="1"/>
    <col min="13" max="13" width="11.77734375" customWidth="1"/>
    <col min="14" max="14" width="11.88671875" customWidth="1"/>
    <col min="15" max="15" width="11.109375" customWidth="1"/>
    <col min="16" max="16" width="16.21875" customWidth="1"/>
    <col min="17" max="18" width="11.109375" customWidth="1"/>
    <col min="19" max="19" width="13" customWidth="1"/>
    <col min="20" max="20" width="20.6640625" bestFit="1" customWidth="1"/>
  </cols>
  <sheetData>
    <row r="1" spans="1:20" ht="38.4" thickBot="1">
      <c r="A1" s="19" t="s">
        <v>18</v>
      </c>
      <c r="B1" s="20" t="s">
        <v>19</v>
      </c>
      <c r="C1" s="20" t="s">
        <v>20</v>
      </c>
      <c r="D1" s="20" t="s">
        <v>22</v>
      </c>
      <c r="E1" s="21" t="str">
        <f>Etiquettes!$A$7</f>
        <v>Unité</v>
      </c>
      <c r="F1" s="21" t="str">
        <f>Etiquettes!$A$4</f>
        <v>Filière</v>
      </c>
      <c r="G1" s="21" t="str">
        <f>Etiquettes!$A$6</f>
        <v>Année</v>
      </c>
      <c r="H1" s="21" t="str">
        <f>Etiquettes!$A$5</f>
        <v>Territoire</v>
      </c>
      <c r="I1" s="21" t="str">
        <f>Etiquettes!$A$12</f>
        <v>Traduction</v>
      </c>
      <c r="J1" s="21" t="str">
        <f>Etiquettes!$A$10</f>
        <v>Hypothèse</v>
      </c>
      <c r="K1" s="21" t="str">
        <f>Etiquettes!$A$9</f>
        <v>Source</v>
      </c>
      <c r="L1" s="21" t="str">
        <f>Etiquettes!$A$13</f>
        <v>Onglet source fichier Excel</v>
      </c>
      <c r="M1" s="21" t="str">
        <f>Etiquettes!$A$11</f>
        <v>Type de donnée collectée</v>
      </c>
      <c r="N1" s="21" t="str">
        <f>Etiquettes!$A$8</f>
        <v>Information collectée</v>
      </c>
      <c r="O1" s="21" t="str">
        <f>Etiquettes!$A$15</f>
        <v>Fiabilité des données</v>
      </c>
      <c r="P1" s="21" t="str">
        <f>Etiquettes!$A$14</f>
        <v>Incohérence données collectées</v>
      </c>
      <c r="Q1" s="21" t="str">
        <f>Etiquettes!$A$16</f>
        <v>Méthode</v>
      </c>
      <c r="R1" s="21" t="str">
        <f>Etiquettes!$A$17</f>
        <v>Analyse des résultats</v>
      </c>
      <c r="S1" s="20" t="s">
        <v>3</v>
      </c>
      <c r="T1" s="22" t="s">
        <v>5</v>
      </c>
    </row>
    <row r="2" spans="1:20">
      <c r="A2" t="str">
        <f>Produits!$B$6</f>
        <v>Viande, congelée</v>
      </c>
      <c r="B2" t="str">
        <f>Secteurs!$B$18</f>
        <v>Autres IAA</v>
      </c>
      <c r="C2" s="116">
        <v>0.01</v>
      </c>
      <c r="E2" s="23" t="str">
        <f>Etiquettes!$C$7</f>
        <v>kt</v>
      </c>
      <c r="F2" s="24" t="str">
        <f>Etiquettes!$C$4</f>
        <v>Viande chevaline</v>
      </c>
      <c r="G2" s="82" t="str">
        <f>Etiquettes!$C$6</f>
        <v>2015:2019:2023</v>
      </c>
      <c r="H2" t="str">
        <f>Etiquettes!$C$5</f>
        <v>France entière</v>
      </c>
      <c r="I2" t="s">
        <v>466</v>
      </c>
      <c r="J2" t="s">
        <v>467</v>
      </c>
      <c r="K2" t="s">
        <v>515</v>
      </c>
      <c r="O2" t="str">
        <f>Etiquettes!$L$15</f>
        <v>Indicative</v>
      </c>
      <c r="Q2" s="82" t="s">
        <v>514</v>
      </c>
      <c r="R2" s="82" t="str">
        <f>Etiquettes!$K$17</f>
        <v>Donnée indéterminée (seules une borne minimale et une borne maximale sont déterminées)</v>
      </c>
      <c r="S2" t="s">
        <v>478</v>
      </c>
    </row>
    <row r="3" spans="1:20">
      <c r="A3" t="str">
        <f>Secteurs!$B$2</f>
        <v>Cheptel</v>
      </c>
      <c r="B3" t="str">
        <f>Produits!$B$2</f>
        <v>Equins</v>
      </c>
      <c r="C3" s="25"/>
      <c r="O3" t="str">
        <f>Etiquettes!$H$15</f>
        <v>Fiable</v>
      </c>
      <c r="Q3" s="83" t="s">
        <v>516</v>
      </c>
      <c r="R3" s="83" t="str">
        <f>Etiquettes!$J$17</f>
        <v>Donnée déterminée (par bilan matière)</v>
      </c>
    </row>
    <row r="4" spans="1:20">
      <c r="A4" t="str">
        <f>Secteurs!$B$4</f>
        <v>Abattage / découpe</v>
      </c>
      <c r="B4" t="str">
        <f>Produits!$B$5</f>
        <v>Viande, fraîche</v>
      </c>
      <c r="O4" t="str">
        <f>Etiquettes!$J$15</f>
        <v>Probable</v>
      </c>
      <c r="Q4" s="83" t="s">
        <v>516</v>
      </c>
      <c r="R4" s="83" t="str">
        <f>Etiquettes!$J$17</f>
        <v>Donnée déterminée (par bilan matière)</v>
      </c>
    </row>
    <row r="5" spans="1:20">
      <c r="A5" t="str">
        <f>Produits!$B$8</f>
        <v>Peaux</v>
      </c>
      <c r="B5" t="str">
        <f>Secteurs!$B$26</f>
        <v>Biomatériaux</v>
      </c>
      <c r="O5" t="str">
        <f>Etiquettes!$K$15</f>
        <v>Approximative</v>
      </c>
      <c r="Q5" s="83" t="s">
        <v>516</v>
      </c>
      <c r="R5" s="83" t="str">
        <f>Etiquettes!$J$17</f>
        <v>Donnée déterminée (par bilan matière)</v>
      </c>
    </row>
    <row r="6" spans="1:20">
      <c r="A6" t="str">
        <f>Produits!$B$10</f>
        <v>C1</v>
      </c>
      <c r="B6" t="str">
        <f>Secteurs!$B$6</f>
        <v>Traitement thermique C1/C2</v>
      </c>
      <c r="O6" t="str">
        <f>Etiquettes!$K$15</f>
        <v>Approximative</v>
      </c>
      <c r="Q6" s="83" t="s">
        <v>516</v>
      </c>
      <c r="R6" s="83" t="str">
        <f>Etiquettes!$J$17</f>
        <v>Donnée déterminée (par bilan matière)</v>
      </c>
    </row>
    <row r="7" spans="1:20">
      <c r="A7" t="str">
        <f>Produits!$B$12</f>
        <v>C3 et alimentaire</v>
      </c>
      <c r="B7" t="str">
        <f>Secteurs!$B$7</f>
        <v>Traitement thermique C3 et alimentaire</v>
      </c>
      <c r="O7" t="str">
        <f>Etiquettes!$K$15</f>
        <v>Approximative</v>
      </c>
      <c r="Q7" s="83" t="s">
        <v>516</v>
      </c>
      <c r="R7" s="83" t="str">
        <f>Etiquettes!$J$17</f>
        <v>Donnée déterminée (par bilan matière)</v>
      </c>
    </row>
    <row r="8" spans="1:20">
      <c r="A8" t="str">
        <f>Secteurs!$B$6</f>
        <v>Traitement thermique C1/C2</v>
      </c>
      <c r="B8" t="str">
        <f>Produits!$B$16</f>
        <v>Farines animales</v>
      </c>
      <c r="O8" t="str">
        <f>Etiquettes!$L$15</f>
        <v>Indicative</v>
      </c>
      <c r="Q8" s="83" t="s">
        <v>516</v>
      </c>
      <c r="R8" s="83" t="str">
        <f>Etiquettes!$J$17</f>
        <v>Donnée déterminée (par bilan matière)</v>
      </c>
    </row>
    <row r="9" spans="1:20">
      <c r="A9" t="str">
        <f>Secteurs!$B$6</f>
        <v>Traitement thermique C1/C2</v>
      </c>
      <c r="B9" t="str">
        <f>Produits!$B$17</f>
        <v>Graisses animales</v>
      </c>
      <c r="O9" t="str">
        <f>Etiquettes!$L$15</f>
        <v>Indicative</v>
      </c>
      <c r="Q9" s="83" t="s">
        <v>516</v>
      </c>
      <c r="R9" s="83" t="str">
        <f>Etiquettes!$J$17</f>
        <v>Donnée déterminée (par bilan matière)</v>
      </c>
    </row>
    <row r="10" spans="1:20">
      <c r="A10" t="str">
        <f>Secteurs!$B$6</f>
        <v>Traitement thermique C1/C2</v>
      </c>
      <c r="B10" t="str">
        <f>Produits!$B$23</f>
        <v>Eau - traitement thermique</v>
      </c>
      <c r="O10" t="str">
        <f>Etiquettes!$L$15</f>
        <v>Indicative</v>
      </c>
      <c r="Q10" s="83" t="s">
        <v>516</v>
      </c>
      <c r="R10" s="83" t="str">
        <f>Etiquettes!$J$17</f>
        <v>Donnée déterminée (par bilan matière)</v>
      </c>
    </row>
    <row r="11" spans="1:20">
      <c r="A11" t="str">
        <f>Secteurs!$B$7</f>
        <v>Traitement thermique C3 et alimentaire</v>
      </c>
      <c r="B11" t="str">
        <f>Produits!$B$19</f>
        <v>Protéines animales transformées</v>
      </c>
      <c r="O11" t="str">
        <f>Etiquettes!$L$15</f>
        <v>Indicative</v>
      </c>
      <c r="Q11" s="83" t="s">
        <v>516</v>
      </c>
      <c r="R11" s="83" t="str">
        <f>Etiquettes!$J$17</f>
        <v>Donnée déterminée (par bilan matière)</v>
      </c>
    </row>
    <row r="12" spans="1:20">
      <c r="A12" t="str">
        <f>Secteurs!$B$7</f>
        <v>Traitement thermique C3 et alimentaire</v>
      </c>
      <c r="B12" t="str">
        <f>Produits!$B$20</f>
        <v>Corps gras animaux</v>
      </c>
      <c r="O12" t="str">
        <f>Etiquettes!$L$15</f>
        <v>Indicative</v>
      </c>
      <c r="Q12" s="83" t="s">
        <v>516</v>
      </c>
      <c r="R12" s="83" t="str">
        <f>Etiquettes!$J$17</f>
        <v>Donnée déterminée (par bilan matière)</v>
      </c>
    </row>
    <row r="13" spans="1:20">
      <c r="A13" t="str">
        <f>Secteurs!$B$7</f>
        <v>Traitement thermique C3 et alimentaire</v>
      </c>
      <c r="B13" t="str">
        <f>Produits!$B$23</f>
        <v>Eau - traitement thermique</v>
      </c>
      <c r="O13" t="str">
        <f>Etiquettes!$L$15</f>
        <v>Indicative</v>
      </c>
      <c r="Q13" s="83" t="s">
        <v>516</v>
      </c>
      <c r="R13" s="83" t="str">
        <f>Etiquettes!$J$17</f>
        <v>Donnée déterminée (par bilan matière)</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78881-904B-4AB0-A242-F183BD273EB4}">
  <sheetPr>
    <tabColor rgb="FFD7D200"/>
  </sheetPr>
  <dimension ref="A1:AMJ127"/>
  <sheetViews>
    <sheetView workbookViewId="0"/>
  </sheetViews>
  <sheetFormatPr baseColWidth="10" defaultColWidth="9.109375" defaultRowHeight="14.4"/>
  <cols>
    <col min="1" max="1" width="22.33203125" style="156" customWidth="1"/>
    <col min="2" max="2" width="16.5546875" style="156" customWidth="1"/>
    <col min="3" max="1024" width="9.109375" style="156"/>
    <col min="1025" max="16384" width="9.109375" style="158"/>
  </cols>
  <sheetData>
    <row r="1" spans="1:21" s="174" customFormat="1" ht="19.95" customHeight="1">
      <c r="A1" s="173" t="s">
        <v>531</v>
      </c>
    </row>
    <row r="2" spans="1:21">
      <c r="B2" s="175"/>
      <c r="C2" s="175"/>
      <c r="D2" s="175"/>
      <c r="E2" s="175"/>
      <c r="F2" s="175"/>
      <c r="G2" s="175"/>
      <c r="H2" s="175"/>
      <c r="N2" s="176"/>
      <c r="P2" s="157"/>
      <c r="Q2" s="157"/>
      <c r="R2" s="157"/>
      <c r="S2" s="157"/>
      <c r="T2" s="157"/>
      <c r="U2" s="157"/>
    </row>
    <row r="3" spans="1:21" ht="14.85" customHeight="1">
      <c r="A3" s="175" t="s">
        <v>549</v>
      </c>
      <c r="N3" s="176"/>
      <c r="P3" s="157"/>
      <c r="Q3" s="157"/>
      <c r="R3" s="157"/>
      <c r="S3" s="157"/>
      <c r="T3" s="157"/>
      <c r="U3" s="157"/>
    </row>
    <row r="4" spans="1:21" ht="13.95" customHeight="1">
      <c r="A4" s="175" t="s">
        <v>550</v>
      </c>
      <c r="P4" s="157"/>
      <c r="Q4" s="157"/>
      <c r="R4" s="157"/>
      <c r="S4" s="157"/>
      <c r="T4" s="157"/>
      <c r="U4" s="157"/>
    </row>
    <row r="5" spans="1:21" ht="13.95" customHeight="1">
      <c r="A5" s="175"/>
      <c r="P5" s="157"/>
      <c r="Q5" s="157"/>
      <c r="R5" s="157"/>
      <c r="S5" s="157"/>
      <c r="T5" s="157"/>
      <c r="U5" s="157"/>
    </row>
    <row r="6" spans="1:21" ht="13.95" customHeight="1">
      <c r="A6" s="177" t="s">
        <v>551</v>
      </c>
      <c r="B6" s="178"/>
      <c r="C6" s="178"/>
      <c r="D6" s="178"/>
      <c r="E6" s="178"/>
      <c r="F6" s="178"/>
      <c r="G6" s="178"/>
      <c r="H6" s="178"/>
      <c r="I6" s="178"/>
      <c r="J6" s="178"/>
      <c r="K6" s="178"/>
      <c r="L6" s="178"/>
      <c r="M6" s="178"/>
      <c r="N6" s="178"/>
      <c r="O6" s="178"/>
      <c r="P6" s="178"/>
      <c r="Q6" s="178"/>
      <c r="R6" s="178"/>
      <c r="S6" s="178"/>
      <c r="T6" s="157"/>
      <c r="U6" s="157"/>
    </row>
    <row r="7" spans="1:21" ht="13.95" customHeight="1">
      <c r="A7" s="179"/>
      <c r="B7" s="179"/>
      <c r="C7" s="179"/>
      <c r="D7" s="179"/>
      <c r="E7" s="179"/>
      <c r="F7" s="179"/>
      <c r="G7" s="179"/>
      <c r="H7" s="179"/>
      <c r="I7" s="179"/>
      <c r="J7" s="179"/>
      <c r="K7" s="179"/>
      <c r="L7" s="179"/>
      <c r="M7" s="179"/>
      <c r="N7" s="179"/>
      <c r="O7" s="179"/>
      <c r="P7" s="179"/>
      <c r="Q7" s="179"/>
      <c r="R7" s="179"/>
      <c r="S7" s="179"/>
      <c r="T7" s="157"/>
      <c r="U7" s="157"/>
    </row>
    <row r="8" spans="1:21" ht="13.95" customHeight="1">
      <c r="A8" s="180" t="s">
        <v>552</v>
      </c>
      <c r="B8" s="179"/>
      <c r="C8" s="179"/>
      <c r="D8" s="179"/>
      <c r="E8" s="179"/>
      <c r="F8" s="179"/>
      <c r="G8" s="179"/>
      <c r="H8" s="179"/>
      <c r="I8" s="179"/>
      <c r="J8" s="179"/>
      <c r="K8" s="179"/>
      <c r="L8" s="179"/>
      <c r="M8" s="179"/>
      <c r="N8" s="179"/>
      <c r="O8" s="179"/>
      <c r="P8" s="179"/>
      <c r="Q8" s="179"/>
      <c r="R8" s="179"/>
      <c r="S8" s="179"/>
      <c r="T8" s="157"/>
      <c r="U8" s="157"/>
    </row>
    <row r="9" spans="1:21" ht="13.95" customHeight="1">
      <c r="A9" s="181" t="s">
        <v>553</v>
      </c>
      <c r="B9" s="182" t="s">
        <v>554</v>
      </c>
      <c r="C9" s="179"/>
      <c r="D9" s="179"/>
      <c r="E9" s="179"/>
      <c r="F9" s="179"/>
      <c r="G9" s="179"/>
      <c r="H9" s="179"/>
      <c r="I9" s="179"/>
      <c r="J9" s="179"/>
      <c r="K9" s="179"/>
      <c r="L9" s="179"/>
      <c r="M9" s="179"/>
      <c r="N9" s="179"/>
      <c r="O9" s="179"/>
      <c r="P9" s="179"/>
      <c r="Q9" s="179"/>
      <c r="R9" s="179"/>
      <c r="S9" s="179"/>
      <c r="T9" s="157"/>
      <c r="U9" s="157"/>
    </row>
    <row r="10" spans="1:21" ht="13.95" customHeight="1"/>
    <row r="11" spans="1:21" ht="13.95" customHeight="1">
      <c r="A11" s="183" t="s">
        <v>555</v>
      </c>
      <c r="B11" s="184"/>
    </row>
    <row r="12" spans="1:21" ht="15.6" customHeight="1">
      <c r="A12" s="159" t="s">
        <v>556</v>
      </c>
      <c r="B12" s="175"/>
      <c r="C12" s="175"/>
      <c r="D12" s="175"/>
      <c r="E12" s="175"/>
      <c r="F12" s="175"/>
    </row>
    <row r="13" spans="1:21" ht="15.6" customHeight="1">
      <c r="A13" s="181" t="s">
        <v>535</v>
      </c>
      <c r="B13" s="176" t="s">
        <v>557</v>
      </c>
      <c r="C13" s="175"/>
      <c r="D13" s="175"/>
      <c r="E13" s="175"/>
      <c r="F13" s="175"/>
    </row>
    <row r="14" spans="1:21" s="186" customFormat="1">
      <c r="A14" s="185" t="s">
        <v>536</v>
      </c>
      <c r="B14" s="176" t="s">
        <v>558</v>
      </c>
      <c r="C14" s="156"/>
      <c r="D14" s="156"/>
      <c r="E14" s="156"/>
      <c r="F14" s="156"/>
      <c r="G14" s="156"/>
      <c r="H14" s="156"/>
      <c r="I14" s="156"/>
      <c r="J14" s="156"/>
    </row>
    <row r="15" spans="1:21">
      <c r="A15" s="185" t="s">
        <v>559</v>
      </c>
      <c r="B15" s="187" t="s">
        <v>560</v>
      </c>
      <c r="C15" s="186"/>
      <c r="D15" s="186"/>
      <c r="E15" s="186"/>
      <c r="F15" s="186"/>
      <c r="G15" s="186"/>
      <c r="H15" s="186"/>
      <c r="I15" s="186"/>
      <c r="J15" s="186"/>
    </row>
    <row r="16" spans="1:21" ht="15.6" customHeight="1">
      <c r="A16" s="159" t="s">
        <v>561</v>
      </c>
      <c r="B16" s="186"/>
      <c r="C16" s="186"/>
      <c r="D16" s="186"/>
      <c r="E16" s="186"/>
      <c r="F16" s="186"/>
      <c r="G16" s="186"/>
      <c r="H16" s="186"/>
      <c r="I16" s="186"/>
      <c r="J16" s="186"/>
    </row>
    <row r="17" spans="1:2" ht="13.95" customHeight="1">
      <c r="A17" s="185" t="s">
        <v>562</v>
      </c>
      <c r="B17" s="176" t="s">
        <v>563</v>
      </c>
    </row>
    <row r="18" spans="1:2" ht="13.95" customHeight="1">
      <c r="A18" s="176"/>
      <c r="B18" s="188"/>
    </row>
    <row r="19" spans="1:2" ht="15.6" customHeight="1">
      <c r="A19" s="189" t="s">
        <v>564</v>
      </c>
    </row>
    <row r="20" spans="1:2" ht="15.6" customHeight="1">
      <c r="A20" s="190" t="s">
        <v>565</v>
      </c>
    </row>
    <row r="21" spans="1:2" ht="13.95" customHeight="1">
      <c r="A21" s="185" t="s">
        <v>540</v>
      </c>
      <c r="B21" s="176" t="s">
        <v>566</v>
      </c>
    </row>
    <row r="22" spans="1:2" ht="13.95" customHeight="1">
      <c r="A22" s="185" t="s">
        <v>567</v>
      </c>
      <c r="B22" s="176" t="s">
        <v>568</v>
      </c>
    </row>
    <row r="23" spans="1:2" ht="13.95" customHeight="1">
      <c r="A23" s="190" t="s">
        <v>569</v>
      </c>
      <c r="B23" s="176"/>
    </row>
    <row r="24" spans="1:2" ht="13.95" customHeight="1">
      <c r="A24" s="185" t="s">
        <v>542</v>
      </c>
      <c r="B24" s="176" t="s">
        <v>570</v>
      </c>
    </row>
    <row r="25" spans="1:2" ht="15.6" customHeight="1">
      <c r="A25" s="155"/>
    </row>
    <row r="26" spans="1:2" ht="15.6" customHeight="1">
      <c r="A26" s="191" t="s">
        <v>571</v>
      </c>
    </row>
    <row r="27" spans="1:2" ht="13.95" customHeight="1">
      <c r="A27" s="185" t="s">
        <v>533</v>
      </c>
      <c r="B27" s="176" t="s">
        <v>572</v>
      </c>
    </row>
    <row r="28" spans="1:2" s="174" customFormat="1" ht="13.95" customHeight="1"/>
    <row r="29" spans="1:2" ht="13.95" customHeight="1">
      <c r="A29" s="192" t="s">
        <v>573</v>
      </c>
    </row>
    <row r="30" spans="1:2" ht="13.95" customHeight="1">
      <c r="A30" s="193" t="s">
        <v>574</v>
      </c>
      <c r="B30" s="176" t="s">
        <v>575</v>
      </c>
    </row>
    <row r="31" spans="1:2" ht="13.95" customHeight="1">
      <c r="A31" s="193" t="s">
        <v>505</v>
      </c>
      <c r="B31" s="176" t="s">
        <v>576</v>
      </c>
    </row>
    <row r="32" spans="1:2" ht="13.95" customHeight="1"/>
    <row r="33" spans="1:1024">
      <c r="A33" s="194" t="s">
        <v>577</v>
      </c>
    </row>
    <row r="35" spans="1:1024" s="196" customFormat="1">
      <c r="A35" s="195"/>
      <c r="B35" s="195"/>
      <c r="C35" s="195"/>
      <c r="D35" s="195"/>
      <c r="E35" s="195"/>
      <c r="F35" s="195"/>
      <c r="G35" s="195"/>
      <c r="H35" s="195"/>
      <c r="I35" s="195"/>
      <c r="J35" s="195"/>
      <c r="K35" s="195"/>
      <c r="L35" s="195"/>
      <c r="M35" s="195"/>
      <c r="N35" s="195"/>
      <c r="O35" s="195"/>
      <c r="P35" s="195"/>
      <c r="Q35" s="195"/>
      <c r="R35" s="195"/>
      <c r="S35" s="195"/>
      <c r="T35" s="195"/>
      <c r="U35" s="195"/>
      <c r="V35" s="195"/>
      <c r="W35" s="195"/>
      <c r="X35" s="195"/>
      <c r="Y35" s="195"/>
      <c r="Z35" s="195"/>
      <c r="AA35" s="195"/>
      <c r="AB35" s="195"/>
      <c r="AC35" s="195"/>
      <c r="AD35" s="195"/>
      <c r="AE35" s="195"/>
      <c r="AF35" s="195"/>
      <c r="AG35" s="195"/>
      <c r="AH35" s="195"/>
      <c r="AI35" s="195"/>
      <c r="AJ35" s="195"/>
      <c r="AK35" s="195"/>
      <c r="AL35" s="195"/>
      <c r="AM35" s="195"/>
      <c r="AN35" s="195"/>
      <c r="AO35" s="195"/>
      <c r="AP35" s="195"/>
      <c r="AQ35" s="195"/>
      <c r="AR35" s="195"/>
      <c r="AS35" s="195"/>
      <c r="AT35" s="195"/>
      <c r="AU35" s="195"/>
      <c r="AV35" s="195"/>
      <c r="AW35" s="195"/>
      <c r="AX35" s="195"/>
      <c r="AY35" s="195"/>
      <c r="AZ35" s="195"/>
      <c r="BA35" s="195"/>
      <c r="BB35" s="195"/>
      <c r="BC35" s="195"/>
      <c r="BD35" s="195"/>
      <c r="BE35" s="195"/>
      <c r="BF35" s="195"/>
      <c r="BG35" s="195"/>
      <c r="BH35" s="195"/>
      <c r="BI35" s="195"/>
      <c r="BJ35" s="195"/>
      <c r="BK35" s="195"/>
      <c r="BL35" s="195"/>
      <c r="BM35" s="195"/>
      <c r="BN35" s="195"/>
      <c r="BO35" s="195"/>
      <c r="BP35" s="195"/>
      <c r="BQ35" s="195"/>
      <c r="BR35" s="195"/>
      <c r="BS35" s="195"/>
      <c r="BT35" s="195"/>
      <c r="BU35" s="195"/>
      <c r="BV35" s="195"/>
      <c r="BW35" s="195"/>
      <c r="BX35" s="195"/>
      <c r="BY35" s="195"/>
      <c r="BZ35" s="195"/>
      <c r="CA35" s="195"/>
      <c r="CB35" s="195"/>
      <c r="CC35" s="195"/>
      <c r="CD35" s="195"/>
      <c r="CE35" s="195"/>
      <c r="CF35" s="195"/>
      <c r="CG35" s="195"/>
      <c r="CH35" s="195"/>
      <c r="CI35" s="195"/>
      <c r="CJ35" s="195"/>
      <c r="CK35" s="195"/>
      <c r="CL35" s="195"/>
      <c r="CM35" s="195"/>
      <c r="CN35" s="195"/>
      <c r="CO35" s="195"/>
      <c r="CP35" s="195"/>
      <c r="CQ35" s="195"/>
      <c r="CR35" s="195"/>
      <c r="CS35" s="195"/>
      <c r="CT35" s="195"/>
      <c r="CU35" s="195"/>
      <c r="CV35" s="195"/>
      <c r="CW35" s="195"/>
      <c r="CX35" s="195"/>
      <c r="CY35" s="195"/>
      <c r="CZ35" s="195"/>
      <c r="DA35" s="195"/>
      <c r="DB35" s="195"/>
      <c r="DC35" s="195"/>
      <c r="DD35" s="195"/>
      <c r="DE35" s="195"/>
      <c r="DF35" s="195"/>
      <c r="DG35" s="195"/>
      <c r="DH35" s="195"/>
      <c r="DI35" s="195"/>
      <c r="DJ35" s="195"/>
      <c r="DK35" s="195"/>
      <c r="DL35" s="195"/>
      <c r="DM35" s="195"/>
      <c r="DN35" s="195"/>
      <c r="DO35" s="195"/>
      <c r="DP35" s="195"/>
      <c r="DQ35" s="195"/>
      <c r="DR35" s="195"/>
      <c r="DS35" s="195"/>
      <c r="DT35" s="195"/>
      <c r="DU35" s="195"/>
      <c r="DV35" s="195"/>
      <c r="DW35" s="195"/>
      <c r="DX35" s="195"/>
      <c r="DY35" s="195"/>
      <c r="DZ35" s="195"/>
      <c r="EA35" s="195"/>
      <c r="EB35" s="195"/>
      <c r="EC35" s="195"/>
      <c r="ED35" s="195"/>
      <c r="EE35" s="195"/>
      <c r="EF35" s="195"/>
      <c r="EG35" s="195"/>
      <c r="EH35" s="195"/>
      <c r="EI35" s="195"/>
      <c r="EJ35" s="195"/>
      <c r="EK35" s="195"/>
      <c r="EL35" s="195"/>
      <c r="EM35" s="195"/>
      <c r="EN35" s="195"/>
      <c r="EO35" s="195"/>
      <c r="EP35" s="195"/>
      <c r="EQ35" s="195"/>
      <c r="ER35" s="195"/>
      <c r="ES35" s="195"/>
      <c r="ET35" s="195"/>
      <c r="EU35" s="195"/>
      <c r="EV35" s="195"/>
      <c r="EW35" s="195"/>
      <c r="EX35" s="195"/>
      <c r="EY35" s="195"/>
      <c r="EZ35" s="195"/>
      <c r="FA35" s="195"/>
      <c r="FB35" s="195"/>
      <c r="FC35" s="195"/>
      <c r="FD35" s="195"/>
      <c r="FE35" s="195"/>
      <c r="FF35" s="195"/>
      <c r="FG35" s="195"/>
      <c r="FH35" s="195"/>
      <c r="FI35" s="195"/>
      <c r="FJ35" s="195"/>
      <c r="FK35" s="195"/>
      <c r="FL35" s="195"/>
      <c r="FM35" s="195"/>
      <c r="FN35" s="195"/>
      <c r="FO35" s="195"/>
      <c r="FP35" s="195"/>
      <c r="FQ35" s="195"/>
      <c r="FR35" s="195"/>
      <c r="FS35" s="195"/>
      <c r="FT35" s="195"/>
      <c r="FU35" s="195"/>
      <c r="FV35" s="195"/>
      <c r="FW35" s="195"/>
      <c r="FX35" s="195"/>
      <c r="FY35" s="195"/>
      <c r="FZ35" s="195"/>
      <c r="GA35" s="195"/>
      <c r="GB35" s="195"/>
      <c r="GC35" s="195"/>
      <c r="GD35" s="195"/>
      <c r="GE35" s="195"/>
      <c r="GF35" s="195"/>
      <c r="GG35" s="195"/>
      <c r="GH35" s="195"/>
      <c r="GI35" s="195"/>
      <c r="GJ35" s="195"/>
      <c r="GK35" s="195"/>
      <c r="GL35" s="195"/>
      <c r="GM35" s="195"/>
      <c r="GN35" s="195"/>
      <c r="GO35" s="195"/>
      <c r="GP35" s="195"/>
      <c r="GQ35" s="195"/>
      <c r="GR35" s="195"/>
      <c r="GS35" s="195"/>
      <c r="GT35" s="195"/>
      <c r="GU35" s="195"/>
      <c r="GV35" s="195"/>
      <c r="GW35" s="195"/>
      <c r="GX35" s="195"/>
      <c r="GY35" s="195"/>
      <c r="GZ35" s="195"/>
      <c r="HA35" s="195"/>
      <c r="HB35" s="195"/>
      <c r="HC35" s="195"/>
      <c r="HD35" s="195"/>
      <c r="HE35" s="195"/>
      <c r="HF35" s="195"/>
      <c r="HG35" s="195"/>
      <c r="HH35" s="195"/>
      <c r="HI35" s="195"/>
      <c r="HJ35" s="195"/>
      <c r="HK35" s="195"/>
      <c r="HL35" s="195"/>
      <c r="HM35" s="195"/>
      <c r="HN35" s="195"/>
      <c r="HO35" s="195"/>
      <c r="HP35" s="195"/>
      <c r="HQ35" s="195"/>
      <c r="HR35" s="195"/>
      <c r="HS35" s="195"/>
      <c r="HT35" s="195"/>
      <c r="HU35" s="195"/>
      <c r="HV35" s="195"/>
      <c r="HW35" s="195"/>
      <c r="HX35" s="195"/>
      <c r="HY35" s="195"/>
      <c r="HZ35" s="195"/>
      <c r="IA35" s="195"/>
      <c r="IB35" s="195"/>
      <c r="IC35" s="195"/>
      <c r="ID35" s="195"/>
      <c r="IE35" s="195"/>
      <c r="IF35" s="195"/>
      <c r="IG35" s="195"/>
      <c r="IH35" s="195"/>
      <c r="II35" s="195"/>
      <c r="IJ35" s="195"/>
      <c r="IK35" s="195"/>
      <c r="IL35" s="195"/>
      <c r="IM35" s="195"/>
      <c r="IN35" s="195"/>
      <c r="IO35" s="195"/>
      <c r="IP35" s="195"/>
      <c r="IQ35" s="195"/>
      <c r="IR35" s="195"/>
      <c r="IS35" s="195"/>
      <c r="IT35" s="195"/>
      <c r="IU35" s="195"/>
      <c r="IV35" s="195"/>
      <c r="IW35" s="195"/>
      <c r="IX35" s="195"/>
      <c r="IY35" s="195"/>
      <c r="IZ35" s="195"/>
      <c r="JA35" s="195"/>
      <c r="JB35" s="195"/>
      <c r="JC35" s="195"/>
      <c r="JD35" s="195"/>
      <c r="JE35" s="195"/>
      <c r="JF35" s="195"/>
      <c r="JG35" s="195"/>
      <c r="JH35" s="195"/>
      <c r="JI35" s="195"/>
      <c r="JJ35" s="195"/>
      <c r="JK35" s="195"/>
      <c r="JL35" s="195"/>
      <c r="JM35" s="195"/>
      <c r="JN35" s="195"/>
      <c r="JO35" s="195"/>
      <c r="JP35" s="195"/>
      <c r="JQ35" s="195"/>
      <c r="JR35" s="195"/>
      <c r="JS35" s="195"/>
      <c r="JT35" s="195"/>
      <c r="JU35" s="195"/>
      <c r="JV35" s="195"/>
      <c r="JW35" s="195"/>
      <c r="JX35" s="195"/>
      <c r="JY35" s="195"/>
      <c r="JZ35" s="195"/>
      <c r="KA35" s="195"/>
      <c r="KB35" s="195"/>
      <c r="KC35" s="195"/>
      <c r="KD35" s="195"/>
      <c r="KE35" s="195"/>
      <c r="KF35" s="195"/>
      <c r="KG35" s="195"/>
      <c r="KH35" s="195"/>
      <c r="KI35" s="195"/>
      <c r="KJ35" s="195"/>
      <c r="KK35" s="195"/>
      <c r="KL35" s="195"/>
      <c r="KM35" s="195"/>
      <c r="KN35" s="195"/>
      <c r="KO35" s="195"/>
      <c r="KP35" s="195"/>
      <c r="KQ35" s="195"/>
      <c r="KR35" s="195"/>
      <c r="KS35" s="195"/>
      <c r="KT35" s="195"/>
      <c r="KU35" s="195"/>
      <c r="KV35" s="195"/>
      <c r="KW35" s="195"/>
      <c r="KX35" s="195"/>
      <c r="KY35" s="195"/>
      <c r="KZ35" s="195"/>
      <c r="LA35" s="195"/>
      <c r="LB35" s="195"/>
      <c r="LC35" s="195"/>
      <c r="LD35" s="195"/>
      <c r="LE35" s="195"/>
      <c r="LF35" s="195"/>
      <c r="LG35" s="195"/>
      <c r="LH35" s="195"/>
      <c r="LI35" s="195"/>
      <c r="LJ35" s="195"/>
      <c r="LK35" s="195"/>
      <c r="LL35" s="195"/>
      <c r="LM35" s="195"/>
      <c r="LN35" s="195"/>
      <c r="LO35" s="195"/>
      <c r="LP35" s="195"/>
      <c r="LQ35" s="195"/>
      <c r="LR35" s="195"/>
      <c r="LS35" s="195"/>
      <c r="LT35" s="195"/>
      <c r="LU35" s="195"/>
      <c r="LV35" s="195"/>
      <c r="LW35" s="195"/>
      <c r="LX35" s="195"/>
      <c r="LY35" s="195"/>
      <c r="LZ35" s="195"/>
      <c r="MA35" s="195"/>
      <c r="MB35" s="195"/>
      <c r="MC35" s="195"/>
      <c r="MD35" s="195"/>
      <c r="ME35" s="195"/>
      <c r="MF35" s="195"/>
      <c r="MG35" s="195"/>
      <c r="MH35" s="195"/>
      <c r="MI35" s="195"/>
      <c r="MJ35" s="195"/>
      <c r="MK35" s="195"/>
      <c r="ML35" s="195"/>
      <c r="MM35" s="195"/>
      <c r="MN35" s="195"/>
      <c r="MO35" s="195"/>
      <c r="MP35" s="195"/>
      <c r="MQ35" s="195"/>
      <c r="MR35" s="195"/>
      <c r="MS35" s="195"/>
      <c r="MT35" s="195"/>
      <c r="MU35" s="195"/>
      <c r="MV35" s="195"/>
      <c r="MW35" s="195"/>
      <c r="MX35" s="195"/>
      <c r="MY35" s="195"/>
      <c r="MZ35" s="195"/>
      <c r="NA35" s="195"/>
      <c r="NB35" s="195"/>
      <c r="NC35" s="195"/>
      <c r="ND35" s="195"/>
      <c r="NE35" s="195"/>
      <c r="NF35" s="195"/>
      <c r="NG35" s="195"/>
      <c r="NH35" s="195"/>
      <c r="NI35" s="195"/>
      <c r="NJ35" s="195"/>
      <c r="NK35" s="195"/>
      <c r="NL35" s="195"/>
      <c r="NM35" s="195"/>
      <c r="NN35" s="195"/>
      <c r="NO35" s="195"/>
      <c r="NP35" s="195"/>
      <c r="NQ35" s="195"/>
      <c r="NR35" s="195"/>
      <c r="NS35" s="195"/>
      <c r="NT35" s="195"/>
      <c r="NU35" s="195"/>
      <c r="NV35" s="195"/>
      <c r="NW35" s="195"/>
      <c r="NX35" s="195"/>
      <c r="NY35" s="195"/>
      <c r="NZ35" s="195"/>
      <c r="OA35" s="195"/>
      <c r="OB35" s="195"/>
      <c r="OC35" s="195"/>
      <c r="OD35" s="195"/>
      <c r="OE35" s="195"/>
      <c r="OF35" s="195"/>
      <c r="OG35" s="195"/>
      <c r="OH35" s="195"/>
      <c r="OI35" s="195"/>
      <c r="OJ35" s="195"/>
      <c r="OK35" s="195"/>
      <c r="OL35" s="195"/>
      <c r="OM35" s="195"/>
      <c r="ON35" s="195"/>
      <c r="OO35" s="195"/>
      <c r="OP35" s="195"/>
      <c r="OQ35" s="195"/>
      <c r="OR35" s="195"/>
      <c r="OS35" s="195"/>
      <c r="OT35" s="195"/>
      <c r="OU35" s="195"/>
      <c r="OV35" s="195"/>
      <c r="OW35" s="195"/>
      <c r="OX35" s="195"/>
      <c r="OY35" s="195"/>
      <c r="OZ35" s="195"/>
      <c r="PA35" s="195"/>
      <c r="PB35" s="195"/>
      <c r="PC35" s="195"/>
      <c r="PD35" s="195"/>
      <c r="PE35" s="195"/>
      <c r="PF35" s="195"/>
      <c r="PG35" s="195"/>
      <c r="PH35" s="195"/>
      <c r="PI35" s="195"/>
      <c r="PJ35" s="195"/>
      <c r="PK35" s="195"/>
      <c r="PL35" s="195"/>
      <c r="PM35" s="195"/>
      <c r="PN35" s="195"/>
      <c r="PO35" s="195"/>
      <c r="PP35" s="195"/>
      <c r="PQ35" s="195"/>
      <c r="PR35" s="195"/>
      <c r="PS35" s="195"/>
      <c r="PT35" s="195"/>
      <c r="PU35" s="195"/>
      <c r="PV35" s="195"/>
      <c r="PW35" s="195"/>
      <c r="PX35" s="195"/>
      <c r="PY35" s="195"/>
      <c r="PZ35" s="195"/>
      <c r="QA35" s="195"/>
      <c r="QB35" s="195"/>
      <c r="QC35" s="195"/>
      <c r="QD35" s="195"/>
      <c r="QE35" s="195"/>
      <c r="QF35" s="195"/>
      <c r="QG35" s="195"/>
      <c r="QH35" s="195"/>
      <c r="QI35" s="195"/>
      <c r="QJ35" s="195"/>
      <c r="QK35" s="195"/>
      <c r="QL35" s="195"/>
      <c r="QM35" s="195"/>
      <c r="QN35" s="195"/>
      <c r="QO35" s="195"/>
      <c r="QP35" s="195"/>
      <c r="QQ35" s="195"/>
      <c r="QR35" s="195"/>
      <c r="QS35" s="195"/>
      <c r="QT35" s="195"/>
      <c r="QU35" s="195"/>
      <c r="QV35" s="195"/>
      <c r="QW35" s="195"/>
      <c r="QX35" s="195"/>
      <c r="QY35" s="195"/>
      <c r="QZ35" s="195"/>
      <c r="RA35" s="195"/>
      <c r="RB35" s="195"/>
      <c r="RC35" s="195"/>
      <c r="RD35" s="195"/>
      <c r="RE35" s="195"/>
      <c r="RF35" s="195"/>
      <c r="RG35" s="195"/>
      <c r="RH35" s="195"/>
      <c r="RI35" s="195"/>
      <c r="RJ35" s="195"/>
      <c r="RK35" s="195"/>
      <c r="RL35" s="195"/>
      <c r="RM35" s="195"/>
      <c r="RN35" s="195"/>
      <c r="RO35" s="195"/>
      <c r="RP35" s="195"/>
      <c r="RQ35" s="195"/>
      <c r="RR35" s="195"/>
      <c r="RS35" s="195"/>
      <c r="RT35" s="195"/>
      <c r="RU35" s="195"/>
      <c r="RV35" s="195"/>
      <c r="RW35" s="195"/>
      <c r="RX35" s="195"/>
      <c r="RY35" s="195"/>
      <c r="RZ35" s="195"/>
      <c r="SA35" s="195"/>
      <c r="SB35" s="195"/>
      <c r="SC35" s="195"/>
      <c r="SD35" s="195"/>
      <c r="SE35" s="195"/>
      <c r="SF35" s="195"/>
      <c r="SG35" s="195"/>
      <c r="SH35" s="195"/>
      <c r="SI35" s="195"/>
      <c r="SJ35" s="195"/>
      <c r="SK35" s="195"/>
      <c r="SL35" s="195"/>
      <c r="SM35" s="195"/>
      <c r="SN35" s="195"/>
      <c r="SO35" s="195"/>
      <c r="SP35" s="195"/>
      <c r="SQ35" s="195"/>
      <c r="SR35" s="195"/>
      <c r="SS35" s="195"/>
      <c r="ST35" s="195"/>
      <c r="SU35" s="195"/>
      <c r="SV35" s="195"/>
      <c r="SW35" s="195"/>
      <c r="SX35" s="195"/>
      <c r="SY35" s="195"/>
      <c r="SZ35" s="195"/>
      <c r="TA35" s="195"/>
      <c r="TB35" s="195"/>
      <c r="TC35" s="195"/>
      <c r="TD35" s="195"/>
      <c r="TE35" s="195"/>
      <c r="TF35" s="195"/>
      <c r="TG35" s="195"/>
      <c r="TH35" s="195"/>
      <c r="TI35" s="195"/>
      <c r="TJ35" s="195"/>
      <c r="TK35" s="195"/>
      <c r="TL35" s="195"/>
      <c r="TM35" s="195"/>
      <c r="TN35" s="195"/>
      <c r="TO35" s="195"/>
      <c r="TP35" s="195"/>
      <c r="TQ35" s="195"/>
      <c r="TR35" s="195"/>
      <c r="TS35" s="195"/>
      <c r="TT35" s="195"/>
      <c r="TU35" s="195"/>
      <c r="TV35" s="195"/>
      <c r="TW35" s="195"/>
      <c r="TX35" s="195"/>
      <c r="TY35" s="195"/>
      <c r="TZ35" s="195"/>
      <c r="UA35" s="195"/>
      <c r="UB35" s="195"/>
      <c r="UC35" s="195"/>
      <c r="UD35" s="195"/>
      <c r="UE35" s="195"/>
      <c r="UF35" s="195"/>
      <c r="UG35" s="195"/>
      <c r="UH35" s="195"/>
      <c r="UI35" s="195"/>
      <c r="UJ35" s="195"/>
      <c r="UK35" s="195"/>
      <c r="UL35" s="195"/>
      <c r="UM35" s="195"/>
      <c r="UN35" s="195"/>
      <c r="UO35" s="195"/>
      <c r="UP35" s="195"/>
      <c r="UQ35" s="195"/>
      <c r="UR35" s="195"/>
      <c r="US35" s="195"/>
      <c r="UT35" s="195"/>
      <c r="UU35" s="195"/>
      <c r="UV35" s="195"/>
      <c r="UW35" s="195"/>
      <c r="UX35" s="195"/>
      <c r="UY35" s="195"/>
      <c r="UZ35" s="195"/>
      <c r="VA35" s="195"/>
      <c r="VB35" s="195"/>
      <c r="VC35" s="195"/>
      <c r="VD35" s="195"/>
      <c r="VE35" s="195"/>
      <c r="VF35" s="195"/>
      <c r="VG35" s="195"/>
      <c r="VH35" s="195"/>
      <c r="VI35" s="195"/>
      <c r="VJ35" s="195"/>
      <c r="VK35" s="195"/>
      <c r="VL35" s="195"/>
      <c r="VM35" s="195"/>
      <c r="VN35" s="195"/>
      <c r="VO35" s="195"/>
      <c r="VP35" s="195"/>
      <c r="VQ35" s="195"/>
      <c r="VR35" s="195"/>
      <c r="VS35" s="195"/>
      <c r="VT35" s="195"/>
      <c r="VU35" s="195"/>
      <c r="VV35" s="195"/>
      <c r="VW35" s="195"/>
      <c r="VX35" s="195"/>
      <c r="VY35" s="195"/>
      <c r="VZ35" s="195"/>
      <c r="WA35" s="195"/>
      <c r="WB35" s="195"/>
      <c r="WC35" s="195"/>
      <c r="WD35" s="195"/>
      <c r="WE35" s="195"/>
      <c r="WF35" s="195"/>
      <c r="WG35" s="195"/>
      <c r="WH35" s="195"/>
      <c r="WI35" s="195"/>
      <c r="WJ35" s="195"/>
      <c r="WK35" s="195"/>
      <c r="WL35" s="195"/>
      <c r="WM35" s="195"/>
      <c r="WN35" s="195"/>
      <c r="WO35" s="195"/>
      <c r="WP35" s="195"/>
      <c r="WQ35" s="195"/>
      <c r="WR35" s="195"/>
      <c r="WS35" s="195"/>
      <c r="WT35" s="195"/>
      <c r="WU35" s="195"/>
      <c r="WV35" s="195"/>
      <c r="WW35" s="195"/>
      <c r="WX35" s="195"/>
      <c r="WY35" s="195"/>
      <c r="WZ35" s="195"/>
      <c r="XA35" s="195"/>
      <c r="XB35" s="195"/>
      <c r="XC35" s="195"/>
      <c r="XD35" s="195"/>
      <c r="XE35" s="195"/>
      <c r="XF35" s="195"/>
      <c r="XG35" s="195"/>
      <c r="XH35" s="195"/>
      <c r="XI35" s="195"/>
      <c r="XJ35" s="195"/>
      <c r="XK35" s="195"/>
      <c r="XL35" s="195"/>
      <c r="XM35" s="195"/>
      <c r="XN35" s="195"/>
      <c r="XO35" s="195"/>
      <c r="XP35" s="195"/>
      <c r="XQ35" s="195"/>
      <c r="XR35" s="195"/>
      <c r="XS35" s="195"/>
      <c r="XT35" s="195"/>
      <c r="XU35" s="195"/>
      <c r="XV35" s="195"/>
      <c r="XW35" s="195"/>
      <c r="XX35" s="195"/>
      <c r="XY35" s="195"/>
      <c r="XZ35" s="195"/>
      <c r="YA35" s="195"/>
      <c r="YB35" s="195"/>
      <c r="YC35" s="195"/>
      <c r="YD35" s="195"/>
      <c r="YE35" s="195"/>
      <c r="YF35" s="195"/>
      <c r="YG35" s="195"/>
      <c r="YH35" s="195"/>
      <c r="YI35" s="195"/>
      <c r="YJ35" s="195"/>
      <c r="YK35" s="195"/>
      <c r="YL35" s="195"/>
      <c r="YM35" s="195"/>
      <c r="YN35" s="195"/>
      <c r="YO35" s="195"/>
      <c r="YP35" s="195"/>
      <c r="YQ35" s="195"/>
      <c r="YR35" s="195"/>
      <c r="YS35" s="195"/>
      <c r="YT35" s="195"/>
      <c r="YU35" s="195"/>
      <c r="YV35" s="195"/>
      <c r="YW35" s="195"/>
      <c r="YX35" s="195"/>
      <c r="YY35" s="195"/>
      <c r="YZ35" s="195"/>
      <c r="ZA35" s="195"/>
      <c r="ZB35" s="195"/>
      <c r="ZC35" s="195"/>
      <c r="ZD35" s="195"/>
      <c r="ZE35" s="195"/>
      <c r="ZF35" s="195"/>
      <c r="ZG35" s="195"/>
      <c r="ZH35" s="195"/>
      <c r="ZI35" s="195"/>
      <c r="ZJ35" s="195"/>
      <c r="ZK35" s="195"/>
      <c r="ZL35" s="195"/>
      <c r="ZM35" s="195"/>
      <c r="ZN35" s="195"/>
      <c r="ZO35" s="195"/>
      <c r="ZP35" s="195"/>
      <c r="ZQ35" s="195"/>
      <c r="ZR35" s="195"/>
      <c r="ZS35" s="195"/>
      <c r="ZT35" s="195"/>
      <c r="ZU35" s="195"/>
      <c r="ZV35" s="195"/>
      <c r="ZW35" s="195"/>
      <c r="ZX35" s="195"/>
      <c r="ZY35" s="195"/>
      <c r="ZZ35" s="195"/>
      <c r="AAA35" s="195"/>
      <c r="AAB35" s="195"/>
      <c r="AAC35" s="195"/>
      <c r="AAD35" s="195"/>
      <c r="AAE35" s="195"/>
      <c r="AAF35" s="195"/>
      <c r="AAG35" s="195"/>
      <c r="AAH35" s="195"/>
      <c r="AAI35" s="195"/>
      <c r="AAJ35" s="195"/>
      <c r="AAK35" s="195"/>
      <c r="AAL35" s="195"/>
      <c r="AAM35" s="195"/>
      <c r="AAN35" s="195"/>
      <c r="AAO35" s="195"/>
      <c r="AAP35" s="195"/>
      <c r="AAQ35" s="195"/>
      <c r="AAR35" s="195"/>
      <c r="AAS35" s="195"/>
      <c r="AAT35" s="195"/>
      <c r="AAU35" s="195"/>
      <c r="AAV35" s="195"/>
      <c r="AAW35" s="195"/>
      <c r="AAX35" s="195"/>
      <c r="AAY35" s="195"/>
      <c r="AAZ35" s="195"/>
      <c r="ABA35" s="195"/>
      <c r="ABB35" s="195"/>
      <c r="ABC35" s="195"/>
      <c r="ABD35" s="195"/>
      <c r="ABE35" s="195"/>
      <c r="ABF35" s="195"/>
      <c r="ABG35" s="195"/>
      <c r="ABH35" s="195"/>
      <c r="ABI35" s="195"/>
      <c r="ABJ35" s="195"/>
      <c r="ABK35" s="195"/>
      <c r="ABL35" s="195"/>
      <c r="ABM35" s="195"/>
      <c r="ABN35" s="195"/>
      <c r="ABO35" s="195"/>
      <c r="ABP35" s="195"/>
      <c r="ABQ35" s="195"/>
      <c r="ABR35" s="195"/>
      <c r="ABS35" s="195"/>
      <c r="ABT35" s="195"/>
      <c r="ABU35" s="195"/>
      <c r="ABV35" s="195"/>
      <c r="ABW35" s="195"/>
      <c r="ABX35" s="195"/>
      <c r="ABY35" s="195"/>
      <c r="ABZ35" s="195"/>
      <c r="ACA35" s="195"/>
      <c r="ACB35" s="195"/>
      <c r="ACC35" s="195"/>
      <c r="ACD35" s="195"/>
      <c r="ACE35" s="195"/>
      <c r="ACF35" s="195"/>
      <c r="ACG35" s="195"/>
      <c r="ACH35" s="195"/>
      <c r="ACI35" s="195"/>
      <c r="ACJ35" s="195"/>
      <c r="ACK35" s="195"/>
      <c r="ACL35" s="195"/>
      <c r="ACM35" s="195"/>
      <c r="ACN35" s="195"/>
      <c r="ACO35" s="195"/>
      <c r="ACP35" s="195"/>
      <c r="ACQ35" s="195"/>
      <c r="ACR35" s="195"/>
      <c r="ACS35" s="195"/>
      <c r="ACT35" s="195"/>
      <c r="ACU35" s="195"/>
      <c r="ACV35" s="195"/>
      <c r="ACW35" s="195"/>
      <c r="ACX35" s="195"/>
      <c r="ACY35" s="195"/>
      <c r="ACZ35" s="195"/>
      <c r="ADA35" s="195"/>
      <c r="ADB35" s="195"/>
      <c r="ADC35" s="195"/>
      <c r="ADD35" s="195"/>
      <c r="ADE35" s="195"/>
      <c r="ADF35" s="195"/>
      <c r="ADG35" s="195"/>
      <c r="ADH35" s="195"/>
      <c r="ADI35" s="195"/>
      <c r="ADJ35" s="195"/>
      <c r="ADK35" s="195"/>
      <c r="ADL35" s="195"/>
      <c r="ADM35" s="195"/>
      <c r="ADN35" s="195"/>
      <c r="ADO35" s="195"/>
      <c r="ADP35" s="195"/>
      <c r="ADQ35" s="195"/>
      <c r="ADR35" s="195"/>
      <c r="ADS35" s="195"/>
      <c r="ADT35" s="195"/>
      <c r="ADU35" s="195"/>
      <c r="ADV35" s="195"/>
      <c r="ADW35" s="195"/>
      <c r="ADX35" s="195"/>
      <c r="ADY35" s="195"/>
      <c r="ADZ35" s="195"/>
      <c r="AEA35" s="195"/>
      <c r="AEB35" s="195"/>
      <c r="AEC35" s="195"/>
      <c r="AED35" s="195"/>
      <c r="AEE35" s="195"/>
      <c r="AEF35" s="195"/>
      <c r="AEG35" s="195"/>
      <c r="AEH35" s="195"/>
      <c r="AEI35" s="195"/>
      <c r="AEJ35" s="195"/>
      <c r="AEK35" s="195"/>
      <c r="AEL35" s="195"/>
      <c r="AEM35" s="195"/>
      <c r="AEN35" s="195"/>
      <c r="AEO35" s="195"/>
      <c r="AEP35" s="195"/>
      <c r="AEQ35" s="195"/>
      <c r="AER35" s="195"/>
      <c r="AES35" s="195"/>
      <c r="AET35" s="195"/>
      <c r="AEU35" s="195"/>
      <c r="AEV35" s="195"/>
      <c r="AEW35" s="195"/>
      <c r="AEX35" s="195"/>
      <c r="AEY35" s="195"/>
      <c r="AEZ35" s="195"/>
      <c r="AFA35" s="195"/>
      <c r="AFB35" s="195"/>
      <c r="AFC35" s="195"/>
      <c r="AFD35" s="195"/>
      <c r="AFE35" s="195"/>
      <c r="AFF35" s="195"/>
      <c r="AFG35" s="195"/>
      <c r="AFH35" s="195"/>
      <c r="AFI35" s="195"/>
      <c r="AFJ35" s="195"/>
      <c r="AFK35" s="195"/>
      <c r="AFL35" s="195"/>
      <c r="AFM35" s="195"/>
      <c r="AFN35" s="195"/>
      <c r="AFO35" s="195"/>
      <c r="AFP35" s="195"/>
      <c r="AFQ35" s="195"/>
      <c r="AFR35" s="195"/>
      <c r="AFS35" s="195"/>
      <c r="AFT35" s="195"/>
      <c r="AFU35" s="195"/>
      <c r="AFV35" s="195"/>
      <c r="AFW35" s="195"/>
      <c r="AFX35" s="195"/>
      <c r="AFY35" s="195"/>
      <c r="AFZ35" s="195"/>
      <c r="AGA35" s="195"/>
      <c r="AGB35" s="195"/>
      <c r="AGC35" s="195"/>
      <c r="AGD35" s="195"/>
      <c r="AGE35" s="195"/>
      <c r="AGF35" s="195"/>
      <c r="AGG35" s="195"/>
      <c r="AGH35" s="195"/>
      <c r="AGI35" s="195"/>
      <c r="AGJ35" s="195"/>
      <c r="AGK35" s="195"/>
      <c r="AGL35" s="195"/>
      <c r="AGM35" s="195"/>
      <c r="AGN35" s="195"/>
      <c r="AGO35" s="195"/>
      <c r="AGP35" s="195"/>
      <c r="AGQ35" s="195"/>
      <c r="AGR35" s="195"/>
      <c r="AGS35" s="195"/>
      <c r="AGT35" s="195"/>
      <c r="AGU35" s="195"/>
      <c r="AGV35" s="195"/>
      <c r="AGW35" s="195"/>
      <c r="AGX35" s="195"/>
      <c r="AGY35" s="195"/>
      <c r="AGZ35" s="195"/>
      <c r="AHA35" s="195"/>
      <c r="AHB35" s="195"/>
      <c r="AHC35" s="195"/>
      <c r="AHD35" s="195"/>
      <c r="AHE35" s="195"/>
      <c r="AHF35" s="195"/>
      <c r="AHG35" s="195"/>
      <c r="AHH35" s="195"/>
      <c r="AHI35" s="195"/>
      <c r="AHJ35" s="195"/>
      <c r="AHK35" s="195"/>
      <c r="AHL35" s="195"/>
      <c r="AHM35" s="195"/>
      <c r="AHN35" s="195"/>
      <c r="AHO35" s="195"/>
      <c r="AHP35" s="195"/>
      <c r="AHQ35" s="195"/>
      <c r="AHR35" s="195"/>
      <c r="AHS35" s="195"/>
      <c r="AHT35" s="195"/>
      <c r="AHU35" s="195"/>
      <c r="AHV35" s="195"/>
      <c r="AHW35" s="195"/>
      <c r="AHX35" s="195"/>
      <c r="AHY35" s="195"/>
      <c r="AHZ35" s="195"/>
      <c r="AIA35" s="195"/>
      <c r="AIB35" s="195"/>
      <c r="AIC35" s="195"/>
      <c r="AID35" s="195"/>
      <c r="AIE35" s="195"/>
      <c r="AIF35" s="195"/>
      <c r="AIG35" s="195"/>
      <c r="AIH35" s="195"/>
      <c r="AII35" s="195"/>
      <c r="AIJ35" s="195"/>
      <c r="AIK35" s="195"/>
      <c r="AIL35" s="195"/>
      <c r="AIM35" s="195"/>
      <c r="AIN35" s="195"/>
      <c r="AIO35" s="195"/>
      <c r="AIP35" s="195"/>
      <c r="AIQ35" s="195"/>
      <c r="AIR35" s="195"/>
      <c r="AIS35" s="195"/>
      <c r="AIT35" s="195"/>
      <c r="AIU35" s="195"/>
      <c r="AIV35" s="195"/>
      <c r="AIW35" s="195"/>
      <c r="AIX35" s="195"/>
      <c r="AIY35" s="195"/>
      <c r="AIZ35" s="195"/>
      <c r="AJA35" s="195"/>
      <c r="AJB35" s="195"/>
      <c r="AJC35" s="195"/>
      <c r="AJD35" s="195"/>
      <c r="AJE35" s="195"/>
      <c r="AJF35" s="195"/>
      <c r="AJG35" s="195"/>
      <c r="AJH35" s="195"/>
      <c r="AJI35" s="195"/>
      <c r="AJJ35" s="195"/>
      <c r="AJK35" s="195"/>
      <c r="AJL35" s="195"/>
      <c r="AJM35" s="195"/>
      <c r="AJN35" s="195"/>
      <c r="AJO35" s="195"/>
      <c r="AJP35" s="195"/>
      <c r="AJQ35" s="195"/>
      <c r="AJR35" s="195"/>
      <c r="AJS35" s="195"/>
      <c r="AJT35" s="195"/>
      <c r="AJU35" s="195"/>
      <c r="AJV35" s="195"/>
      <c r="AJW35" s="195"/>
      <c r="AJX35" s="195"/>
      <c r="AJY35" s="195"/>
      <c r="AJZ35" s="195"/>
      <c r="AKA35" s="195"/>
      <c r="AKB35" s="195"/>
      <c r="AKC35" s="195"/>
      <c r="AKD35" s="195"/>
      <c r="AKE35" s="195"/>
      <c r="AKF35" s="195"/>
      <c r="AKG35" s="195"/>
      <c r="AKH35" s="195"/>
      <c r="AKI35" s="195"/>
      <c r="AKJ35" s="195"/>
      <c r="AKK35" s="195"/>
      <c r="AKL35" s="195"/>
      <c r="AKM35" s="195"/>
      <c r="AKN35" s="195"/>
      <c r="AKO35" s="195"/>
      <c r="AKP35" s="195"/>
      <c r="AKQ35" s="195"/>
      <c r="AKR35" s="195"/>
      <c r="AKS35" s="195"/>
      <c r="AKT35" s="195"/>
      <c r="AKU35" s="195"/>
      <c r="AKV35" s="195"/>
      <c r="AKW35" s="195"/>
      <c r="AKX35" s="195"/>
      <c r="AKY35" s="195"/>
      <c r="AKZ35" s="195"/>
      <c r="ALA35" s="195"/>
      <c r="ALB35" s="195"/>
      <c r="ALC35" s="195"/>
      <c r="ALD35" s="195"/>
      <c r="ALE35" s="195"/>
      <c r="ALF35" s="195"/>
      <c r="ALG35" s="195"/>
      <c r="ALH35" s="195"/>
      <c r="ALI35" s="195"/>
      <c r="ALJ35" s="195"/>
      <c r="ALK35" s="195"/>
      <c r="ALL35" s="195"/>
      <c r="ALM35" s="195"/>
      <c r="ALN35" s="195"/>
      <c r="ALO35" s="195"/>
      <c r="ALP35" s="195"/>
      <c r="ALQ35" s="195"/>
      <c r="ALR35" s="195"/>
      <c r="ALS35" s="195"/>
      <c r="ALT35" s="195"/>
      <c r="ALU35" s="195"/>
      <c r="ALV35" s="195"/>
      <c r="ALW35" s="195"/>
      <c r="ALX35" s="195"/>
      <c r="ALY35" s="195"/>
      <c r="ALZ35" s="195"/>
      <c r="AMA35" s="195"/>
      <c r="AMB35" s="195"/>
      <c r="AMC35" s="195"/>
      <c r="AMD35" s="195"/>
      <c r="AME35" s="195"/>
      <c r="AMF35" s="195"/>
      <c r="AMG35" s="195"/>
      <c r="AMH35" s="195"/>
      <c r="AMI35" s="195"/>
      <c r="AMJ35" s="195"/>
    </row>
    <row r="36" spans="1:1024">
      <c r="A36" s="175" t="s">
        <v>578</v>
      </c>
    </row>
    <row r="38" spans="1:1024">
      <c r="A38" s="181" t="s">
        <v>553</v>
      </c>
    </row>
    <row r="40" spans="1:1024">
      <c r="A40" s="176" t="s">
        <v>579</v>
      </c>
    </row>
    <row r="42" spans="1:1024">
      <c r="A42" s="181" t="s">
        <v>535</v>
      </c>
      <c r="B42" s="185" t="s">
        <v>536</v>
      </c>
      <c r="C42" s="185" t="s">
        <v>559</v>
      </c>
    </row>
    <row r="44" spans="1:1024">
      <c r="A44" s="176" t="s">
        <v>580</v>
      </c>
    </row>
    <row r="45" spans="1:1024">
      <c r="A45" s="197" t="s">
        <v>581</v>
      </c>
      <c r="B45" s="176" t="s">
        <v>582</v>
      </c>
    </row>
    <row r="46" spans="1:1024">
      <c r="A46" s="197" t="s">
        <v>583</v>
      </c>
      <c r="B46" s="176" t="s">
        <v>584</v>
      </c>
    </row>
    <row r="47" spans="1:1024">
      <c r="A47" s="197" t="s">
        <v>585</v>
      </c>
      <c r="B47" s="176" t="s">
        <v>586</v>
      </c>
    </row>
    <row r="48" spans="1:1024">
      <c r="A48" s="197" t="s">
        <v>587</v>
      </c>
      <c r="B48" s="176" t="s">
        <v>588</v>
      </c>
    </row>
    <row r="49" spans="1:2">
      <c r="A49" s="197" t="s">
        <v>589</v>
      </c>
      <c r="B49" s="176" t="s">
        <v>590</v>
      </c>
    </row>
    <row r="51" spans="1:2">
      <c r="A51" s="185" t="s">
        <v>537</v>
      </c>
    </row>
    <row r="53" spans="1:2">
      <c r="A53" s="176" t="s">
        <v>591</v>
      </c>
    </row>
    <row r="54" spans="1:2">
      <c r="A54" s="176" t="s">
        <v>592</v>
      </c>
    </row>
    <row r="55" spans="1:2">
      <c r="A55" s="176" t="s">
        <v>593</v>
      </c>
    </row>
    <row r="56" spans="1:2">
      <c r="A56" s="198" t="s">
        <v>594</v>
      </c>
    </row>
    <row r="57" spans="1:2">
      <c r="A57" s="198" t="s">
        <v>595</v>
      </c>
    </row>
    <row r="58" spans="1:2">
      <c r="A58" s="198" t="s">
        <v>596</v>
      </c>
    </row>
    <row r="60" spans="1:2">
      <c r="A60" s="185" t="s">
        <v>540</v>
      </c>
      <c r="B60" s="185" t="s">
        <v>567</v>
      </c>
    </row>
    <row r="62" spans="1:2">
      <c r="A62" s="176" t="s">
        <v>597</v>
      </c>
    </row>
    <row r="63" spans="1:2">
      <c r="A63" s="197" t="s">
        <v>598</v>
      </c>
      <c r="B63" s="176" t="s">
        <v>599</v>
      </c>
    </row>
    <row r="64" spans="1:2">
      <c r="A64" s="197" t="s">
        <v>600</v>
      </c>
      <c r="B64" s="176" t="s">
        <v>601</v>
      </c>
    </row>
    <row r="65" spans="1:2">
      <c r="A65" s="161" t="s">
        <v>602</v>
      </c>
      <c r="B65" s="176"/>
    </row>
    <row r="66" spans="1:2">
      <c r="A66" s="197" t="s">
        <v>603</v>
      </c>
      <c r="B66" s="176" t="s">
        <v>604</v>
      </c>
    </row>
    <row r="67" spans="1:2">
      <c r="A67" s="197" t="s">
        <v>605</v>
      </c>
      <c r="B67" s="176" t="s">
        <v>606</v>
      </c>
    </row>
    <row r="68" spans="1:2">
      <c r="A68" s="197" t="s">
        <v>607</v>
      </c>
      <c r="B68" s="176" t="s">
        <v>608</v>
      </c>
    </row>
    <row r="69" spans="1:2">
      <c r="A69" s="197" t="s">
        <v>589</v>
      </c>
      <c r="B69" s="176" t="s">
        <v>609</v>
      </c>
    </row>
    <row r="71" spans="1:2">
      <c r="A71" s="185" t="s">
        <v>542</v>
      </c>
    </row>
    <row r="73" spans="1:2">
      <c r="A73" s="176" t="s">
        <v>610</v>
      </c>
    </row>
    <row r="74" spans="1:2">
      <c r="A74" s="176" t="s">
        <v>611</v>
      </c>
    </row>
    <row r="75" spans="1:2">
      <c r="A75" s="197" t="s">
        <v>583</v>
      </c>
      <c r="B75" s="176" t="s">
        <v>612</v>
      </c>
    </row>
    <row r="76" spans="1:2">
      <c r="A76" s="197" t="s">
        <v>600</v>
      </c>
      <c r="B76" s="176" t="s">
        <v>599</v>
      </c>
    </row>
    <row r="77" spans="1:2">
      <c r="A77" s="197" t="s">
        <v>613</v>
      </c>
      <c r="B77" s="176" t="s">
        <v>601</v>
      </c>
    </row>
    <row r="78" spans="1:2">
      <c r="A78" s="197" t="s">
        <v>614</v>
      </c>
      <c r="B78" s="176" t="s">
        <v>615</v>
      </c>
    </row>
    <row r="79" spans="1:2">
      <c r="A79" s="197" t="s">
        <v>616</v>
      </c>
      <c r="B79" s="176" t="s">
        <v>617</v>
      </c>
    </row>
    <row r="80" spans="1:2">
      <c r="A80" s="197" t="s">
        <v>589</v>
      </c>
      <c r="B80" s="176" t="s">
        <v>618</v>
      </c>
    </row>
    <row r="82" spans="1:2">
      <c r="A82" s="185" t="s">
        <v>533</v>
      </c>
    </row>
    <row r="84" spans="1:2">
      <c r="A84" s="176" t="s">
        <v>619</v>
      </c>
    </row>
    <row r="85" spans="1:2">
      <c r="A85" s="198" t="s">
        <v>620</v>
      </c>
      <c r="B85" s="176" t="s">
        <v>621</v>
      </c>
    </row>
    <row r="86" spans="1:2">
      <c r="A86" s="198" t="s">
        <v>622</v>
      </c>
      <c r="B86" s="176" t="s">
        <v>623</v>
      </c>
    </row>
    <row r="87" spans="1:2">
      <c r="A87" s="198" t="s">
        <v>624</v>
      </c>
      <c r="B87" s="176" t="s">
        <v>625</v>
      </c>
    </row>
    <row r="88" spans="1:2">
      <c r="A88" s="198" t="s">
        <v>626</v>
      </c>
      <c r="B88" s="176" t="s">
        <v>627</v>
      </c>
    </row>
    <row r="90" spans="1:2">
      <c r="A90" s="197" t="s">
        <v>583</v>
      </c>
      <c r="B90" s="156" t="s">
        <v>628</v>
      </c>
    </row>
    <row r="91" spans="1:2">
      <c r="A91" s="197" t="s">
        <v>600</v>
      </c>
      <c r="B91" s="156" t="s">
        <v>629</v>
      </c>
    </row>
    <row r="92" spans="1:2">
      <c r="A92" s="197" t="s">
        <v>613</v>
      </c>
      <c r="B92" s="156" t="s">
        <v>630</v>
      </c>
    </row>
    <row r="93" spans="1:2">
      <c r="A93" s="197" t="s">
        <v>614</v>
      </c>
      <c r="B93" s="156" t="s">
        <v>631</v>
      </c>
    </row>
    <row r="94" spans="1:2">
      <c r="A94" s="197" t="s">
        <v>616</v>
      </c>
      <c r="B94" s="176" t="s">
        <v>632</v>
      </c>
    </row>
    <row r="95" spans="1:2">
      <c r="A95" s="197" t="s">
        <v>633</v>
      </c>
      <c r="B95" s="156" t="s">
        <v>634</v>
      </c>
    </row>
    <row r="96" spans="1:2">
      <c r="A96" s="197" t="s">
        <v>635</v>
      </c>
      <c r="B96" s="176" t="s">
        <v>636</v>
      </c>
    </row>
    <row r="97" spans="1:2">
      <c r="A97" s="197"/>
    </row>
    <row r="98" spans="1:2" ht="15.6">
      <c r="A98" s="193" t="s">
        <v>574</v>
      </c>
    </row>
    <row r="100" spans="1:2">
      <c r="A100" s="156" t="s">
        <v>637</v>
      </c>
    </row>
    <row r="101" spans="1:2">
      <c r="A101" s="197" t="s">
        <v>638</v>
      </c>
      <c r="B101" s="156" t="s">
        <v>639</v>
      </c>
    </row>
    <row r="102" spans="1:2">
      <c r="A102" s="197" t="s">
        <v>600</v>
      </c>
      <c r="B102" s="176" t="s">
        <v>599</v>
      </c>
    </row>
    <row r="103" spans="1:2">
      <c r="A103" s="197" t="s">
        <v>613</v>
      </c>
      <c r="B103" s="176" t="s">
        <v>601</v>
      </c>
    </row>
    <row r="104" spans="1:2">
      <c r="A104" s="197" t="s">
        <v>614</v>
      </c>
      <c r="B104" s="156" t="s">
        <v>640</v>
      </c>
    </row>
    <row r="105" spans="1:2">
      <c r="A105" s="197" t="s">
        <v>616</v>
      </c>
      <c r="B105" s="156" t="s">
        <v>641</v>
      </c>
    </row>
    <row r="106" spans="1:2">
      <c r="A106" s="197" t="s">
        <v>633</v>
      </c>
      <c r="B106" s="156" t="s">
        <v>642</v>
      </c>
    </row>
    <row r="107" spans="1:2">
      <c r="A107" s="197" t="s">
        <v>635</v>
      </c>
      <c r="B107" s="156" t="s">
        <v>643</v>
      </c>
    </row>
    <row r="108" spans="1:2">
      <c r="A108" s="197" t="s">
        <v>589</v>
      </c>
      <c r="B108" s="156" t="s">
        <v>644</v>
      </c>
    </row>
    <row r="110" spans="1:2" ht="15.6">
      <c r="A110" s="193" t="s">
        <v>505</v>
      </c>
    </row>
    <row r="112" spans="1:2">
      <c r="A112" s="176" t="s">
        <v>645</v>
      </c>
    </row>
    <row r="113" spans="1:2">
      <c r="A113" s="197" t="s">
        <v>638</v>
      </c>
      <c r="B113" s="156" t="s">
        <v>646</v>
      </c>
    </row>
    <row r="114" spans="1:2">
      <c r="A114" s="197" t="s">
        <v>600</v>
      </c>
      <c r="B114" s="176" t="s">
        <v>599</v>
      </c>
    </row>
    <row r="115" spans="1:2">
      <c r="A115" s="197" t="s">
        <v>613</v>
      </c>
      <c r="B115" s="176" t="s">
        <v>601</v>
      </c>
    </row>
    <row r="116" spans="1:2">
      <c r="A116" s="197" t="s">
        <v>614</v>
      </c>
      <c r="B116" s="156" t="s">
        <v>640</v>
      </c>
    </row>
    <row r="117" spans="1:2">
      <c r="A117" s="197" t="s">
        <v>616</v>
      </c>
      <c r="B117" s="176" t="s">
        <v>647</v>
      </c>
    </row>
    <row r="118" spans="1:2">
      <c r="A118" s="197" t="s">
        <v>633</v>
      </c>
      <c r="B118" s="176" t="s">
        <v>648</v>
      </c>
    </row>
    <row r="119" spans="1:2">
      <c r="A119" s="197" t="s">
        <v>635</v>
      </c>
      <c r="B119" s="176" t="s">
        <v>649</v>
      </c>
    </row>
    <row r="120" spans="1:2">
      <c r="A120" s="197" t="s">
        <v>650</v>
      </c>
      <c r="B120" s="176" t="s">
        <v>651</v>
      </c>
    </row>
    <row r="121" spans="1:2">
      <c r="A121" s="197" t="s">
        <v>652</v>
      </c>
      <c r="B121" s="176" t="s">
        <v>653</v>
      </c>
    </row>
    <row r="122" spans="1:2">
      <c r="A122" s="197" t="s">
        <v>654</v>
      </c>
      <c r="B122" s="176" t="s">
        <v>655</v>
      </c>
    </row>
    <row r="123" spans="1:2">
      <c r="A123" s="197" t="s">
        <v>656</v>
      </c>
      <c r="B123" s="176" t="s">
        <v>657</v>
      </c>
    </row>
    <row r="124" spans="1:2">
      <c r="A124" s="197"/>
    </row>
    <row r="125" spans="1:2">
      <c r="A125" s="199" t="s">
        <v>658</v>
      </c>
    </row>
    <row r="127" spans="1:2">
      <c r="A127" s="176" t="s">
        <v>659</v>
      </c>
    </row>
  </sheetData>
  <hyperlinks>
    <hyperlink ref="A13" location="Produits!A1" display="Produits" xr:uid="{8F41EA0E-51FC-4714-9484-65071903C39C}"/>
    <hyperlink ref="A14" location="Secteurs!A1" display="Secteurs" xr:uid="{3E17B89E-52A9-43BA-B037-0577C404E667}"/>
    <hyperlink ref="A21" location="Données!A1" display="Données" xr:uid="{8653A542-F0C8-4CFE-A19D-5E04FAD708B3}"/>
    <hyperlink ref="A22" location="'Min Max'!A1" display="Min Max" xr:uid="{53188617-50FD-41B0-A50A-FD48FD1D561E}"/>
    <hyperlink ref="A24" location="Contraintes!A1" display="Contraintes" xr:uid="{E5C1A4FB-E120-4683-AEB7-BD35D7FD9921}"/>
    <hyperlink ref="A27" location="Etiquettes!A1" display="Etiquettes" xr:uid="{555D6E7F-E4CF-4F8A-A250-2A7E7C415B63}"/>
    <hyperlink ref="A9" location="Méthodologie!A1" display="Méthodologie" xr:uid="{F8EFD0F4-CA14-4F8F-9735-53B1969B24B0}"/>
    <hyperlink ref="A42" location="Produits!A1" display="Produits" xr:uid="{6DBB0CA8-4CF7-4331-AF9E-89240CE4C870}"/>
    <hyperlink ref="B42" location="Secteurs!A1" display="Secteurs" xr:uid="{8AB2E4F8-CCB1-45D2-87B6-89008F1EDEC8}"/>
    <hyperlink ref="A51" location="'Structure des flux'!A1" display="Structure des flux" xr:uid="{59ED11D7-C947-469F-A42A-3F644558D5CF}"/>
    <hyperlink ref="A60" location="Données!A1" display="Données" xr:uid="{AD56F0A0-64E5-42CC-8E3E-62ACA02EF630}"/>
    <hyperlink ref="B60" location="'Min Max'!A1" display="Min Max" xr:uid="{C7E53553-0599-467F-A4BB-2C98942F5FF2}"/>
    <hyperlink ref="A71" location="Contraintes!A1" display="Contraintes" xr:uid="{FC8EC421-E50D-4BEB-8B7E-306FBCCC39FD}"/>
    <hyperlink ref="A82" location="Etiquettes!A1" display="Etiquettes" xr:uid="{356ED0FC-EB85-466D-A230-187F86BDCA82}"/>
    <hyperlink ref="A38" location="Méthodologie!A1" display="Méthodologie" xr:uid="{2278A882-3D66-4FE2-8F05-1765F10FE309}"/>
    <hyperlink ref="A15" location="'Echanges territoires'!A1" display="Echanges territoires" xr:uid="{30EFCAF2-33DF-45AE-9552-1555A27E8A38}"/>
    <hyperlink ref="A17" location="'Table emplois ressources'!A1" display="Table emplois ressources" xr:uid="{68549351-D2A9-4535-B449-B3102520296F}"/>
    <hyperlink ref="C42" location="'Echanges territoires'!A1" display="Echanges territoires" xr:uid="{96DAB1D3-8100-4076-A119-13F84A90B1EB}"/>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C9EEC-3FC9-412A-9859-6E1EA9967F0E}">
  <sheetPr>
    <tabColor rgb="FFFF0000"/>
  </sheetPr>
  <dimension ref="A1:N17"/>
  <sheetViews>
    <sheetView workbookViewId="0">
      <pane xSplit="3" ySplit="1" topLeftCell="D2" activePane="bottomRight" state="frozen"/>
      <selection pane="topRight" activeCell="D1" sqref="D1"/>
      <selection pane="bottomLeft" activeCell="A2" sqref="A2"/>
      <selection pane="bottomRight" activeCell="C9" sqref="C9"/>
    </sheetView>
  </sheetViews>
  <sheetFormatPr baseColWidth="10" defaultColWidth="9.109375" defaultRowHeight="14.4"/>
  <cols>
    <col min="1" max="1" width="53.6640625" bestFit="1" customWidth="1"/>
    <col min="2" max="2" width="18.44140625" bestFit="1" customWidth="1"/>
    <col min="3" max="3" width="61.5546875" bestFit="1" customWidth="1"/>
    <col min="4" max="4" width="8" bestFit="1" customWidth="1"/>
    <col min="5" max="5" width="9" bestFit="1" customWidth="1"/>
    <col min="6" max="6" width="9.33203125" bestFit="1" customWidth="1"/>
    <col min="7" max="7" width="81.5546875" bestFit="1" customWidth="1"/>
  </cols>
  <sheetData>
    <row r="1" spans="1:14" ht="38.4" thickBot="1">
      <c r="A1" s="26" t="s">
        <v>30</v>
      </c>
      <c r="B1" s="27" t="s">
        <v>31</v>
      </c>
      <c r="C1" s="27" t="s">
        <v>32</v>
      </c>
      <c r="D1" s="27" t="s">
        <v>33</v>
      </c>
      <c r="E1" s="27" t="s">
        <v>34</v>
      </c>
      <c r="F1" s="28" t="s">
        <v>35</v>
      </c>
      <c r="G1" s="27" t="s">
        <v>36</v>
      </c>
    </row>
    <row r="2" spans="1:14">
      <c r="A2" t="s">
        <v>38</v>
      </c>
      <c r="B2" s="29" t="s">
        <v>37</v>
      </c>
      <c r="C2" s="9" t="s">
        <v>479</v>
      </c>
      <c r="F2" t="s">
        <v>480</v>
      </c>
      <c r="G2" s="10" t="s">
        <v>481</v>
      </c>
      <c r="H2" s="66" t="s">
        <v>377</v>
      </c>
      <c r="I2" s="144" t="s">
        <v>378</v>
      </c>
      <c r="J2" s="145" t="s">
        <v>379</v>
      </c>
      <c r="K2" s="146" t="s">
        <v>482</v>
      </c>
      <c r="L2" s="65" t="s">
        <v>483</v>
      </c>
      <c r="N2" s="9"/>
    </row>
    <row r="3" spans="1:14">
      <c r="A3" t="s">
        <v>380</v>
      </c>
      <c r="B3" s="29" t="s">
        <v>37</v>
      </c>
      <c r="C3" s="9" t="str">
        <f>_xlfn.TEXTJOIN(":",TRUE,H3:M3)</f>
        <v>Equins finis:Viandes:Autres produits:Coproduits bruts:Coproduits transformés:Eau</v>
      </c>
      <c r="F3" t="s">
        <v>487</v>
      </c>
      <c r="G3" s="10" t="s">
        <v>39</v>
      </c>
      <c r="H3" s="66" t="s">
        <v>368</v>
      </c>
      <c r="I3" s="63" t="s">
        <v>304</v>
      </c>
      <c r="J3" s="65" t="s">
        <v>305</v>
      </c>
      <c r="K3" s="67" t="s">
        <v>381</v>
      </c>
      <c r="L3" s="64" t="s">
        <v>306</v>
      </c>
      <c r="M3" s="12" t="s">
        <v>382</v>
      </c>
    </row>
    <row r="4" spans="1:14">
      <c r="A4" s="9" t="s">
        <v>383</v>
      </c>
      <c r="B4" s="30" t="s">
        <v>40</v>
      </c>
      <c r="C4" s="9" t="s">
        <v>455</v>
      </c>
      <c r="G4" s="10"/>
    </row>
    <row r="5" spans="1:14">
      <c r="A5" t="s">
        <v>384</v>
      </c>
      <c r="B5" s="30" t="s">
        <v>40</v>
      </c>
      <c r="C5" s="147" t="s">
        <v>129</v>
      </c>
      <c r="G5" s="10" t="s">
        <v>484</v>
      </c>
    </row>
    <row r="6" spans="1:14">
      <c r="A6" s="9" t="s">
        <v>43</v>
      </c>
      <c r="B6" s="30" t="s">
        <v>40</v>
      </c>
      <c r="C6" s="9" t="s">
        <v>518</v>
      </c>
      <c r="G6" s="10" t="s">
        <v>41</v>
      </c>
      <c r="H6">
        <v>2015</v>
      </c>
      <c r="I6">
        <v>2019</v>
      </c>
      <c r="J6">
        <v>2023</v>
      </c>
    </row>
    <row r="7" spans="1:14">
      <c r="A7" t="s">
        <v>21</v>
      </c>
      <c r="B7" s="30" t="s">
        <v>40</v>
      </c>
      <c r="C7" t="s">
        <v>24</v>
      </c>
      <c r="G7" s="10"/>
    </row>
    <row r="8" spans="1:14">
      <c r="A8" t="s">
        <v>385</v>
      </c>
      <c r="B8" s="62" t="s">
        <v>42</v>
      </c>
      <c r="G8" t="e" cm="1">
        <f t="array" aca="1" ref="G8" ca="1">IF(IF(INDIRECT("'"&amp;Etiquettes!G13&amp;"'"&amp;"!n1")=$A$8,_xlfn.TEXTJOIN(":",TRUE,_xlfn.UNIQUE(INDIRECT("'"&amp;Etiquettes!G13&amp;"'"&amp;"!n2:n1000"))),"")="0","",IF(INDIRECT("'"&amp;Etiquettes!G13&amp;"'"&amp;"!n1")=$A$8,_xlfn.TEXTJOIN(":",TRUE,_xlfn.UNIQUE(INDIRECT("'"&amp;Etiquettes!G13&amp;"'"&amp;"!n2:n1000"))),""))</f>
        <v>#REF!</v>
      </c>
    </row>
    <row r="9" spans="1:14">
      <c r="A9" t="s">
        <v>23</v>
      </c>
      <c r="B9" s="62" t="s">
        <v>42</v>
      </c>
      <c r="G9" t="e" cm="1">
        <f t="array" aca="1" ref="G9" ca="1">IF(IF(INDIRECT("'"&amp;Etiquettes!G13&amp;"'"&amp;"!k1")=$A$9,_xlfn.TEXTJOIN(":",TRUE,_xlfn.UNIQUE(INDIRECT("'"&amp;Etiquettes!G13&amp;"'"&amp;"!k2:k1000"))),"")="0","",IF(INDIRECT("'"&amp;Etiquettes!G13&amp;"'"&amp;"!k1")=$A$9,_xlfn.TEXTJOIN(":",TRUE,_xlfn.UNIQUE(INDIRECT("'"&amp;Etiquettes!G13&amp;"'"&amp;"!k2:k1000"))),""))</f>
        <v>#REF!</v>
      </c>
    </row>
    <row r="10" spans="1:14">
      <c r="A10" t="s">
        <v>4</v>
      </c>
      <c r="B10" s="62" t="s">
        <v>42</v>
      </c>
      <c r="G10" t="e" cm="1">
        <f t="array" aca="1" ref="G10" ca="1">IF(IF(INDIRECT("'"&amp;Etiquettes!G13&amp;"'"&amp;"!j1")=$A$10,_xlfn.TEXTJOIN(":",TRUE,_xlfn.UNIQUE(INDIRECT("'"&amp;Etiquettes!G13&amp;"'"&amp;"!j2:j1000"))),"")="0","",IF(INDIRECT("'"&amp;Etiquettes!G13&amp;"'"&amp;"!j1")=$A$10,_xlfn.TEXTJOIN(":",TRUE,_xlfn.UNIQUE(INDIRECT("'"&amp;Etiquettes!G13&amp;"'"&amp;"!j2:j1000"))),""))</f>
        <v>#REF!</v>
      </c>
    </row>
    <row r="11" spans="1:14">
      <c r="A11" t="s">
        <v>386</v>
      </c>
      <c r="B11" s="62" t="s">
        <v>42</v>
      </c>
      <c r="C11" s="9" t="s">
        <v>517</v>
      </c>
      <c r="F11" t="s">
        <v>488</v>
      </c>
      <c r="G11" s="147" t="s">
        <v>485</v>
      </c>
      <c r="H11" s="66" t="s">
        <v>387</v>
      </c>
      <c r="I11" s="144" t="s">
        <v>388</v>
      </c>
      <c r="J11" s="65" t="s">
        <v>389</v>
      </c>
    </row>
    <row r="12" spans="1:14">
      <c r="A12" t="s">
        <v>29</v>
      </c>
      <c r="B12" s="62" t="s">
        <v>42</v>
      </c>
      <c r="G12" t="e" cm="1">
        <f t="array" aca="1" ref="G12" ca="1">IF(IF(INDIRECT("'"&amp;Etiquettes!G13&amp;"'"&amp;"!i1")=$A$12,_xlfn.TEXTJOIN(":",TRUE,_xlfn.UNIQUE(INDIRECT("'"&amp;Etiquettes!G13&amp;"'"&amp;"!i2:i1000"))),"")="0","",IF(INDIRECT("'"&amp;Etiquettes!G13&amp;"'"&amp;"!i1")=$A$12,_xlfn.TEXTJOIN(":",TRUE,_xlfn.UNIQUE(INDIRECT("'"&amp;Etiquettes!G13&amp;"'"&amp;"!i2:i1000"))),""))</f>
        <v>#REF!</v>
      </c>
    </row>
    <row r="13" spans="1:14">
      <c r="A13" t="s">
        <v>390</v>
      </c>
      <c r="B13" s="62" t="s">
        <v>42</v>
      </c>
      <c r="G13" s="147" t="s">
        <v>486</v>
      </c>
    </row>
    <row r="14" spans="1:14">
      <c r="A14" t="s">
        <v>391</v>
      </c>
      <c r="B14" s="62" t="s">
        <v>42</v>
      </c>
      <c r="C14" t="s">
        <v>392</v>
      </c>
      <c r="F14" t="s">
        <v>393</v>
      </c>
    </row>
    <row r="15" spans="1:14">
      <c r="A15" s="9" t="s">
        <v>394</v>
      </c>
      <c r="B15" s="62" t="s">
        <v>42</v>
      </c>
      <c r="C15" s="9" t="s">
        <v>489</v>
      </c>
      <c r="F15" t="s">
        <v>490</v>
      </c>
      <c r="G15" s="10" t="s">
        <v>491</v>
      </c>
      <c r="H15" s="124" t="s">
        <v>492</v>
      </c>
      <c r="I15" s="125" t="s">
        <v>493</v>
      </c>
      <c r="J15" s="81" t="s">
        <v>494</v>
      </c>
      <c r="K15" s="126" t="s">
        <v>495</v>
      </c>
      <c r="L15" s="127" t="s">
        <v>496</v>
      </c>
    </row>
    <row r="16" spans="1:14" s="44" customFormat="1">
      <c r="A16" s="148" t="s">
        <v>497</v>
      </c>
      <c r="B16" s="62" t="s">
        <v>42</v>
      </c>
      <c r="C16" s="9" t="s">
        <v>498</v>
      </c>
      <c r="D16" s="148"/>
      <c r="F16" s="44" t="s">
        <v>499</v>
      </c>
      <c r="H16" s="145" t="s">
        <v>500</v>
      </c>
      <c r="I16" s="149" t="s">
        <v>501</v>
      </c>
      <c r="J16" s="150" t="s">
        <v>502</v>
      </c>
      <c r="K16" s="151" t="s">
        <v>503</v>
      </c>
      <c r="L16" s="152" t="s">
        <v>504</v>
      </c>
    </row>
    <row r="17" spans="1:11" s="44" customFormat="1">
      <c r="A17" s="148" t="s">
        <v>505</v>
      </c>
      <c r="B17" s="62" t="s">
        <v>42</v>
      </c>
      <c r="C17" s="9" t="s">
        <v>506</v>
      </c>
      <c r="D17" s="148"/>
      <c r="F17" s="44" t="s">
        <v>507</v>
      </c>
      <c r="H17" s="145" t="s">
        <v>508</v>
      </c>
      <c r="I17" s="150" t="s">
        <v>509</v>
      </c>
      <c r="J17" s="151" t="s">
        <v>510</v>
      </c>
      <c r="K17" s="152" t="s">
        <v>511</v>
      </c>
    </row>
  </sheetData>
  <pageMargins left="0.75" right="0.75" top="1" bottom="1" header="0.5" footer="0.5"/>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3B731-5E5B-4C09-B604-6B0DA7DF674B}">
  <sheetPr>
    <tabColor rgb="FF0070C0"/>
  </sheetPr>
  <dimension ref="A1:E23"/>
  <sheetViews>
    <sheetView workbookViewId="0">
      <pane xSplit="2" ySplit="1" topLeftCell="C2" activePane="bottomRight" state="frozen"/>
      <selection pane="topRight" activeCell="C1" sqref="C1"/>
      <selection pane="bottomLeft" activeCell="A2" sqref="A2"/>
      <selection pane="bottomRight" activeCell="D9" sqref="D9"/>
    </sheetView>
  </sheetViews>
  <sheetFormatPr baseColWidth="10" defaultColWidth="9.109375" defaultRowHeight="14.4"/>
  <cols>
    <col min="1" max="1" width="15.6640625" style="8" customWidth="1"/>
    <col min="2" max="2" width="61.6640625" bestFit="1" customWidth="1"/>
    <col min="3" max="4" width="17.109375" style="8" customWidth="1"/>
  </cols>
  <sheetData>
    <row r="1" spans="1:5" ht="38.4" thickBot="1">
      <c r="A1" s="1" t="s">
        <v>0</v>
      </c>
      <c r="B1" s="2" t="s">
        <v>1</v>
      </c>
      <c r="C1" s="2" t="s">
        <v>2</v>
      </c>
      <c r="D1" t="str">
        <f>Etiquettes!A2</f>
        <v>Type de matière</v>
      </c>
      <c r="E1" t="str">
        <f>Etiquettes!A3</f>
        <v>Type de matière - viande</v>
      </c>
    </row>
    <row r="2" spans="1:5">
      <c r="A2" s="8">
        <v>1</v>
      </c>
      <c r="B2" t="s">
        <v>192</v>
      </c>
      <c r="C2" s="8">
        <v>1</v>
      </c>
      <c r="D2" s="8" t="str">
        <f>Etiquettes!$H$2</f>
        <v>Matière première</v>
      </c>
      <c r="E2" t="str">
        <f>Etiquettes!H3</f>
        <v>Equins finis</v>
      </c>
    </row>
    <row r="3" spans="1:5">
      <c r="A3" s="8">
        <v>1</v>
      </c>
      <c r="B3" t="s">
        <v>7</v>
      </c>
      <c r="C3" s="8">
        <v>1</v>
      </c>
      <c r="D3" t="str">
        <f>D4&amp;":"&amp;D10</f>
        <v>Produit:Coproduit</v>
      </c>
      <c r="E3" t="str">
        <f>E4&amp;":"&amp;E7&amp;":"&amp;E9</f>
        <v>Viandes:Autres produits:Coproduits bruts</v>
      </c>
    </row>
    <row r="4" spans="1:5">
      <c r="A4" s="8">
        <v>2</v>
      </c>
      <c r="B4" t="s">
        <v>46</v>
      </c>
      <c r="C4" s="8">
        <v>1</v>
      </c>
      <c r="D4" s="8" t="str">
        <f>Etiquettes!$I$2</f>
        <v>Produit</v>
      </c>
      <c r="E4" t="str">
        <f>Etiquettes!$I$3</f>
        <v>Viandes</v>
      </c>
    </row>
    <row r="5" spans="1:5">
      <c r="A5" s="8">
        <v>3</v>
      </c>
      <c r="B5" t="s">
        <v>369</v>
      </c>
      <c r="C5" s="8">
        <v>1</v>
      </c>
      <c r="D5" s="8" t="str">
        <f>Etiquettes!$I$2</f>
        <v>Produit</v>
      </c>
      <c r="E5" t="str">
        <f>Etiquettes!$I$3</f>
        <v>Viandes</v>
      </c>
    </row>
    <row r="6" spans="1:5">
      <c r="A6" s="8">
        <v>3</v>
      </c>
      <c r="B6" t="s">
        <v>370</v>
      </c>
      <c r="C6" s="8">
        <v>1</v>
      </c>
      <c r="D6" s="8" t="str">
        <f>Etiquettes!$I$2</f>
        <v>Produit</v>
      </c>
      <c r="E6" t="str">
        <f>Etiquettes!$I$3</f>
        <v>Viandes</v>
      </c>
    </row>
    <row r="7" spans="1:5">
      <c r="A7" s="8">
        <v>2</v>
      </c>
      <c r="B7" t="s">
        <v>47</v>
      </c>
      <c r="C7" s="8">
        <v>1</v>
      </c>
      <c r="D7" s="8" t="str">
        <f>Etiquettes!$I$2</f>
        <v>Produit</v>
      </c>
      <c r="E7" t="str">
        <f>Etiquettes!$J$3</f>
        <v>Autres produits</v>
      </c>
    </row>
    <row r="8" spans="1:5">
      <c r="A8" s="8">
        <v>2</v>
      </c>
      <c r="B8" s="34" t="s">
        <v>178</v>
      </c>
      <c r="C8" s="8">
        <v>1</v>
      </c>
      <c r="D8" s="8" t="str">
        <f>Etiquettes!$I$2</f>
        <v>Produit</v>
      </c>
      <c r="E8" t="str">
        <f>Etiquettes!$J$3</f>
        <v>Autres produits</v>
      </c>
    </row>
    <row r="9" spans="1:5">
      <c r="A9" s="8">
        <v>2</v>
      </c>
      <c r="B9" t="s">
        <v>48</v>
      </c>
      <c r="C9" s="8">
        <v>1</v>
      </c>
      <c r="D9" s="8" t="str">
        <f>Etiquettes!$I$2</f>
        <v>Produit</v>
      </c>
      <c r="E9" t="str">
        <f>Etiquettes!$K$3</f>
        <v>Coproduits bruts</v>
      </c>
    </row>
    <row r="10" spans="1:5">
      <c r="A10" s="8">
        <v>3</v>
      </c>
      <c r="B10" t="s">
        <v>49</v>
      </c>
      <c r="C10" s="8">
        <v>1</v>
      </c>
      <c r="D10" s="8" t="str">
        <f>Etiquettes!$J$2</f>
        <v>Coproduit</v>
      </c>
      <c r="E10" t="str">
        <f>Etiquettes!$K$3</f>
        <v>Coproduits bruts</v>
      </c>
    </row>
    <row r="11" spans="1:5">
      <c r="A11" s="8">
        <v>3</v>
      </c>
      <c r="B11" t="s">
        <v>50</v>
      </c>
      <c r="C11" s="8">
        <v>1</v>
      </c>
      <c r="D11" s="8" t="str">
        <f>Etiquettes!$J$2</f>
        <v>Coproduit</v>
      </c>
      <c r="E11" t="str">
        <f>Etiquettes!$K$3</f>
        <v>Coproduits bruts</v>
      </c>
    </row>
    <row r="12" spans="1:5">
      <c r="A12" s="8">
        <v>3</v>
      </c>
      <c r="B12" t="s">
        <v>51</v>
      </c>
      <c r="C12" s="8">
        <v>1</v>
      </c>
      <c r="D12" s="8" t="str">
        <f>Etiquettes!$J$2</f>
        <v>Coproduit</v>
      </c>
      <c r="E12" t="str">
        <f>Etiquettes!$K$3</f>
        <v>Coproduits bruts</v>
      </c>
    </row>
    <row r="13" spans="1:5">
      <c r="A13" s="8">
        <v>1</v>
      </c>
      <c r="B13" t="s">
        <v>56</v>
      </c>
      <c r="C13" s="8">
        <v>1</v>
      </c>
      <c r="D13" s="8" t="str">
        <f>Etiquettes!$I$2</f>
        <v>Produit</v>
      </c>
      <c r="E13" t="str">
        <f>Etiquettes!$L$3</f>
        <v>Coproduits transformés</v>
      </c>
    </row>
    <row r="14" spans="1:5">
      <c r="A14" s="8">
        <v>2</v>
      </c>
      <c r="B14" t="s">
        <v>57</v>
      </c>
      <c r="C14" s="8">
        <v>1</v>
      </c>
      <c r="D14" s="8" t="str">
        <f>Etiquettes!$I$2</f>
        <v>Produit</v>
      </c>
      <c r="E14" t="str">
        <f>Etiquettes!$L$3</f>
        <v>Coproduits transformés</v>
      </c>
    </row>
    <row r="15" spans="1:5">
      <c r="A15" s="8">
        <v>3</v>
      </c>
      <c r="B15" t="s">
        <v>58</v>
      </c>
      <c r="C15" s="8">
        <v>1</v>
      </c>
      <c r="D15" s="8" t="str">
        <f>Etiquettes!$I$2</f>
        <v>Produit</v>
      </c>
      <c r="E15" t="str">
        <f>Etiquettes!$L$3</f>
        <v>Coproduits transformés</v>
      </c>
    </row>
    <row r="16" spans="1:5">
      <c r="A16" s="8">
        <v>4</v>
      </c>
      <c r="B16" t="s">
        <v>60</v>
      </c>
      <c r="C16" s="8">
        <v>1</v>
      </c>
      <c r="D16" s="8" t="str">
        <f>Etiquettes!$I$2</f>
        <v>Produit</v>
      </c>
      <c r="E16" t="str">
        <f>Etiquettes!$L$3</f>
        <v>Coproduits transformés</v>
      </c>
    </row>
    <row r="17" spans="1:5">
      <c r="A17" s="8">
        <v>4</v>
      </c>
      <c r="B17" t="s">
        <v>61</v>
      </c>
      <c r="C17" s="8">
        <v>1</v>
      </c>
      <c r="D17" s="8" t="str">
        <f>Etiquettes!$I$2</f>
        <v>Produit</v>
      </c>
      <c r="E17" t="str">
        <f>Etiquettes!$L$3</f>
        <v>Coproduits transformés</v>
      </c>
    </row>
    <row r="18" spans="1:5">
      <c r="A18" s="8">
        <v>3</v>
      </c>
      <c r="B18" t="s">
        <v>59</v>
      </c>
      <c r="C18" s="8">
        <v>1</v>
      </c>
      <c r="D18" s="8" t="str">
        <f>Etiquettes!$I$2</f>
        <v>Produit</v>
      </c>
      <c r="E18" t="str">
        <f>Etiquettes!$L$3</f>
        <v>Coproduits transformés</v>
      </c>
    </row>
    <row r="19" spans="1:5">
      <c r="A19" s="8">
        <v>4</v>
      </c>
      <c r="B19" t="s">
        <v>62</v>
      </c>
      <c r="C19" s="8">
        <v>1</v>
      </c>
      <c r="D19" s="8" t="str">
        <f>Etiquettes!$I$2</f>
        <v>Produit</v>
      </c>
      <c r="E19" t="str">
        <f>Etiquettes!$L$3</f>
        <v>Coproduits transformés</v>
      </c>
    </row>
    <row r="20" spans="1:5">
      <c r="A20" s="8">
        <v>4</v>
      </c>
      <c r="B20" t="s">
        <v>63</v>
      </c>
      <c r="C20" s="8">
        <v>1</v>
      </c>
      <c r="D20" s="8" t="str">
        <f>Etiquettes!$I$2</f>
        <v>Produit</v>
      </c>
      <c r="E20" t="str">
        <f>Etiquettes!$L$3</f>
        <v>Coproduits transformés</v>
      </c>
    </row>
    <row r="21" spans="1:5">
      <c r="A21" s="8">
        <v>1</v>
      </c>
      <c r="B21" t="s">
        <v>382</v>
      </c>
      <c r="C21" s="8">
        <v>0</v>
      </c>
      <c r="D21" s="8" t="str">
        <f>Etiquettes!$L$2</f>
        <v>Rejet</v>
      </c>
      <c r="E21" t="str">
        <f>Etiquettes!$M$3</f>
        <v>Eau</v>
      </c>
    </row>
    <row r="22" spans="1:5">
      <c r="A22" s="8">
        <v>2</v>
      </c>
      <c r="B22" t="s">
        <v>395</v>
      </c>
      <c r="C22" s="8">
        <v>0</v>
      </c>
      <c r="D22" s="8" t="str">
        <f>Etiquettes!$L$2</f>
        <v>Rejet</v>
      </c>
      <c r="E22" t="str">
        <f>Etiquettes!$M$3</f>
        <v>Eau</v>
      </c>
    </row>
    <row r="23" spans="1:5">
      <c r="A23" s="8">
        <v>2</v>
      </c>
      <c r="B23" t="s">
        <v>396</v>
      </c>
      <c r="C23" s="8">
        <v>0</v>
      </c>
      <c r="D23" s="8" t="str">
        <f>Etiquettes!$L$2</f>
        <v>Rejet</v>
      </c>
      <c r="E23" t="str">
        <f>Etiquettes!$M$3</f>
        <v>Eau</v>
      </c>
    </row>
  </sheetData>
  <pageMargins left="0.75" right="0.75" top="1" bottom="1" header="0.5" footer="0.5"/>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93295-B42F-44DD-9054-BF9CF00738C1}">
  <sheetPr>
    <tabColor rgb="FF0070C0"/>
  </sheetPr>
  <dimension ref="A1:C32"/>
  <sheetViews>
    <sheetView workbookViewId="0">
      <pane xSplit="2" ySplit="1" topLeftCell="C2" activePane="bottomRight" state="frozen"/>
      <selection pane="topRight" activeCell="C1" sqref="C1"/>
      <selection pane="bottomLeft" activeCell="A2" sqref="A2"/>
      <selection pane="bottomRight" activeCell="B33" sqref="B33"/>
    </sheetView>
  </sheetViews>
  <sheetFormatPr baseColWidth="10" defaultColWidth="9.109375" defaultRowHeight="14.4"/>
  <cols>
    <col min="1" max="1" width="16.6640625" style="8" customWidth="1"/>
    <col min="2" max="2" width="39.88671875" bestFit="1" customWidth="1"/>
    <col min="3" max="3" width="18.5546875" style="8" customWidth="1"/>
  </cols>
  <sheetData>
    <row r="1" spans="1:3" ht="38.4" thickBot="1">
      <c r="A1" s="1" t="s">
        <v>0</v>
      </c>
      <c r="B1" s="2" t="s">
        <v>8</v>
      </c>
      <c r="C1" s="2" t="s">
        <v>2</v>
      </c>
    </row>
    <row r="2" spans="1:3" s="4" customFormat="1">
      <c r="A2" s="3">
        <v>1</v>
      </c>
      <c r="B2" s="4" t="s">
        <v>371</v>
      </c>
      <c r="C2" s="3">
        <v>0</v>
      </c>
    </row>
    <row r="3" spans="1:3" s="7" customFormat="1">
      <c r="A3" s="5">
        <v>1</v>
      </c>
      <c r="B3" s="6" t="s">
        <v>9</v>
      </c>
      <c r="C3" s="5">
        <v>1</v>
      </c>
    </row>
    <row r="4" spans="1:3" s="7" customFormat="1">
      <c r="A4" s="5">
        <v>2</v>
      </c>
      <c r="B4" s="7" t="s">
        <v>397</v>
      </c>
      <c r="C4" s="5">
        <v>1</v>
      </c>
    </row>
    <row r="5" spans="1:3" s="12" customFormat="1">
      <c r="A5" s="11">
        <v>1</v>
      </c>
      <c r="B5" s="35" t="s">
        <v>54</v>
      </c>
      <c r="C5" s="11">
        <v>1</v>
      </c>
    </row>
    <row r="6" spans="1:3" s="12" customFormat="1">
      <c r="A6" s="11">
        <v>2</v>
      </c>
      <c r="B6" s="35" t="s">
        <v>55</v>
      </c>
      <c r="C6" s="11">
        <v>1</v>
      </c>
    </row>
    <row r="7" spans="1:3" s="12" customFormat="1">
      <c r="A7" s="11">
        <v>2</v>
      </c>
      <c r="B7" s="35" t="s">
        <v>79</v>
      </c>
      <c r="C7" s="11">
        <v>1</v>
      </c>
    </row>
    <row r="8" spans="1:3" s="33" customFormat="1">
      <c r="A8" s="31">
        <v>1</v>
      </c>
      <c r="B8" s="32" t="s">
        <v>10</v>
      </c>
      <c r="C8" s="31">
        <v>0</v>
      </c>
    </row>
    <row r="9" spans="1:3" s="33" customFormat="1">
      <c r="A9" s="31">
        <v>2</v>
      </c>
      <c r="B9" s="32" t="s">
        <v>64</v>
      </c>
      <c r="C9" s="31">
        <v>0</v>
      </c>
    </row>
    <row r="10" spans="1:3" s="33" customFormat="1">
      <c r="A10" s="31">
        <v>3</v>
      </c>
      <c r="B10" s="32" t="s">
        <v>11</v>
      </c>
      <c r="C10" s="31">
        <v>0</v>
      </c>
    </row>
    <row r="11" spans="1:3" s="33" customFormat="1">
      <c r="A11" s="31">
        <v>4</v>
      </c>
      <c r="B11" s="32" t="s">
        <v>12</v>
      </c>
      <c r="C11" s="31">
        <v>0</v>
      </c>
    </row>
    <row r="12" spans="1:3" s="33" customFormat="1">
      <c r="A12" s="31">
        <v>4</v>
      </c>
      <c r="B12" s="32" t="s">
        <v>66</v>
      </c>
      <c r="C12" s="31">
        <v>0</v>
      </c>
    </row>
    <row r="13" spans="1:3" s="33" customFormat="1">
      <c r="A13" s="31">
        <v>5</v>
      </c>
      <c r="B13" s="32" t="s">
        <v>68</v>
      </c>
      <c r="C13" s="31">
        <v>0</v>
      </c>
    </row>
    <row r="14" spans="1:3" s="33" customFormat="1">
      <c r="A14" s="31">
        <v>6</v>
      </c>
      <c r="B14" s="32" t="s">
        <v>398</v>
      </c>
      <c r="C14" s="31">
        <v>0</v>
      </c>
    </row>
    <row r="15" spans="1:3" s="33" customFormat="1">
      <c r="A15" s="31">
        <v>5</v>
      </c>
      <c r="B15" s="32" t="s">
        <v>67</v>
      </c>
      <c r="C15" s="31">
        <v>0</v>
      </c>
    </row>
    <row r="16" spans="1:3" s="33" customFormat="1">
      <c r="A16" s="31">
        <v>6</v>
      </c>
      <c r="B16" s="32" t="s">
        <v>13</v>
      </c>
      <c r="C16" s="31">
        <v>0</v>
      </c>
    </row>
    <row r="17" spans="1:3" s="33" customFormat="1">
      <c r="A17" s="31">
        <v>4</v>
      </c>
      <c r="B17" s="32" t="s">
        <v>14</v>
      </c>
      <c r="C17" s="31">
        <v>0</v>
      </c>
    </row>
    <row r="18" spans="1:3" s="33" customFormat="1">
      <c r="A18" s="31">
        <v>4</v>
      </c>
      <c r="B18" s="32" t="s">
        <v>69</v>
      </c>
      <c r="C18" s="31">
        <v>0</v>
      </c>
    </row>
    <row r="19" spans="1:3" s="33" customFormat="1">
      <c r="A19" s="31">
        <v>5</v>
      </c>
      <c r="B19" s="33" t="s">
        <v>204</v>
      </c>
      <c r="C19" s="31">
        <v>0</v>
      </c>
    </row>
    <row r="20" spans="1:3" s="33" customFormat="1">
      <c r="A20" s="31">
        <v>5</v>
      </c>
      <c r="B20" s="32" t="s">
        <v>15</v>
      </c>
      <c r="C20" s="31">
        <v>0</v>
      </c>
    </row>
    <row r="21" spans="1:3" s="33" customFormat="1">
      <c r="A21" s="31">
        <v>3</v>
      </c>
      <c r="B21" s="32" t="s">
        <v>65</v>
      </c>
      <c r="C21" s="31">
        <v>0</v>
      </c>
    </row>
    <row r="22" spans="1:3" s="33" customFormat="1">
      <c r="A22" s="31">
        <v>4</v>
      </c>
      <c r="B22" s="32" t="s">
        <v>70</v>
      </c>
      <c r="C22" s="31">
        <v>0</v>
      </c>
    </row>
    <row r="23" spans="1:3" s="33" customFormat="1">
      <c r="A23" s="31">
        <v>4</v>
      </c>
      <c r="B23" s="32" t="s">
        <v>71</v>
      </c>
      <c r="C23" s="31">
        <v>0</v>
      </c>
    </row>
    <row r="24" spans="1:3" s="33" customFormat="1">
      <c r="A24" s="31">
        <v>4</v>
      </c>
      <c r="B24" s="32" t="s">
        <v>72</v>
      </c>
      <c r="C24" s="31">
        <v>0</v>
      </c>
    </row>
    <row r="25" spans="1:3" s="33" customFormat="1">
      <c r="A25" s="31">
        <v>2</v>
      </c>
      <c r="B25" s="32" t="s">
        <v>73</v>
      </c>
      <c r="C25" s="31">
        <v>0</v>
      </c>
    </row>
    <row r="26" spans="1:3" s="33" customFormat="1">
      <c r="A26" s="31">
        <v>3</v>
      </c>
      <c r="B26" s="32" t="s">
        <v>75</v>
      </c>
      <c r="C26" s="31">
        <v>0</v>
      </c>
    </row>
    <row r="27" spans="1:3" s="33" customFormat="1">
      <c r="A27" s="31">
        <v>3</v>
      </c>
      <c r="B27" s="32" t="s">
        <v>76</v>
      </c>
      <c r="C27" s="31">
        <v>0</v>
      </c>
    </row>
    <row r="28" spans="1:3" s="33" customFormat="1">
      <c r="A28" s="31">
        <v>3</v>
      </c>
      <c r="B28" s="32" t="s">
        <v>77</v>
      </c>
      <c r="C28" s="31">
        <v>0</v>
      </c>
    </row>
    <row r="29" spans="1:3" s="33" customFormat="1">
      <c r="A29" s="31">
        <v>3</v>
      </c>
      <c r="B29" s="32" t="s">
        <v>78</v>
      </c>
      <c r="C29" s="31">
        <v>0</v>
      </c>
    </row>
    <row r="30" spans="1:3" s="33" customFormat="1">
      <c r="A30" s="31">
        <v>2</v>
      </c>
      <c r="B30" s="33" t="s">
        <v>74</v>
      </c>
      <c r="C30" s="31">
        <v>0</v>
      </c>
    </row>
    <row r="31" spans="1:3">
      <c r="A31" s="8">
        <v>1</v>
      </c>
      <c r="B31" t="s">
        <v>512</v>
      </c>
      <c r="C31" s="8">
        <v>0</v>
      </c>
    </row>
    <row r="32" spans="1:3">
      <c r="A32" s="8">
        <v>1</v>
      </c>
      <c r="B32" t="s">
        <v>199</v>
      </c>
      <c r="C32" s="8">
        <v>0</v>
      </c>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5357F-10F2-4F17-8D91-52AA0E6AACFB}">
  <sheetPr>
    <tabColor rgb="FF0070C0"/>
  </sheetPr>
  <dimension ref="A1:V33"/>
  <sheetViews>
    <sheetView topLeftCell="B2" workbookViewId="0">
      <pane xSplit="1" ySplit="1" topLeftCell="C3" activePane="bottomRight" state="frozen"/>
      <selection activeCell="B2" sqref="B2"/>
      <selection pane="topRight" activeCell="C2" sqref="C2"/>
      <selection pane="bottomLeft" activeCell="B3" sqref="B3"/>
      <selection pane="bottomRight" activeCell="X33" sqref="X33"/>
    </sheetView>
  </sheetViews>
  <sheetFormatPr baseColWidth="10" defaultColWidth="9.109375" defaultRowHeight="14.4"/>
  <cols>
    <col min="1" max="1" width="9.109375" hidden="1" customWidth="1"/>
    <col min="2" max="2" width="36.6640625" customWidth="1"/>
    <col min="3" max="22" width="2.6640625" customWidth="1"/>
  </cols>
  <sheetData>
    <row r="1" spans="2:22" hidden="1"/>
    <row r="2" spans="2:22" ht="135.6" customHeight="1">
      <c r="B2" s="13" t="s">
        <v>16</v>
      </c>
      <c r="C2" s="14" t="str">
        <f>Secteurs!B2</f>
        <v>Cheptel</v>
      </c>
      <c r="D2" s="14" t="str">
        <f>Secteurs!B4</f>
        <v>Abattage / découpe</v>
      </c>
      <c r="E2" s="14" t="str">
        <f>Secteurs!B6</f>
        <v>Traitement thermique C1/C2</v>
      </c>
      <c r="F2" s="14" t="str">
        <f>Secteurs!B7</f>
        <v>Traitement thermique C3 et alimentaire</v>
      </c>
      <c r="G2" s="14" t="str">
        <f>Secteurs!B11</f>
        <v>Vente directe et autoconsommation</v>
      </c>
      <c r="H2" s="14" t="str">
        <f>Secteurs!B16</f>
        <v>GMS</v>
      </c>
      <c r="I2" s="14" t="str">
        <f>Secteurs!B14</f>
        <v>Boucherie</v>
      </c>
      <c r="J2" s="14" t="str">
        <f>Secteurs!B17</f>
        <v>RHD</v>
      </c>
      <c r="K2" s="14" t="str">
        <f>Secteurs!B19</f>
        <v>Charcuterie industrielle</v>
      </c>
      <c r="L2" s="14" t="str">
        <f>Secteurs!B20</f>
        <v>Fabrication de plats préparés</v>
      </c>
      <c r="M2" s="14" t="str">
        <f>Secteurs!B22</f>
        <v>Alimentation animale rente</v>
      </c>
      <c r="N2" s="14" t="str">
        <f>Secteurs!B23</f>
        <v>Petfood</v>
      </c>
      <c r="O2" s="14" t="str">
        <f>Secteurs!B24</f>
        <v>Aquaculture</v>
      </c>
      <c r="P2" s="14" t="str">
        <f>Secteurs!B26</f>
        <v>Biomatériaux</v>
      </c>
      <c r="Q2" s="14" t="str">
        <f>Secteurs!B27</f>
        <v>Energie</v>
      </c>
      <c r="R2" s="14" t="str">
        <f>Secteurs!B28</f>
        <v>Fertilisation</v>
      </c>
      <c r="S2" s="14" t="str">
        <f>Secteurs!B29</f>
        <v>Autres industries</v>
      </c>
      <c r="T2" s="14" t="str">
        <f>Secteurs!B30</f>
        <v>Autres usages (ou usages inconnus)</v>
      </c>
      <c r="U2" s="14" t="str">
        <f>Secteurs!B31</f>
        <v>Importations</v>
      </c>
      <c r="V2" s="14" t="str">
        <f>Secteurs!B32</f>
        <v>Exportations</v>
      </c>
    </row>
    <row r="3" spans="2:22">
      <c r="B3" s="36" t="str">
        <f>Produits!B2</f>
        <v>Equins</v>
      </c>
      <c r="C3" s="15">
        <v>1</v>
      </c>
      <c r="D3" s="15"/>
      <c r="E3" s="15"/>
      <c r="F3" s="15"/>
      <c r="G3" s="15"/>
      <c r="H3" s="15"/>
      <c r="I3" s="15"/>
      <c r="J3" s="15"/>
      <c r="K3" s="15"/>
      <c r="L3" s="15"/>
      <c r="M3" s="15"/>
      <c r="N3" s="15"/>
      <c r="O3" s="15"/>
      <c r="P3" s="15"/>
      <c r="Q3" s="15"/>
      <c r="R3" s="15"/>
      <c r="S3" s="15"/>
      <c r="T3" s="15"/>
      <c r="U3" s="15">
        <v>1</v>
      </c>
      <c r="V3" s="15"/>
    </row>
    <row r="4" spans="2:22">
      <c r="B4" s="36" t="str">
        <f>Produits!B5</f>
        <v>Viande, fraîche</v>
      </c>
      <c r="C4" s="15"/>
      <c r="D4" s="15">
        <v>1</v>
      </c>
      <c r="E4" s="15"/>
      <c r="F4" s="15"/>
      <c r="G4" s="15"/>
      <c r="H4" s="15"/>
      <c r="I4" s="15"/>
      <c r="J4" s="15"/>
      <c r="K4" s="15"/>
      <c r="L4" s="15"/>
      <c r="M4" s="15"/>
      <c r="N4" s="15"/>
      <c r="O4" s="15"/>
      <c r="P4" s="15"/>
      <c r="Q4" s="15"/>
      <c r="R4" s="15"/>
      <c r="S4" s="15"/>
      <c r="T4" s="15"/>
      <c r="U4" s="15">
        <v>1</v>
      </c>
      <c r="V4" s="15"/>
    </row>
    <row r="5" spans="2:22">
      <c r="B5" s="36" t="str">
        <f>Produits!B6</f>
        <v>Viande, congelée</v>
      </c>
      <c r="C5" s="15"/>
      <c r="D5" s="15">
        <v>1</v>
      </c>
      <c r="E5" s="15"/>
      <c r="F5" s="15"/>
      <c r="G5" s="15"/>
      <c r="H5" s="15"/>
      <c r="I5" s="15"/>
      <c r="J5" s="15"/>
      <c r="K5" s="15"/>
      <c r="L5" s="15"/>
      <c r="M5" s="15"/>
      <c r="N5" s="15"/>
      <c r="O5" s="15"/>
      <c r="P5" s="15"/>
      <c r="Q5" s="15"/>
      <c r="R5" s="15"/>
      <c r="S5" s="15"/>
      <c r="T5" s="15"/>
      <c r="U5" s="15">
        <v>1</v>
      </c>
      <c r="V5" s="15"/>
    </row>
    <row r="6" spans="2:22">
      <c r="B6" s="36" t="str">
        <f>Produits!B7</f>
        <v>Abats</v>
      </c>
      <c r="C6" s="15"/>
      <c r="D6" s="15">
        <v>1</v>
      </c>
      <c r="E6" s="15"/>
      <c r="F6" s="15"/>
      <c r="G6" s="15"/>
      <c r="H6" s="15"/>
      <c r="I6" s="15"/>
      <c r="J6" s="15"/>
      <c r="K6" s="15"/>
      <c r="L6" s="15"/>
      <c r="M6" s="15"/>
      <c r="N6" s="15"/>
      <c r="O6" s="15"/>
      <c r="P6" s="15"/>
      <c r="Q6" s="15"/>
      <c r="R6" s="15"/>
      <c r="S6" s="15"/>
      <c r="T6" s="15"/>
      <c r="U6" s="15">
        <v>1</v>
      </c>
      <c r="V6" s="15"/>
    </row>
    <row r="7" spans="2:22">
      <c r="B7" s="36" t="str">
        <f>Produits!B10</f>
        <v>C1</v>
      </c>
      <c r="C7" s="15"/>
      <c r="D7" s="15">
        <v>1</v>
      </c>
      <c r="E7" s="15"/>
      <c r="F7" s="15"/>
      <c r="G7" s="15"/>
      <c r="H7" s="15"/>
      <c r="I7" s="15"/>
      <c r="J7" s="15"/>
      <c r="K7" s="15"/>
      <c r="L7" s="15"/>
      <c r="M7" s="15"/>
      <c r="N7" s="15"/>
      <c r="O7" s="15"/>
      <c r="P7" s="15"/>
      <c r="Q7" s="15"/>
      <c r="R7" s="15"/>
      <c r="S7" s="15"/>
      <c r="T7" s="15"/>
      <c r="U7" s="15"/>
      <c r="V7" s="15"/>
    </row>
    <row r="8" spans="2:22">
      <c r="B8" s="36" t="str">
        <f>Produits!B11</f>
        <v>C2</v>
      </c>
      <c r="C8" s="15"/>
      <c r="D8" s="15">
        <v>1</v>
      </c>
      <c r="E8" s="15"/>
      <c r="F8" s="15"/>
      <c r="G8" s="15"/>
      <c r="H8" s="15"/>
      <c r="I8" s="15"/>
      <c r="J8" s="15"/>
      <c r="K8" s="15"/>
      <c r="L8" s="15"/>
      <c r="M8" s="15"/>
      <c r="N8" s="15"/>
      <c r="O8" s="15"/>
      <c r="P8" s="15"/>
      <c r="Q8" s="15"/>
      <c r="R8" s="15"/>
      <c r="S8" s="15"/>
      <c r="T8" s="15"/>
      <c r="U8" s="15"/>
      <c r="V8" s="15"/>
    </row>
    <row r="9" spans="2:22">
      <c r="B9" s="36" t="str">
        <f>Produits!B12</f>
        <v>C3 et alimentaire</v>
      </c>
      <c r="C9" s="15"/>
      <c r="D9" s="15">
        <v>1</v>
      </c>
      <c r="E9" s="15"/>
      <c r="F9" s="15"/>
      <c r="G9" s="15"/>
      <c r="H9" s="15"/>
      <c r="I9" s="15"/>
      <c r="J9" s="15"/>
      <c r="K9" s="15"/>
      <c r="L9" s="15"/>
      <c r="M9" s="15"/>
      <c r="N9" s="15"/>
      <c r="O9" s="15"/>
      <c r="P9" s="15"/>
      <c r="Q9" s="15"/>
      <c r="R9" s="15"/>
      <c r="S9" s="15"/>
      <c r="T9" s="15"/>
      <c r="U9" s="15"/>
      <c r="V9" s="15"/>
    </row>
    <row r="10" spans="2:22">
      <c r="B10" s="36" t="str">
        <f>Produits!B8</f>
        <v>Peaux</v>
      </c>
      <c r="C10" s="15"/>
      <c r="D10" s="15">
        <v>1</v>
      </c>
      <c r="E10" s="15"/>
      <c r="F10" s="15"/>
      <c r="G10" s="15"/>
      <c r="H10" s="15"/>
      <c r="I10" s="15"/>
      <c r="J10" s="15"/>
      <c r="K10" s="15"/>
      <c r="L10" s="15"/>
      <c r="M10" s="15"/>
      <c r="N10" s="15"/>
      <c r="O10" s="15"/>
      <c r="P10" s="15"/>
      <c r="Q10" s="15"/>
      <c r="R10" s="15"/>
      <c r="S10" s="15"/>
      <c r="T10" s="15"/>
      <c r="U10" s="15"/>
      <c r="V10" s="15"/>
    </row>
    <row r="11" spans="2:22">
      <c r="B11" s="36" t="str">
        <f>Produits!B16</f>
        <v>Farines animales</v>
      </c>
      <c r="C11" s="15"/>
      <c r="D11" s="15"/>
      <c r="E11" s="15">
        <v>1</v>
      </c>
      <c r="F11" s="15"/>
      <c r="G11" s="15"/>
      <c r="H11" s="15"/>
      <c r="I11" s="15"/>
      <c r="J11" s="15"/>
      <c r="K11" s="15"/>
      <c r="L11" s="15"/>
      <c r="M11" s="15"/>
      <c r="N11" s="15"/>
      <c r="O11" s="15"/>
      <c r="P11" s="15"/>
      <c r="Q11" s="15"/>
      <c r="R11" s="15"/>
      <c r="S11" s="15"/>
      <c r="T11" s="15"/>
      <c r="U11" s="15"/>
      <c r="V11" s="15"/>
    </row>
    <row r="12" spans="2:22">
      <c r="B12" s="36" t="str">
        <f>Produits!B17</f>
        <v>Graisses animales</v>
      </c>
      <c r="C12" s="15"/>
      <c r="D12" s="15"/>
      <c r="E12" s="15">
        <v>1</v>
      </c>
      <c r="F12" s="15"/>
      <c r="G12" s="15"/>
      <c r="H12" s="15"/>
      <c r="I12" s="15"/>
      <c r="J12" s="15"/>
      <c r="K12" s="15"/>
      <c r="L12" s="15"/>
      <c r="M12" s="15"/>
      <c r="N12" s="15"/>
      <c r="O12" s="15"/>
      <c r="P12" s="15"/>
      <c r="Q12" s="15"/>
      <c r="R12" s="15"/>
      <c r="S12" s="15"/>
      <c r="T12" s="15"/>
      <c r="U12" s="15"/>
      <c r="V12" s="15"/>
    </row>
    <row r="13" spans="2:22">
      <c r="B13" s="36" t="str">
        <f>Produits!B19</f>
        <v>Protéines animales transformées</v>
      </c>
      <c r="C13" s="15"/>
      <c r="D13" s="15"/>
      <c r="E13" s="15"/>
      <c r="F13" s="15">
        <v>1</v>
      </c>
      <c r="G13" s="15"/>
      <c r="H13" s="15"/>
      <c r="I13" s="15"/>
      <c r="J13" s="15"/>
      <c r="K13" s="15"/>
      <c r="L13" s="15"/>
      <c r="M13" s="15"/>
      <c r="N13" s="15"/>
      <c r="O13" s="15"/>
      <c r="P13" s="15"/>
      <c r="Q13" s="15"/>
      <c r="R13" s="15"/>
      <c r="S13" s="15"/>
      <c r="T13" s="15"/>
      <c r="U13" s="15"/>
      <c r="V13" s="15"/>
    </row>
    <row r="14" spans="2:22">
      <c r="B14" s="36" t="str">
        <f>Produits!B20</f>
        <v>Corps gras animaux</v>
      </c>
      <c r="C14" s="15"/>
      <c r="D14" s="15"/>
      <c r="E14" s="15"/>
      <c r="F14" s="15">
        <v>1</v>
      </c>
      <c r="G14" s="15"/>
      <c r="H14" s="15"/>
      <c r="I14" s="15"/>
      <c r="J14" s="15"/>
      <c r="K14" s="15"/>
      <c r="L14" s="15"/>
      <c r="M14" s="15"/>
      <c r="N14" s="15"/>
      <c r="O14" s="15"/>
      <c r="P14" s="15"/>
      <c r="Q14" s="15"/>
      <c r="R14" s="15"/>
      <c r="S14" s="15"/>
      <c r="T14" s="15"/>
      <c r="U14" s="15"/>
      <c r="V14" s="15"/>
    </row>
    <row r="15" spans="2:22">
      <c r="B15" s="36" t="str">
        <f>Produits!B22</f>
        <v>Eau - ressuage</v>
      </c>
      <c r="C15" s="15"/>
      <c r="D15" s="15">
        <v>1</v>
      </c>
      <c r="E15" s="15"/>
      <c r="F15" s="15"/>
      <c r="G15" s="15"/>
      <c r="H15" s="15"/>
      <c r="I15" s="15"/>
      <c r="J15" s="15"/>
      <c r="K15" s="15"/>
      <c r="L15" s="15"/>
      <c r="M15" s="15"/>
      <c r="N15" s="15"/>
      <c r="O15" s="15"/>
      <c r="P15" s="15"/>
      <c r="Q15" s="15"/>
      <c r="R15" s="15"/>
      <c r="S15" s="15"/>
      <c r="T15" s="15"/>
      <c r="U15" s="15"/>
      <c r="V15" s="15"/>
    </row>
    <row r="16" spans="2:22">
      <c r="B16" s="36" t="str">
        <f>Produits!B23</f>
        <v>Eau - traitement thermique</v>
      </c>
      <c r="C16" s="15"/>
      <c r="D16" s="15"/>
      <c r="E16" s="15">
        <v>1</v>
      </c>
      <c r="F16" s="15">
        <v>1</v>
      </c>
      <c r="G16" s="15"/>
      <c r="H16" s="15"/>
      <c r="I16" s="15"/>
      <c r="J16" s="15"/>
      <c r="K16" s="15"/>
      <c r="L16" s="15"/>
      <c r="M16" s="15"/>
      <c r="N16" s="15"/>
      <c r="O16" s="15"/>
      <c r="P16" s="15"/>
      <c r="Q16" s="15"/>
      <c r="R16" s="15"/>
      <c r="S16" s="15"/>
      <c r="T16" s="15"/>
      <c r="U16" s="15"/>
      <c r="V16" s="15"/>
    </row>
    <row r="17" spans="2:22">
      <c r="B17" s="16"/>
    </row>
    <row r="18" spans="2:22">
      <c r="B18" s="16"/>
    </row>
    <row r="19" spans="2:22">
      <c r="B19" s="17" t="s">
        <v>17</v>
      </c>
      <c r="C19" s="18"/>
      <c r="D19" s="18"/>
      <c r="E19" s="18"/>
      <c r="F19" s="18"/>
      <c r="G19" s="18"/>
      <c r="H19" s="18"/>
      <c r="I19" s="18"/>
      <c r="J19" s="18"/>
      <c r="K19" s="18"/>
      <c r="L19" s="18"/>
      <c r="M19" s="18"/>
      <c r="N19" s="18"/>
      <c r="O19" s="18"/>
      <c r="P19" s="18"/>
      <c r="Q19" s="18"/>
      <c r="R19" s="18"/>
      <c r="S19" s="18"/>
      <c r="T19" s="18"/>
      <c r="U19" s="18"/>
      <c r="V19" s="18"/>
    </row>
    <row r="20" spans="2:22">
      <c r="B20" s="36" t="str">
        <f t="shared" ref="B20:B33" si="0">B3</f>
        <v>Equins</v>
      </c>
      <c r="C20" s="15"/>
      <c r="D20" s="15">
        <v>1</v>
      </c>
      <c r="E20" s="15"/>
      <c r="F20" s="15"/>
      <c r="G20" s="15"/>
      <c r="H20" s="15"/>
      <c r="I20" s="15"/>
      <c r="J20" s="15"/>
      <c r="K20" s="15"/>
      <c r="L20" s="15"/>
      <c r="M20" s="15"/>
      <c r="N20" s="15"/>
      <c r="O20" s="15"/>
      <c r="P20" s="15"/>
      <c r="Q20" s="15"/>
      <c r="R20" s="15"/>
      <c r="S20" s="15"/>
      <c r="T20" s="15"/>
      <c r="U20" s="15"/>
      <c r="V20" s="15">
        <v>1</v>
      </c>
    </row>
    <row r="21" spans="2:22">
      <c r="B21" s="36" t="str">
        <f t="shared" si="0"/>
        <v>Viande, fraîche</v>
      </c>
      <c r="C21" s="15"/>
      <c r="D21" s="15"/>
      <c r="E21" s="15"/>
      <c r="F21" s="15"/>
      <c r="G21" s="15">
        <v>1</v>
      </c>
      <c r="H21" s="15">
        <v>1</v>
      </c>
      <c r="I21" s="15">
        <v>1</v>
      </c>
      <c r="J21" s="15">
        <v>1</v>
      </c>
      <c r="K21" s="15">
        <v>1</v>
      </c>
      <c r="L21" s="15">
        <v>1</v>
      </c>
      <c r="M21" s="15"/>
      <c r="N21" s="15"/>
      <c r="O21" s="15"/>
      <c r="P21" s="15"/>
      <c r="Q21" s="15"/>
      <c r="R21" s="15"/>
      <c r="S21" s="15"/>
      <c r="T21" s="15"/>
      <c r="U21" s="15"/>
      <c r="V21" s="15">
        <v>1</v>
      </c>
    </row>
    <row r="22" spans="2:22">
      <c r="B22" s="36" t="str">
        <f t="shared" si="0"/>
        <v>Viande, congelée</v>
      </c>
      <c r="C22" s="15"/>
      <c r="D22" s="15"/>
      <c r="E22" s="15"/>
      <c r="F22" s="15"/>
      <c r="G22" s="15">
        <v>1</v>
      </c>
      <c r="H22" s="15">
        <v>1</v>
      </c>
      <c r="I22" s="15">
        <v>1</v>
      </c>
      <c r="J22" s="15">
        <v>1</v>
      </c>
      <c r="K22" s="15">
        <v>1</v>
      </c>
      <c r="L22" s="15">
        <v>1</v>
      </c>
      <c r="M22" s="15"/>
      <c r="N22" s="15"/>
      <c r="O22" s="15"/>
      <c r="P22" s="15"/>
      <c r="Q22" s="15"/>
      <c r="R22" s="15"/>
      <c r="S22" s="15"/>
      <c r="T22" s="15"/>
      <c r="U22" s="15"/>
      <c r="V22" s="15">
        <v>1</v>
      </c>
    </row>
    <row r="23" spans="2:22">
      <c r="B23" s="36" t="str">
        <f t="shared" si="0"/>
        <v>Abats</v>
      </c>
      <c r="C23" s="15"/>
      <c r="D23" s="15"/>
      <c r="E23" s="15"/>
      <c r="F23" s="15"/>
      <c r="G23" s="15">
        <v>1</v>
      </c>
      <c r="H23" s="15">
        <v>1</v>
      </c>
      <c r="I23" s="15">
        <v>1</v>
      </c>
      <c r="J23" s="15">
        <v>1</v>
      </c>
      <c r="K23" s="15">
        <v>1</v>
      </c>
      <c r="L23" s="15">
        <v>1</v>
      </c>
      <c r="M23" s="15"/>
      <c r="N23" s="15"/>
      <c r="O23" s="15"/>
      <c r="P23" s="15"/>
      <c r="Q23" s="15"/>
      <c r="R23" s="15"/>
      <c r="S23" s="15"/>
      <c r="T23" s="15"/>
      <c r="U23" s="15"/>
      <c r="V23" s="15">
        <v>1</v>
      </c>
    </row>
    <row r="24" spans="2:22">
      <c r="B24" s="36" t="str">
        <f t="shared" si="0"/>
        <v>C1</v>
      </c>
      <c r="C24" s="15"/>
      <c r="D24" s="15"/>
      <c r="E24" s="15">
        <v>1</v>
      </c>
      <c r="F24" s="15"/>
      <c r="G24" s="15"/>
      <c r="H24" s="15"/>
      <c r="I24" s="15"/>
      <c r="J24" s="15"/>
      <c r="K24" s="15"/>
      <c r="L24" s="15"/>
      <c r="M24" s="15"/>
      <c r="N24" s="15"/>
      <c r="O24" s="15"/>
      <c r="P24" s="15"/>
      <c r="Q24" s="15"/>
      <c r="R24" s="15"/>
      <c r="S24" s="15"/>
      <c r="T24" s="15"/>
      <c r="U24" s="15"/>
      <c r="V24" s="15"/>
    </row>
    <row r="25" spans="2:22">
      <c r="B25" s="36" t="str">
        <f t="shared" si="0"/>
        <v>C2</v>
      </c>
      <c r="C25" s="15"/>
      <c r="D25" s="15"/>
      <c r="E25" s="15">
        <v>1</v>
      </c>
      <c r="F25" s="15"/>
      <c r="G25" s="15"/>
      <c r="H25" s="15"/>
      <c r="I25" s="15"/>
      <c r="J25" s="15"/>
      <c r="K25" s="15"/>
      <c r="L25" s="15"/>
      <c r="M25" s="15"/>
      <c r="N25" s="15"/>
      <c r="O25" s="15"/>
      <c r="P25" s="15"/>
      <c r="Q25" s="15"/>
      <c r="R25" s="15"/>
      <c r="S25" s="15"/>
      <c r="T25" s="15"/>
      <c r="U25" s="15"/>
      <c r="V25" s="15"/>
    </row>
    <row r="26" spans="2:22">
      <c r="B26" s="36" t="str">
        <f t="shared" si="0"/>
        <v>C3 et alimentaire</v>
      </c>
      <c r="C26" s="15"/>
      <c r="D26" s="15"/>
      <c r="E26" s="15"/>
      <c r="F26" s="15">
        <v>1</v>
      </c>
      <c r="G26" s="15"/>
      <c r="H26" s="15"/>
      <c r="I26" s="15"/>
      <c r="J26" s="15"/>
      <c r="K26" s="15"/>
      <c r="L26" s="15"/>
      <c r="M26" s="15"/>
      <c r="N26" s="15"/>
      <c r="O26" s="15"/>
      <c r="P26" s="15"/>
      <c r="Q26" s="15"/>
      <c r="R26" s="15"/>
      <c r="S26" s="15"/>
      <c r="T26" s="15"/>
      <c r="U26" s="15"/>
      <c r="V26" s="15"/>
    </row>
    <row r="27" spans="2:22">
      <c r="B27" s="36" t="str">
        <f t="shared" si="0"/>
        <v>Peaux</v>
      </c>
      <c r="C27" s="15"/>
      <c r="D27" s="15"/>
      <c r="E27" s="15"/>
      <c r="F27" s="15"/>
      <c r="G27" s="15"/>
      <c r="H27" s="15"/>
      <c r="I27" s="15"/>
      <c r="J27" s="15"/>
      <c r="K27" s="15"/>
      <c r="L27" s="15"/>
      <c r="M27" s="15"/>
      <c r="N27" s="15"/>
      <c r="O27" s="15"/>
      <c r="P27" s="15">
        <v>1</v>
      </c>
      <c r="Q27" s="15"/>
      <c r="R27" s="15"/>
      <c r="S27" s="15"/>
      <c r="T27" s="15"/>
      <c r="U27" s="15"/>
      <c r="V27" s="15"/>
    </row>
    <row r="28" spans="2:22">
      <c r="B28" s="36" t="str">
        <f t="shared" si="0"/>
        <v>Farines animales</v>
      </c>
      <c r="C28" s="15"/>
      <c r="D28" s="15"/>
      <c r="E28" s="15"/>
      <c r="F28" s="15"/>
      <c r="G28" s="15"/>
      <c r="H28" s="15"/>
      <c r="I28" s="15"/>
      <c r="J28" s="15"/>
      <c r="K28" s="15"/>
      <c r="L28" s="15"/>
      <c r="M28" s="15"/>
      <c r="N28" s="15"/>
      <c r="O28" s="15"/>
      <c r="P28" s="15"/>
      <c r="Q28" s="15">
        <v>1</v>
      </c>
      <c r="R28" s="15">
        <v>1</v>
      </c>
      <c r="S28" s="15"/>
      <c r="T28" s="15"/>
      <c r="U28" s="15"/>
      <c r="V28" s="15"/>
    </row>
    <row r="29" spans="2:22">
      <c r="B29" s="36" t="str">
        <f t="shared" si="0"/>
        <v>Graisses animales</v>
      </c>
      <c r="C29" s="15"/>
      <c r="D29" s="15"/>
      <c r="E29" s="15"/>
      <c r="F29" s="15"/>
      <c r="G29" s="15"/>
      <c r="H29" s="15"/>
      <c r="I29" s="15"/>
      <c r="J29" s="15"/>
      <c r="K29" s="15"/>
      <c r="L29" s="15"/>
      <c r="M29" s="15"/>
      <c r="N29" s="15"/>
      <c r="O29" s="15"/>
      <c r="P29" s="15"/>
      <c r="Q29" s="15">
        <v>1</v>
      </c>
      <c r="R29" s="15"/>
      <c r="S29" s="15"/>
      <c r="T29" s="15"/>
      <c r="U29" s="15"/>
      <c r="V29" s="15"/>
    </row>
    <row r="30" spans="2:22">
      <c r="B30" s="36" t="str">
        <f t="shared" si="0"/>
        <v>Protéines animales transformées</v>
      </c>
      <c r="C30" s="15"/>
      <c r="D30" s="15"/>
      <c r="E30" s="15"/>
      <c r="F30" s="15"/>
      <c r="G30" s="15"/>
      <c r="H30" s="15"/>
      <c r="I30" s="15"/>
      <c r="J30" s="15"/>
      <c r="K30" s="15">
        <v>1</v>
      </c>
      <c r="L30" s="15">
        <v>1</v>
      </c>
      <c r="M30" s="15">
        <v>1</v>
      </c>
      <c r="N30" s="15">
        <v>1</v>
      </c>
      <c r="O30" s="15">
        <v>1</v>
      </c>
      <c r="P30" s="15"/>
      <c r="Q30" s="15">
        <v>1</v>
      </c>
      <c r="R30" s="15">
        <v>1</v>
      </c>
      <c r="S30" s="15">
        <v>1</v>
      </c>
      <c r="T30" s="15">
        <v>1</v>
      </c>
      <c r="U30" s="15"/>
      <c r="V30" s="15">
        <v>1</v>
      </c>
    </row>
    <row r="31" spans="2:22">
      <c r="B31" s="36" t="str">
        <f t="shared" si="0"/>
        <v>Corps gras animaux</v>
      </c>
      <c r="C31" s="15"/>
      <c r="D31" s="15"/>
      <c r="E31" s="15"/>
      <c r="F31" s="15"/>
      <c r="G31" s="15"/>
      <c r="H31" s="15"/>
      <c r="I31" s="15"/>
      <c r="J31" s="15"/>
      <c r="K31" s="15">
        <v>1</v>
      </c>
      <c r="L31" s="15">
        <v>1</v>
      </c>
      <c r="M31" s="15">
        <v>1</v>
      </c>
      <c r="N31" s="15">
        <v>1</v>
      </c>
      <c r="O31" s="15">
        <v>1</v>
      </c>
      <c r="P31" s="15"/>
      <c r="Q31" s="15">
        <v>1</v>
      </c>
      <c r="R31" s="15"/>
      <c r="S31" s="15">
        <v>1</v>
      </c>
      <c r="T31" s="15">
        <v>1</v>
      </c>
      <c r="U31" s="15"/>
      <c r="V31" s="15">
        <v>1</v>
      </c>
    </row>
    <row r="32" spans="2:22">
      <c r="B32" s="36" t="str">
        <f t="shared" si="0"/>
        <v>Eau - ressuage</v>
      </c>
      <c r="C32" s="15"/>
      <c r="D32" s="15"/>
      <c r="E32" s="15"/>
      <c r="F32" s="15"/>
      <c r="G32" s="15"/>
      <c r="H32" s="15"/>
      <c r="I32" s="15"/>
      <c r="J32" s="15"/>
      <c r="K32" s="15"/>
      <c r="L32" s="15"/>
      <c r="M32" s="15"/>
      <c r="N32" s="15"/>
      <c r="O32" s="15"/>
      <c r="P32" s="15"/>
      <c r="Q32" s="15"/>
      <c r="R32" s="15"/>
      <c r="S32" s="15"/>
      <c r="T32" s="15"/>
      <c r="U32" s="15"/>
      <c r="V32" s="15"/>
    </row>
    <row r="33" spans="2:22">
      <c r="B33" s="36" t="str">
        <f t="shared" si="0"/>
        <v>Eau - traitement thermique</v>
      </c>
      <c r="C33" s="15"/>
      <c r="D33" s="15"/>
      <c r="E33" s="15"/>
      <c r="F33" s="15"/>
      <c r="G33" s="15"/>
      <c r="H33" s="15"/>
      <c r="I33" s="15"/>
      <c r="J33" s="15"/>
      <c r="K33" s="15"/>
      <c r="L33" s="15"/>
      <c r="M33" s="15"/>
      <c r="N33" s="15"/>
      <c r="O33" s="15"/>
      <c r="P33" s="15"/>
      <c r="Q33" s="15"/>
      <c r="R33" s="15"/>
      <c r="S33" s="15"/>
      <c r="T33" s="15"/>
      <c r="U33" s="15"/>
      <c r="V33" s="15"/>
    </row>
  </sheetData>
  <conditionalFormatting sqref="C3:V16 C20:V33">
    <cfRule type="cellIs" dxfId="0" priority="1" operator="equal">
      <formula>0</formula>
    </cfRule>
  </conditionalFormatting>
  <pageMargins left="0.75" right="0.75" top="1" bottom="1" header="0.5" footer="0.5"/>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ED343-3B84-40CE-8B19-94DCB4E27B98}">
  <sheetPr>
    <tabColor rgb="FF92D050"/>
  </sheetPr>
  <dimension ref="A1:S4"/>
  <sheetViews>
    <sheetView workbookViewId="0">
      <pane xSplit="2" ySplit="1" topLeftCell="C2" activePane="bottomRight" state="frozen"/>
      <selection pane="topRight" activeCell="C1" sqref="C1"/>
      <selection pane="bottomLeft" activeCell="A2" sqref="A2"/>
      <selection pane="bottomRight" activeCell="P4" sqref="P4:Q4"/>
    </sheetView>
  </sheetViews>
  <sheetFormatPr baseColWidth="10" defaultColWidth="9.109375" defaultRowHeight="14.4"/>
  <cols>
    <col min="1" max="1" width="29.88671875" customWidth="1"/>
    <col min="2" max="2" width="30.21875" customWidth="1"/>
    <col min="3" max="3" width="11" bestFit="1" customWidth="1"/>
    <col min="4" max="4" width="12.88671875" style="8" bestFit="1" customWidth="1"/>
    <col min="5" max="5" width="9" style="24" bestFit="1" customWidth="1"/>
    <col min="6" max="6" width="14.44140625" style="24" customWidth="1"/>
    <col min="7" max="7" width="9.33203125" customWidth="1"/>
    <col min="8" max="8" width="11" bestFit="1" customWidth="1"/>
    <col min="9" max="9" width="12.33203125" customWidth="1"/>
    <col min="10" max="10" width="12.5546875" customWidth="1"/>
    <col min="11" max="11" width="12" bestFit="1" customWidth="1"/>
    <col min="12" max="12" width="17.44140625" customWidth="1"/>
    <col min="13" max="13" width="11.77734375" customWidth="1"/>
    <col min="14" max="14" width="53.77734375" bestFit="1" customWidth="1"/>
    <col min="15" max="17" width="11.109375" customWidth="1"/>
    <col min="18" max="18" width="13" customWidth="1"/>
    <col min="19" max="19" width="20.6640625" bestFit="1" customWidth="1"/>
  </cols>
  <sheetData>
    <row r="1" spans="1:19" ht="38.4" thickBot="1">
      <c r="A1" s="19" t="s">
        <v>18</v>
      </c>
      <c r="B1" s="20" t="s">
        <v>19</v>
      </c>
      <c r="C1" s="20" t="s">
        <v>20</v>
      </c>
      <c r="D1" s="20" t="s">
        <v>22</v>
      </c>
      <c r="E1" s="21" t="str">
        <f>Etiquettes!$A$7</f>
        <v>Unité</v>
      </c>
      <c r="F1" s="21" t="str">
        <f>Etiquettes!$A$4</f>
        <v>Filière</v>
      </c>
      <c r="G1" s="21" t="str">
        <f>Etiquettes!$A$6</f>
        <v>Année</v>
      </c>
      <c r="H1" s="21" t="str">
        <f>Etiquettes!$A$5</f>
        <v>Territoire</v>
      </c>
      <c r="I1" s="21" t="str">
        <f>Etiquettes!$A$12</f>
        <v>Traduction</v>
      </c>
      <c r="J1" s="21" t="str">
        <f>Etiquettes!$A$10</f>
        <v>Hypothèse</v>
      </c>
      <c r="K1" s="21" t="str">
        <f>Etiquettes!$A$9</f>
        <v>Source</v>
      </c>
      <c r="L1" s="21" t="str">
        <f>Etiquettes!$A$13</f>
        <v>Onglet source fichier Excel</v>
      </c>
      <c r="M1" s="21" t="str">
        <f>Etiquettes!$A$11</f>
        <v>Type de donnée collectée</v>
      </c>
      <c r="N1" s="21" t="str">
        <f>Etiquettes!$A$8</f>
        <v>Information collectée</v>
      </c>
      <c r="O1" s="21" t="str">
        <f>Etiquettes!$A$15</f>
        <v>Fiabilité des données</v>
      </c>
      <c r="P1" s="21" t="str">
        <f>Etiquettes!$A$16</f>
        <v>Méthode</v>
      </c>
      <c r="Q1" s="21" t="str">
        <f>Etiquettes!$A$17</f>
        <v>Analyse des résultats</v>
      </c>
      <c r="R1" s="20" t="s">
        <v>3</v>
      </c>
      <c r="S1" s="22" t="s">
        <v>5</v>
      </c>
    </row>
    <row r="2" spans="1:19">
      <c r="A2" t="str">
        <f>Produits!$B$2</f>
        <v>Equins</v>
      </c>
      <c r="B2" t="str">
        <f>Secteurs!$B$4</f>
        <v>Abattage / découpe</v>
      </c>
      <c r="C2" s="46">
        <f>'Abattages - AGRESTE'!G37/'Anatomie - Blézat'!$D$69/10^3</f>
        <v>7.5716666666666672</v>
      </c>
      <c r="E2" s="23" t="str">
        <f>Etiquettes!$C$7</f>
        <v>kt</v>
      </c>
      <c r="F2" s="24" t="str">
        <f>Etiquettes!$C$4</f>
        <v>Viande chevaline</v>
      </c>
      <c r="G2" s="23">
        <f>Etiquettes!$H$6</f>
        <v>2015</v>
      </c>
      <c r="H2" t="str">
        <f>Etiquettes!$C$5</f>
        <v>France entière</v>
      </c>
      <c r="I2" t="s">
        <v>201</v>
      </c>
      <c r="K2" t="s">
        <v>399</v>
      </c>
      <c r="L2" t="str" cm="1">
        <f t="array" aca="1" ref="L2" ca="1">[1]!NOM_FEUILLE('Abattages - AGRESTE'!$A$1)</f>
        <v>Abattages - AGRESTE</v>
      </c>
      <c r="M2" t="str">
        <f>Etiquettes!$H$11</f>
        <v>Volume</v>
      </c>
      <c r="N2" s="100" t="str">
        <f>_xlfn.CONCAT(I2,IF(OR(ISBLANK(C2),ISERROR(C2)),"",_xlfn.CONCAT(" = ",MROUND(C2,1)," ",E2," (",K2,")")))</f>
        <v>Abattages = 8 kt (Agreste - Statistique Agricole Annuelle - SSP)</v>
      </c>
      <c r="O2" s="23" t="str">
        <f>Etiquettes!$H$15</f>
        <v>Fiable</v>
      </c>
      <c r="P2" s="82" t="str">
        <f>Etiquettes!$H$16</f>
        <v>Données collectées</v>
      </c>
      <c r="Q2" s="82" t="str">
        <f>Etiquettes!$H$17</f>
        <v>Donnée collectée (valeur du flux ou coefficient)</v>
      </c>
      <c r="R2" t="s">
        <v>303</v>
      </c>
      <c r="S2" s="128" t="s">
        <v>201</v>
      </c>
    </row>
    <row r="3" spans="1:19">
      <c r="A3" t="str">
        <f>Produits!$B$2</f>
        <v>Equins</v>
      </c>
      <c r="B3" t="str">
        <f>Secteurs!$B$4</f>
        <v>Abattage / découpe</v>
      </c>
      <c r="C3" s="46">
        <f>'Abattages - AGRESTE'!H37/'Anatomie - Blézat'!$D$69/10^3</f>
        <v>3.6466666666666669</v>
      </c>
      <c r="E3" s="23" t="str">
        <f>Etiquettes!$C$7</f>
        <v>kt</v>
      </c>
      <c r="F3" s="24" t="str">
        <f>Etiquettes!$C$4</f>
        <v>Viande chevaline</v>
      </c>
      <c r="G3" s="23">
        <f>Etiquettes!$I$6</f>
        <v>2019</v>
      </c>
      <c r="H3" t="str">
        <f>Etiquettes!$C$5</f>
        <v>France entière</v>
      </c>
      <c r="I3" t="s">
        <v>201</v>
      </c>
      <c r="K3" t="s">
        <v>399</v>
      </c>
      <c r="L3" t="str" cm="1">
        <f t="array" aca="1" ref="L3" ca="1">[1]!NOM_FEUILLE('Abattages - AGRESTE'!$A$1)</f>
        <v>Abattages - AGRESTE</v>
      </c>
      <c r="M3" t="str">
        <f>Etiquettes!$H$11</f>
        <v>Volume</v>
      </c>
      <c r="N3" s="100" t="str">
        <f>_xlfn.CONCAT(I3,IF(OR(ISBLANK(C3),ISERROR(C3)),"",_xlfn.CONCAT(" = ",MROUND(C3,1)," ",E3," (",K3,")")))</f>
        <v>Abattages = 4 kt (Agreste - Statistique Agricole Annuelle - SSP)</v>
      </c>
      <c r="O3" s="23" t="str">
        <f>Etiquettes!$H$15</f>
        <v>Fiable</v>
      </c>
      <c r="P3" s="82" t="str">
        <f>Etiquettes!$H$16</f>
        <v>Données collectées</v>
      </c>
      <c r="Q3" s="82" t="str">
        <f>Etiquettes!$H$17</f>
        <v>Donnée collectée (valeur du flux ou coefficient)</v>
      </c>
      <c r="R3" t="s">
        <v>303</v>
      </c>
      <c r="S3" s="129"/>
    </row>
    <row r="4" spans="1:19">
      <c r="A4" t="str">
        <f>Produits!$B$2</f>
        <v>Equins</v>
      </c>
      <c r="B4" t="str">
        <f>Secteurs!$B$4</f>
        <v>Abattage / découpe</v>
      </c>
      <c r="C4" s="46">
        <f>'Abattages - AGRESTE'!I37/'Anatomie - Blézat'!$D$69/10^3</f>
        <v>1.6516666666666668</v>
      </c>
      <c r="E4" s="23" t="str">
        <f>Etiquettes!$C$7</f>
        <v>kt</v>
      </c>
      <c r="F4" s="24" t="str">
        <f>Etiquettes!$C$4</f>
        <v>Viande chevaline</v>
      </c>
      <c r="G4" s="23">
        <f>Etiquettes!$J$6</f>
        <v>2023</v>
      </c>
      <c r="H4" t="str">
        <f>Etiquettes!$C$5</f>
        <v>France entière</v>
      </c>
      <c r="I4" t="s">
        <v>201</v>
      </c>
      <c r="K4" t="s">
        <v>399</v>
      </c>
      <c r="L4" t="str" cm="1">
        <f t="array" aca="1" ref="L4" ca="1">[1]!NOM_FEUILLE('Abattages - AGRESTE'!$A$1)</f>
        <v>Abattages - AGRESTE</v>
      </c>
      <c r="M4" t="str">
        <f>Etiquettes!$H$11</f>
        <v>Volume</v>
      </c>
      <c r="N4" s="100" t="str">
        <f t="shared" ref="N4" si="0">_xlfn.CONCAT(I4,IF(OR(ISBLANK(C4),ISERROR(C4)),"",_xlfn.CONCAT(" = ",MROUND(C4,1)," ",E4," (",K4,")")))</f>
        <v>Abattages = 2 kt (Agreste - Statistique Agricole Annuelle - SSP)</v>
      </c>
      <c r="O4" s="23" t="str">
        <f>Etiquettes!$H$15</f>
        <v>Fiable</v>
      </c>
      <c r="P4" s="82" t="str">
        <f>Etiquettes!$H$16</f>
        <v>Données collectées</v>
      </c>
      <c r="Q4" s="82" t="str">
        <f>Etiquettes!$H$17</f>
        <v>Donnée collectée (valeur du flux ou coefficient)</v>
      </c>
      <c r="R4" t="s">
        <v>303</v>
      </c>
      <c r="S4" s="129"/>
    </row>
  </sheetData>
  <mergeCells count="1">
    <mergeCell ref="S2:S4"/>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59EAD-AA1A-49C4-B171-98580E6CCF2A}">
  <sheetPr>
    <tabColor rgb="FFFFC000"/>
  </sheetPr>
  <dimension ref="A1:M38"/>
  <sheetViews>
    <sheetView workbookViewId="0">
      <selection activeCell="C11" sqref="C11:C14"/>
    </sheetView>
  </sheetViews>
  <sheetFormatPr baseColWidth="10" defaultRowHeight="14.4"/>
  <sheetData>
    <row r="1" spans="1:13">
      <c r="A1" s="37" t="s">
        <v>80</v>
      </c>
      <c r="B1" s="37" t="s">
        <v>81</v>
      </c>
      <c r="C1" s="37" t="s">
        <v>82</v>
      </c>
      <c r="D1" s="37" t="s">
        <v>83</v>
      </c>
      <c r="E1" s="37" t="s">
        <v>84</v>
      </c>
      <c r="F1" s="37" t="s">
        <v>85</v>
      </c>
      <c r="G1" s="37" t="s">
        <v>86</v>
      </c>
      <c r="H1" s="37" t="s">
        <v>87</v>
      </c>
      <c r="I1" s="37" t="s">
        <v>88</v>
      </c>
      <c r="K1" t="s">
        <v>125</v>
      </c>
      <c r="L1" t="s">
        <v>126</v>
      </c>
      <c r="M1" t="s">
        <v>127</v>
      </c>
    </row>
    <row r="2" spans="1:13">
      <c r="A2" s="38" t="s">
        <v>89</v>
      </c>
      <c r="B2" s="38"/>
      <c r="C2" s="38"/>
      <c r="D2" s="38"/>
      <c r="E2" s="38"/>
      <c r="F2" s="38"/>
      <c r="G2" s="38">
        <v>1454751</v>
      </c>
      <c r="H2" s="38">
        <v>1429441</v>
      </c>
      <c r="I2" s="38">
        <v>1300751</v>
      </c>
      <c r="K2" t="s">
        <v>128</v>
      </c>
      <c r="L2" t="s">
        <v>129</v>
      </c>
      <c r="M2" t="s">
        <v>130</v>
      </c>
    </row>
    <row r="3" spans="1:13">
      <c r="A3" s="38" t="s">
        <v>89</v>
      </c>
      <c r="B3" s="38" t="s">
        <v>45</v>
      </c>
      <c r="C3" s="38"/>
      <c r="D3" s="38"/>
      <c r="E3" s="38"/>
      <c r="F3" s="38"/>
      <c r="G3" s="38">
        <v>1454665</v>
      </c>
      <c r="H3" s="38">
        <v>1429404</v>
      </c>
      <c r="I3" s="38">
        <v>1300715</v>
      </c>
      <c r="K3" t="s">
        <v>131</v>
      </c>
      <c r="L3" t="s">
        <v>131</v>
      </c>
      <c r="M3" t="s">
        <v>132</v>
      </c>
    </row>
    <row r="4" spans="1:13">
      <c r="A4" s="38" t="s">
        <v>89</v>
      </c>
      <c r="B4" s="38" t="s">
        <v>45</v>
      </c>
      <c r="C4" s="38" t="s">
        <v>90</v>
      </c>
      <c r="D4" s="38"/>
      <c r="E4" s="38"/>
      <c r="F4" s="38"/>
      <c r="G4" s="38">
        <v>179162</v>
      </c>
      <c r="H4" s="38">
        <v>181079</v>
      </c>
      <c r="I4" s="68">
        <v>149371</v>
      </c>
    </row>
    <row r="5" spans="1:13">
      <c r="A5" s="38" t="s">
        <v>89</v>
      </c>
      <c r="B5" s="38" t="s">
        <v>45</v>
      </c>
      <c r="C5" s="38" t="s">
        <v>90</v>
      </c>
      <c r="D5" s="38" t="s">
        <v>91</v>
      </c>
      <c r="E5" s="38"/>
      <c r="F5" s="38"/>
      <c r="G5" s="38">
        <v>179162</v>
      </c>
      <c r="H5" s="38">
        <v>181079</v>
      </c>
      <c r="I5" s="38">
        <v>149371</v>
      </c>
      <c r="K5" t="s">
        <v>23</v>
      </c>
      <c r="L5" t="s">
        <v>133</v>
      </c>
    </row>
    <row r="6" spans="1:13">
      <c r="A6" s="38" t="s">
        <v>89</v>
      </c>
      <c r="B6" s="38" t="s">
        <v>45</v>
      </c>
      <c r="C6" s="38" t="s">
        <v>90</v>
      </c>
      <c r="D6" s="38" t="s">
        <v>92</v>
      </c>
      <c r="E6" s="38"/>
      <c r="F6" s="38"/>
      <c r="G6" s="38"/>
      <c r="H6" s="38"/>
      <c r="I6" s="38"/>
      <c r="K6" t="s">
        <v>134</v>
      </c>
      <c r="L6" t="s">
        <v>135</v>
      </c>
    </row>
    <row r="7" spans="1:13">
      <c r="A7" s="38" t="s">
        <v>89</v>
      </c>
      <c r="B7" s="38" t="s">
        <v>45</v>
      </c>
      <c r="C7" s="38" t="s">
        <v>93</v>
      </c>
      <c r="D7" s="38"/>
      <c r="E7" s="38"/>
      <c r="F7" s="38"/>
      <c r="G7" s="38">
        <v>1275503</v>
      </c>
      <c r="H7" s="38">
        <v>1248325</v>
      </c>
      <c r="I7" s="68">
        <v>1151344</v>
      </c>
    </row>
    <row r="8" spans="1:13">
      <c r="A8" s="38" t="s">
        <v>89</v>
      </c>
      <c r="B8" s="38" t="s">
        <v>45</v>
      </c>
      <c r="C8" s="38" t="s">
        <v>93</v>
      </c>
      <c r="D8" s="38" t="s">
        <v>94</v>
      </c>
      <c r="E8" s="38"/>
      <c r="F8" s="38"/>
      <c r="G8" s="38">
        <v>208616</v>
      </c>
      <c r="H8" s="38">
        <v>219785</v>
      </c>
      <c r="I8" s="38">
        <v>216047</v>
      </c>
    </row>
    <row r="9" spans="1:13">
      <c r="A9" s="38" t="s">
        <v>89</v>
      </c>
      <c r="B9" s="38" t="s">
        <v>45</v>
      </c>
      <c r="C9" s="38" t="s">
        <v>93</v>
      </c>
      <c r="D9" s="38" t="s">
        <v>94</v>
      </c>
      <c r="E9" s="38" t="s">
        <v>95</v>
      </c>
      <c r="F9" s="38"/>
      <c r="G9" s="38">
        <v>6634</v>
      </c>
      <c r="H9" s="38">
        <v>5922</v>
      </c>
      <c r="I9" s="38">
        <v>5176</v>
      </c>
    </row>
    <row r="10" spans="1:13">
      <c r="A10" s="38" t="s">
        <v>89</v>
      </c>
      <c r="B10" s="38" t="s">
        <v>45</v>
      </c>
      <c r="C10" s="38" t="s">
        <v>93</v>
      </c>
      <c r="D10" s="38" t="s">
        <v>94</v>
      </c>
      <c r="E10" s="38" t="s">
        <v>96</v>
      </c>
      <c r="F10" s="38"/>
      <c r="G10" s="38">
        <v>201982</v>
      </c>
      <c r="H10" s="38">
        <v>213863</v>
      </c>
      <c r="I10" s="38">
        <v>210871</v>
      </c>
    </row>
    <row r="11" spans="1:13">
      <c r="A11" s="38" t="s">
        <v>89</v>
      </c>
      <c r="B11" s="38" t="s">
        <v>45</v>
      </c>
      <c r="C11" s="38" t="s">
        <v>93</v>
      </c>
      <c r="D11" s="38" t="s">
        <v>97</v>
      </c>
      <c r="E11" s="38"/>
      <c r="F11" s="38"/>
      <c r="G11" s="38">
        <v>577221</v>
      </c>
      <c r="H11" s="38">
        <v>597876</v>
      </c>
      <c r="I11" s="38">
        <v>532982</v>
      </c>
    </row>
    <row r="12" spans="1:13">
      <c r="A12" s="38" t="s">
        <v>89</v>
      </c>
      <c r="B12" s="38" t="s">
        <v>45</v>
      </c>
      <c r="C12" s="38" t="s">
        <v>93</v>
      </c>
      <c r="D12" s="38" t="s">
        <v>97</v>
      </c>
      <c r="E12" s="38" t="s">
        <v>98</v>
      </c>
      <c r="F12" s="38"/>
      <c r="G12" s="38">
        <v>288809</v>
      </c>
      <c r="H12" s="38">
        <v>279771</v>
      </c>
      <c r="I12" s="38">
        <v>243655</v>
      </c>
    </row>
    <row r="13" spans="1:13">
      <c r="A13" s="38" t="s">
        <v>89</v>
      </c>
      <c r="B13" s="38" t="s">
        <v>45</v>
      </c>
      <c r="C13" s="38" t="s">
        <v>93</v>
      </c>
      <c r="D13" s="38" t="s">
        <v>97</v>
      </c>
      <c r="E13" s="38" t="s">
        <v>99</v>
      </c>
      <c r="F13" s="38"/>
      <c r="G13" s="38">
        <v>288412</v>
      </c>
      <c r="H13" s="38">
        <v>318105</v>
      </c>
      <c r="I13" s="38">
        <v>289327</v>
      </c>
    </row>
    <row r="14" spans="1:13">
      <c r="A14" s="38" t="s">
        <v>89</v>
      </c>
      <c r="B14" s="38" t="s">
        <v>45</v>
      </c>
      <c r="C14" s="38" t="s">
        <v>93</v>
      </c>
      <c r="D14" s="38" t="s">
        <v>100</v>
      </c>
      <c r="E14" s="38"/>
      <c r="F14" s="38"/>
      <c r="G14" s="38">
        <v>489666</v>
      </c>
      <c r="H14" s="38">
        <v>430664</v>
      </c>
      <c r="I14" s="38">
        <v>402315</v>
      </c>
    </row>
    <row r="15" spans="1:13">
      <c r="A15" s="38" t="s">
        <v>89</v>
      </c>
      <c r="B15" s="38" t="s">
        <v>45</v>
      </c>
      <c r="C15" s="38" t="s">
        <v>93</v>
      </c>
      <c r="D15" s="38" t="s">
        <v>100</v>
      </c>
      <c r="E15" s="38" t="s">
        <v>101</v>
      </c>
      <c r="F15" s="38"/>
      <c r="G15" s="38">
        <v>385758</v>
      </c>
      <c r="H15" s="38">
        <v>342928</v>
      </c>
      <c r="I15" s="38">
        <v>323305</v>
      </c>
    </row>
    <row r="16" spans="1:13">
      <c r="A16" s="38" t="s">
        <v>89</v>
      </c>
      <c r="B16" s="38" t="s">
        <v>45</v>
      </c>
      <c r="C16" s="38" t="s">
        <v>93</v>
      </c>
      <c r="D16" s="38" t="s">
        <v>100</v>
      </c>
      <c r="E16" s="38" t="s">
        <v>101</v>
      </c>
      <c r="F16" s="38" t="s">
        <v>102</v>
      </c>
      <c r="G16" s="38">
        <v>15364</v>
      </c>
      <c r="H16" s="38">
        <v>12615</v>
      </c>
      <c r="I16" s="38">
        <v>10162</v>
      </c>
    </row>
    <row r="17" spans="1:9">
      <c r="A17" s="38" t="s">
        <v>89</v>
      </c>
      <c r="B17" s="38" t="s">
        <v>45</v>
      </c>
      <c r="C17" s="38" t="s">
        <v>93</v>
      </c>
      <c r="D17" s="38" t="s">
        <v>100</v>
      </c>
      <c r="E17" s="38" t="s">
        <v>101</v>
      </c>
      <c r="F17" s="38" t="s">
        <v>103</v>
      </c>
      <c r="G17" s="38">
        <v>370394</v>
      </c>
      <c r="H17" s="38">
        <v>330313</v>
      </c>
      <c r="I17" s="38">
        <v>313143</v>
      </c>
    </row>
    <row r="18" spans="1:9">
      <c r="A18" s="38" t="s">
        <v>89</v>
      </c>
      <c r="B18" s="38" t="s">
        <v>45</v>
      </c>
      <c r="C18" s="38" t="s">
        <v>93</v>
      </c>
      <c r="D18" s="38" t="s">
        <v>100</v>
      </c>
      <c r="E18" s="38" t="s">
        <v>104</v>
      </c>
      <c r="F18" s="38"/>
      <c r="G18" s="38">
        <v>103908</v>
      </c>
      <c r="H18" s="38">
        <v>87736</v>
      </c>
      <c r="I18" s="38">
        <v>79010</v>
      </c>
    </row>
    <row r="19" spans="1:9">
      <c r="A19" s="38" t="s">
        <v>89</v>
      </c>
      <c r="B19" s="38" t="s">
        <v>45</v>
      </c>
      <c r="C19" s="38" t="s">
        <v>93</v>
      </c>
      <c r="D19" s="38" t="s">
        <v>100</v>
      </c>
      <c r="E19" s="38" t="s">
        <v>104</v>
      </c>
      <c r="F19" s="38" t="s">
        <v>105</v>
      </c>
      <c r="G19" s="38">
        <v>71262</v>
      </c>
      <c r="H19" s="38">
        <v>55951</v>
      </c>
      <c r="I19" s="38">
        <v>46118</v>
      </c>
    </row>
    <row r="20" spans="1:9">
      <c r="A20" s="38" t="s">
        <v>89</v>
      </c>
      <c r="B20" s="38" t="s">
        <v>45</v>
      </c>
      <c r="C20" s="38" t="s">
        <v>93</v>
      </c>
      <c r="D20" s="38" t="s">
        <v>100</v>
      </c>
      <c r="E20" s="38" t="s">
        <v>104</v>
      </c>
      <c r="F20" s="38" t="s">
        <v>106</v>
      </c>
      <c r="G20" s="38">
        <v>32646</v>
      </c>
      <c r="H20" s="38">
        <v>31785</v>
      </c>
      <c r="I20" s="38">
        <v>32892</v>
      </c>
    </row>
    <row r="21" spans="1:9">
      <c r="A21" s="38" t="s">
        <v>89</v>
      </c>
      <c r="B21" s="38" t="s">
        <v>45</v>
      </c>
      <c r="C21" s="38" t="s">
        <v>107</v>
      </c>
      <c r="D21" s="38"/>
      <c r="E21" s="38"/>
      <c r="F21" s="38"/>
      <c r="G21" s="38"/>
      <c r="H21" s="38"/>
      <c r="I21" s="38"/>
    </row>
    <row r="22" spans="1:9">
      <c r="A22" s="38" t="s">
        <v>89</v>
      </c>
      <c r="B22" s="38" t="s">
        <v>108</v>
      </c>
      <c r="C22" s="38"/>
      <c r="D22" s="38"/>
      <c r="E22" s="38"/>
      <c r="F22" s="38"/>
      <c r="G22" s="38">
        <v>86</v>
      </c>
      <c r="H22" s="38">
        <v>37</v>
      </c>
      <c r="I22" s="38">
        <v>36</v>
      </c>
    </row>
    <row r="23" spans="1:9">
      <c r="A23" s="38" t="s">
        <v>89</v>
      </c>
      <c r="B23" s="38" t="s">
        <v>108</v>
      </c>
      <c r="C23" s="38" t="s">
        <v>109</v>
      </c>
      <c r="D23" s="38"/>
      <c r="E23" s="38"/>
      <c r="F23" s="38"/>
      <c r="G23" s="38">
        <v>86</v>
      </c>
      <c r="H23" s="38">
        <v>37</v>
      </c>
      <c r="I23" s="38">
        <v>36</v>
      </c>
    </row>
    <row r="24" spans="1:9">
      <c r="A24" s="38" t="s">
        <v>110</v>
      </c>
      <c r="B24" s="38"/>
      <c r="C24" s="38"/>
      <c r="D24" s="38"/>
      <c r="E24" s="38"/>
      <c r="F24" s="38"/>
      <c r="G24" s="38">
        <v>2182955</v>
      </c>
      <c r="H24" s="38">
        <v>2201965</v>
      </c>
      <c r="I24" s="38">
        <v>2064919</v>
      </c>
    </row>
    <row r="25" spans="1:9">
      <c r="A25" s="38" t="s">
        <v>110</v>
      </c>
      <c r="B25" s="38" t="s">
        <v>111</v>
      </c>
      <c r="C25" s="38"/>
      <c r="D25" s="38"/>
      <c r="E25" s="38"/>
      <c r="F25" s="38"/>
      <c r="G25" s="38">
        <v>2182934</v>
      </c>
      <c r="H25" s="38">
        <v>2201944</v>
      </c>
      <c r="I25" s="38">
        <v>2064913</v>
      </c>
    </row>
    <row r="26" spans="1:9">
      <c r="A26" s="38" t="s">
        <v>110</v>
      </c>
      <c r="B26" s="38" t="s">
        <v>111</v>
      </c>
      <c r="C26" s="38" t="s">
        <v>112</v>
      </c>
      <c r="D26" s="38"/>
      <c r="E26" s="38"/>
      <c r="F26" s="38"/>
      <c r="G26" s="38">
        <v>4142</v>
      </c>
      <c r="H26" s="38">
        <v>4383</v>
      </c>
      <c r="I26" s="38">
        <v>3863</v>
      </c>
    </row>
    <row r="27" spans="1:9">
      <c r="A27" s="38" t="s">
        <v>110</v>
      </c>
      <c r="B27" s="38" t="s">
        <v>111</v>
      </c>
      <c r="C27" s="38" t="s">
        <v>113</v>
      </c>
      <c r="D27" s="38"/>
      <c r="E27" s="38"/>
      <c r="F27" s="38"/>
      <c r="G27" s="38">
        <v>2118065</v>
      </c>
      <c r="H27" s="38">
        <v>2139989</v>
      </c>
      <c r="I27" s="38">
        <v>2008270</v>
      </c>
    </row>
    <row r="28" spans="1:9">
      <c r="A28" s="38" t="s">
        <v>110</v>
      </c>
      <c r="B28" s="38" t="s">
        <v>111</v>
      </c>
      <c r="C28" s="38" t="s">
        <v>114</v>
      </c>
      <c r="D28" s="38"/>
      <c r="E28" s="38"/>
      <c r="F28" s="38"/>
      <c r="G28" s="38">
        <v>60727</v>
      </c>
      <c r="H28" s="38">
        <v>57572</v>
      </c>
      <c r="I28" s="38">
        <v>52780</v>
      </c>
    </row>
    <row r="29" spans="1:9">
      <c r="A29" s="38" t="s">
        <v>110</v>
      </c>
      <c r="B29" s="38" t="s">
        <v>115</v>
      </c>
      <c r="C29" s="38"/>
      <c r="D29" s="38"/>
      <c r="E29" s="38"/>
      <c r="F29" s="38"/>
      <c r="G29" s="38">
        <v>21</v>
      </c>
      <c r="H29" s="38">
        <v>21</v>
      </c>
      <c r="I29" s="38">
        <v>6</v>
      </c>
    </row>
    <row r="30" spans="1:9">
      <c r="A30" s="38" t="s">
        <v>110</v>
      </c>
      <c r="B30" s="38" t="s">
        <v>115</v>
      </c>
      <c r="C30" s="38" t="s">
        <v>116</v>
      </c>
      <c r="D30" s="38"/>
      <c r="E30" s="38"/>
      <c r="F30" s="38"/>
      <c r="G30" s="38">
        <v>21</v>
      </c>
      <c r="H30" s="38">
        <v>21</v>
      </c>
      <c r="I30" s="38">
        <v>6</v>
      </c>
    </row>
    <row r="31" spans="1:9">
      <c r="A31" s="38" t="s">
        <v>117</v>
      </c>
      <c r="B31" s="38"/>
      <c r="C31" s="38"/>
      <c r="D31" s="38"/>
      <c r="E31" s="38"/>
      <c r="F31" s="38"/>
      <c r="G31" s="38">
        <v>80452</v>
      </c>
      <c r="H31" s="38">
        <v>80835</v>
      </c>
      <c r="I31" s="38">
        <v>72935</v>
      </c>
    </row>
    <row r="32" spans="1:9">
      <c r="A32" s="38" t="s">
        <v>117</v>
      </c>
      <c r="B32" s="38" t="s">
        <v>118</v>
      </c>
      <c r="C32" s="38"/>
      <c r="D32" s="38"/>
      <c r="E32" s="38"/>
      <c r="F32" s="38"/>
      <c r="G32" s="38">
        <v>65908</v>
      </c>
      <c r="H32" s="38">
        <v>66250</v>
      </c>
      <c r="I32" s="38">
        <v>59264</v>
      </c>
    </row>
    <row r="33" spans="1:9">
      <c r="A33" s="38" t="s">
        <v>117</v>
      </c>
      <c r="B33" s="38" t="s">
        <v>119</v>
      </c>
      <c r="C33" s="38"/>
      <c r="D33" s="38"/>
      <c r="E33" s="38"/>
      <c r="F33" s="38"/>
      <c r="G33" s="38">
        <v>14544</v>
      </c>
      <c r="H33" s="38">
        <v>14585</v>
      </c>
      <c r="I33" s="38">
        <v>13671</v>
      </c>
    </row>
    <row r="34" spans="1:9">
      <c r="A34" s="38" t="s">
        <v>120</v>
      </c>
      <c r="B34" s="38"/>
      <c r="C34" s="38"/>
      <c r="D34" s="38"/>
      <c r="E34" s="38"/>
      <c r="F34" s="38"/>
      <c r="G34" s="38">
        <v>6236</v>
      </c>
      <c r="H34" s="38">
        <v>6347</v>
      </c>
      <c r="I34" s="38">
        <v>5861</v>
      </c>
    </row>
    <row r="35" spans="1:9">
      <c r="A35" s="38" t="s">
        <v>120</v>
      </c>
      <c r="B35" s="38" t="s">
        <v>121</v>
      </c>
      <c r="C35" s="38"/>
      <c r="D35" s="38"/>
      <c r="E35" s="38"/>
      <c r="F35" s="38"/>
      <c r="G35" s="38">
        <v>3267</v>
      </c>
      <c r="H35" s="38">
        <v>3313</v>
      </c>
      <c r="I35" s="38">
        <v>2572</v>
      </c>
    </row>
    <row r="36" spans="1:9">
      <c r="A36" s="38" t="s">
        <v>120</v>
      </c>
      <c r="B36" s="38" t="s">
        <v>122</v>
      </c>
      <c r="C36" s="38"/>
      <c r="D36" s="38"/>
      <c r="E36" s="38"/>
      <c r="F36" s="38"/>
      <c r="G36" s="38">
        <v>2969</v>
      </c>
      <c r="H36" s="38">
        <v>3034</v>
      </c>
      <c r="I36" s="38">
        <v>3289</v>
      </c>
    </row>
    <row r="37" spans="1:9">
      <c r="A37" s="38" t="s">
        <v>123</v>
      </c>
      <c r="B37" s="38"/>
      <c r="C37" s="38"/>
      <c r="D37" s="38"/>
      <c r="E37" s="38"/>
      <c r="F37" s="38"/>
      <c r="G37" s="51">
        <v>4543</v>
      </c>
      <c r="H37" s="51">
        <v>2188</v>
      </c>
      <c r="I37" s="51">
        <v>991</v>
      </c>
    </row>
    <row r="38" spans="1:9">
      <c r="A38" s="38" t="s">
        <v>124</v>
      </c>
      <c r="B38" s="38"/>
      <c r="C38" s="38"/>
      <c r="D38" s="38"/>
      <c r="E38" s="38"/>
      <c r="F38" s="38"/>
      <c r="G38" s="38">
        <v>129</v>
      </c>
      <c r="H38" s="38">
        <v>81</v>
      </c>
      <c r="I38" s="38">
        <v>79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1da35c6-efe3-499f-bfdd-69ff62f566e5" xsi:nil="true"/>
    <lcf76f155ced4ddcb4097134ff3c332f xmlns="253d9861-5057-4c6b-aa55-c1bece854d8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4A0A362C8B81F47807DE03BF445B4E9" ma:contentTypeVersion="13" ma:contentTypeDescription="Crée un document." ma:contentTypeScope="" ma:versionID="d1254b71788b6878b699fd3770298845">
  <xsd:schema xmlns:xsd="http://www.w3.org/2001/XMLSchema" xmlns:xs="http://www.w3.org/2001/XMLSchema" xmlns:p="http://schemas.microsoft.com/office/2006/metadata/properties" xmlns:ns2="253d9861-5057-4c6b-aa55-c1bece854d8d" xmlns:ns3="21da35c6-efe3-499f-bfdd-69ff62f566e5" targetNamespace="http://schemas.microsoft.com/office/2006/metadata/properties" ma:root="true" ma:fieldsID="54af3fc3e0e590547e78e6c79ba09db9" ns2:_="" ns3:_="">
    <xsd:import namespace="253d9861-5057-4c6b-aa55-c1bece854d8d"/>
    <xsd:import namespace="21da35c6-efe3-499f-bfdd-69ff62f566e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3d9861-5057-4c6b-aa55-c1bece854d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86865b46-2695-4a22-9ac0-c3708c6513b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da35c6-efe3-499f-bfdd-69ff62f566e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84cf948-5f3d-4d6e-b423-b884b12e46e0}" ma:internalName="TaxCatchAll" ma:showField="CatchAllData" ma:web="21da35c6-efe3-499f-bfdd-69ff62f566e5">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28D925-05E0-460D-B3BE-9FB51B02A9E9}">
  <ds:schemaRefs>
    <ds:schemaRef ds:uri="http://schemas.microsoft.com/sharepoint/v3/contenttype/forms"/>
  </ds:schemaRefs>
</ds:datastoreItem>
</file>

<file path=customXml/itemProps2.xml><?xml version="1.0" encoding="utf-8"?>
<ds:datastoreItem xmlns:ds="http://schemas.openxmlformats.org/officeDocument/2006/customXml" ds:itemID="{7D9030B5-4B34-4C1A-9638-21E875314128}">
  <ds:schemaRefs>
    <ds:schemaRef ds:uri="http://schemas.microsoft.com/office/2006/metadata/properties"/>
    <ds:schemaRef ds:uri="http://schemas.microsoft.com/office/infopath/2007/PartnerControls"/>
    <ds:schemaRef ds:uri="21da35c6-efe3-499f-bfdd-69ff62f566e5"/>
    <ds:schemaRef ds:uri="253d9861-5057-4c6b-aa55-c1bece854d8d"/>
  </ds:schemaRefs>
</ds:datastoreItem>
</file>

<file path=customXml/itemProps3.xml><?xml version="1.0" encoding="utf-8"?>
<ds:datastoreItem xmlns:ds="http://schemas.openxmlformats.org/officeDocument/2006/customXml" ds:itemID="{6A95BB01-1EDF-4C36-8932-B8B796A269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3d9861-5057-4c6b-aa55-c1bece854d8d"/>
    <ds:schemaRef ds:uri="21da35c6-efe3-499f-bfdd-69ff62f566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28</vt:i4>
      </vt:variant>
    </vt:vector>
  </HeadingPairs>
  <TitlesOfParts>
    <vt:vector size="28" baseType="lpstr">
      <vt:lpstr>Informations générales</vt:lpstr>
      <vt:lpstr>SOMMAIRE</vt:lpstr>
      <vt:lpstr>Lecture du fichier</vt:lpstr>
      <vt:lpstr>Etiquettes</vt:lpstr>
      <vt:lpstr>Produits</vt:lpstr>
      <vt:lpstr>Secteurs</vt:lpstr>
      <vt:lpstr>Structure des flux</vt:lpstr>
      <vt:lpstr>Données</vt:lpstr>
      <vt:lpstr>Abattages - AGRESTE</vt:lpstr>
      <vt:lpstr>Données </vt:lpstr>
      <vt:lpstr>Comext - AGRESTE</vt:lpstr>
      <vt:lpstr>Données      </vt:lpstr>
      <vt:lpstr>Comext - TRACES</vt:lpstr>
      <vt:lpstr>Fabrication - PRODCOM</vt:lpstr>
      <vt:lpstr>Données   </vt:lpstr>
      <vt:lpstr>Comext - EUROSTAT</vt:lpstr>
      <vt:lpstr>Allocation équins</vt:lpstr>
      <vt:lpstr>Contraintes</vt:lpstr>
      <vt:lpstr> Données</vt:lpstr>
      <vt:lpstr>Anatomie - Blézat</vt:lpstr>
      <vt:lpstr>Données    </vt:lpstr>
      <vt:lpstr>Contraintes </vt:lpstr>
      <vt:lpstr>  Données</vt:lpstr>
      <vt:lpstr>Coproduits - SIFCO</vt:lpstr>
      <vt:lpstr>Contraintes  </vt:lpstr>
      <vt:lpstr>   Données</vt:lpstr>
      <vt:lpstr>Débouchés - IFCE</vt:lpstr>
      <vt:lpstr> Données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Alexandre Pannier</dc:creator>
  <cp:lastModifiedBy>Alexandre Pannier</cp:lastModifiedBy>
  <dcterms:created xsi:type="dcterms:W3CDTF">2025-02-05T18:47:16Z</dcterms:created>
  <dcterms:modified xsi:type="dcterms:W3CDTF">2026-01-19T17:06:39Z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0x01010054A0A362C8B81F47807DE03BF445B4E9</vt:lpwstr>
  </property>
  <property fmtid="{D5CDD505-2E9C-101B-9397-08002B2CF9AE}" pid="3" name="MediaServiceImageTags">
    <vt:lpwstr/>
  </property>
</Properties>
</file>