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TerriFlux\MFAData\Recherche\Filières Agricoles SOCLE\Etude\4 Pomme de terre\"/>
    </mc:Choice>
  </mc:AlternateContent>
  <xr:revisionPtr revIDLastSave="0" documentId="13_ncr:1_{AD94A45F-F0AC-43A4-B06F-89CE9F0B73D3}" xr6:coauthVersionLast="47" xr6:coauthVersionMax="47" xr10:uidLastSave="{00000000-0000-0000-0000-000000000000}"/>
  <bookViews>
    <workbookView xWindow="-5040" yWindow="-16320" windowWidth="38640" windowHeight="15840" tabRatio="966" xr2:uid="{09514804-0762-4849-8FEA-8D47AC400813}"/>
  </bookViews>
  <sheets>
    <sheet name="Informations générales" sheetId="45" r:id="rId1"/>
    <sheet name="SOMMAIRE" sheetId="46" r:id="rId2"/>
    <sheet name="Lecture du fichier" sheetId="47" r:id="rId3"/>
    <sheet name="Etiquettes" sheetId="2" r:id="rId4"/>
    <sheet name="Produits" sheetId="3" r:id="rId5"/>
    <sheet name="Secteurs" sheetId="4" r:id="rId6"/>
    <sheet name="Données" sheetId="32" r:id="rId7"/>
    <sheet name="Données " sheetId="7" r:id="rId8"/>
    <sheet name="Récolte - AGRESTE" sheetId="6" r:id="rId9"/>
    <sheet name="Données  " sheetId="9" r:id="rId10"/>
    <sheet name="Fabrications - PRODCOM" sheetId="8" r:id="rId11"/>
    <sheet name="Données   " sheetId="11" r:id="rId12"/>
    <sheet name="Comext mensuel - EUROSTAT" sheetId="12" r:id="rId13"/>
    <sheet name="Prétraitement données miroir" sheetId="37" r:id="rId14"/>
    <sheet name="X avec BE et NL (FR)" sheetId="35" r:id="rId15"/>
    <sheet name="I avec FR (BE)" sheetId="36" r:id="rId16"/>
    <sheet name="I avec FR (NL, communautaire)" sheetId="48" r:id="rId17"/>
    <sheet name="Données    " sheetId="16" r:id="rId18"/>
    <sheet name="Contraintes" sheetId="17" r:id="rId19"/>
    <sheet name="  Données" sheetId="27" state="hidden" r:id="rId20"/>
    <sheet name="MP Transformation - AGRESTE" sheetId="13" r:id="rId21"/>
    <sheet name="Contraintes " sheetId="19" r:id="rId22"/>
    <sheet name="   Données" sheetId="28" state="hidden" r:id="rId23"/>
    <sheet name="Coproduits - ONRB" sheetId="18" r:id="rId24"/>
    <sheet name="Données     " sheetId="21" r:id="rId25"/>
    <sheet name="Contraintes  " sheetId="22" r:id="rId26"/>
    <sheet name="    Données" sheetId="29" state="hidden" r:id="rId27"/>
    <sheet name="Transformation - GIPT" sheetId="20" r:id="rId28"/>
    <sheet name="Données      " sheetId="24" r:id="rId29"/>
    <sheet name="Contraintes   " sheetId="25" r:id="rId30"/>
    <sheet name="     Données" sheetId="30" state="hidden" r:id="rId31"/>
    <sheet name="Transformation - FranceAgriMer" sheetId="23" r:id="rId32"/>
    <sheet name="Récolte et échanges - SEMAE" sheetId="34" r:id="rId33"/>
    <sheet name="Données        " sheetId="40" r:id="rId34"/>
    <sheet name="Conso RHD - CIRCANA" sheetId="38" r:id="rId35"/>
    <sheet name="Données         " sheetId="42" r:id="rId36"/>
    <sheet name="Débouchés - CNIPT" sheetId="41" r:id="rId37"/>
    <sheet name=" Données" sheetId="31" state="hidden" r:id="rId38"/>
    <sheet name="Données       " sheetId="33" state="hidden" r:id="rId39"/>
  </sheets>
  <definedNames>
    <definedName name="_xlnm._FilterDatabase" localSheetId="37" hidden="1">' Données'!$A$1:$O$1</definedName>
    <definedName name="_xlnm._FilterDatabase" localSheetId="6" hidden="1">Données!$A$1:$O$1</definedName>
    <definedName name="_xlnm._FilterDatabase" localSheetId="7" hidden="1">'Données '!$A$1:$O$1</definedName>
    <definedName name="_xlnm._FilterDatabase" localSheetId="9" hidden="1">'Données  '!$A$1:$O$1</definedName>
    <definedName name="_xlnm._FilterDatabase" localSheetId="11" hidden="1">'Données   '!$A$1:$O$1</definedName>
    <definedName name="_xlnm._FilterDatabase" localSheetId="17" hidden="1">'Données    '!$A$1:$O$1</definedName>
    <definedName name="_xlnm._FilterDatabase" localSheetId="24" hidden="1">'Données     '!$A$1:$O$1</definedName>
    <definedName name="_xlnm._FilterDatabase" localSheetId="28" hidden="1">'Données      '!$A$1:$O$1</definedName>
    <definedName name="_xlnm._FilterDatabase" localSheetId="38" hidden="1">'Données       '!$A$1:$O$1</definedName>
    <definedName name="_xlnm._FilterDatabase" localSheetId="33" hidden="1">'Données        '!$A$1:$O$1</definedName>
    <definedName name="_xlnm._FilterDatabase" localSheetId="35" hidden="1">'Données         '!$A$1:$O$1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91" i="33" l="1"/>
  <c r="Q91" i="33"/>
  <c r="P91" i="33"/>
  <c r="O91" i="33"/>
  <c r="N91" i="33"/>
  <c r="M91" i="33"/>
  <c r="L91" i="33"/>
  <c r="K91" i="33"/>
  <c r="J91" i="33"/>
  <c r="I91" i="33"/>
  <c r="H91" i="33"/>
  <c r="G91" i="33"/>
  <c r="F91" i="33"/>
  <c r="R90" i="33"/>
  <c r="Q90" i="33"/>
  <c r="P90" i="33"/>
  <c r="O90" i="33"/>
  <c r="N90" i="33"/>
  <c r="M90" i="33"/>
  <c r="L90" i="33"/>
  <c r="K90" i="33"/>
  <c r="J90" i="33"/>
  <c r="I90" i="33"/>
  <c r="H90" i="33"/>
  <c r="G90" i="33"/>
  <c r="F90" i="33"/>
  <c r="R89" i="33"/>
  <c r="Q89" i="33"/>
  <c r="P89" i="33"/>
  <c r="O89" i="33"/>
  <c r="N89" i="33"/>
  <c r="M89" i="33"/>
  <c r="L89" i="33"/>
  <c r="K89" i="33"/>
  <c r="J89" i="33"/>
  <c r="I89" i="33"/>
  <c r="H89" i="33"/>
  <c r="G89" i="33"/>
  <c r="F89" i="33"/>
  <c r="R88" i="33"/>
  <c r="Q88" i="33"/>
  <c r="P88" i="33"/>
  <c r="O88" i="33"/>
  <c r="N88" i="33"/>
  <c r="M88" i="33"/>
  <c r="L88" i="33"/>
  <c r="K88" i="33"/>
  <c r="J88" i="33"/>
  <c r="I88" i="33"/>
  <c r="H88" i="33"/>
  <c r="G88" i="33"/>
  <c r="F88" i="33"/>
  <c r="R87" i="33"/>
  <c r="Q87" i="33"/>
  <c r="P87" i="33"/>
  <c r="O87" i="33"/>
  <c r="N87" i="33"/>
  <c r="M87" i="33"/>
  <c r="L87" i="33"/>
  <c r="K87" i="33"/>
  <c r="J87" i="33"/>
  <c r="I87" i="33"/>
  <c r="H87" i="33"/>
  <c r="G87" i="33"/>
  <c r="F87" i="33"/>
  <c r="R86" i="33"/>
  <c r="Q86" i="33"/>
  <c r="P86" i="33"/>
  <c r="O86" i="33"/>
  <c r="N86" i="33"/>
  <c r="M86" i="33"/>
  <c r="L86" i="33"/>
  <c r="K86" i="33"/>
  <c r="J86" i="33"/>
  <c r="I86" i="33"/>
  <c r="H86" i="33"/>
  <c r="G86" i="33"/>
  <c r="F86" i="33"/>
  <c r="R85" i="33"/>
  <c r="Q85" i="33"/>
  <c r="P85" i="33"/>
  <c r="O85" i="33"/>
  <c r="N85" i="33"/>
  <c r="M85" i="33"/>
  <c r="L85" i="33"/>
  <c r="K85" i="33"/>
  <c r="J85" i="33"/>
  <c r="I85" i="33"/>
  <c r="H85" i="33"/>
  <c r="G85" i="33"/>
  <c r="F85" i="33"/>
  <c r="R84" i="33"/>
  <c r="Q84" i="33"/>
  <c r="P84" i="33"/>
  <c r="O84" i="33"/>
  <c r="N84" i="33"/>
  <c r="M84" i="33"/>
  <c r="L84" i="33"/>
  <c r="K84" i="33"/>
  <c r="J84" i="33"/>
  <c r="I84" i="33"/>
  <c r="H84" i="33"/>
  <c r="G84" i="33"/>
  <c r="F84" i="33"/>
  <c r="R83" i="33"/>
  <c r="Q83" i="33"/>
  <c r="P83" i="33"/>
  <c r="O83" i="33"/>
  <c r="N83" i="33"/>
  <c r="M83" i="33"/>
  <c r="L83" i="33"/>
  <c r="K83" i="33"/>
  <c r="J83" i="33"/>
  <c r="I83" i="33"/>
  <c r="H83" i="33"/>
  <c r="G83" i="33"/>
  <c r="F83" i="33"/>
  <c r="R82" i="33"/>
  <c r="Q82" i="33"/>
  <c r="P82" i="33"/>
  <c r="O82" i="33"/>
  <c r="N82" i="33"/>
  <c r="M82" i="33"/>
  <c r="L82" i="33"/>
  <c r="K82" i="33"/>
  <c r="J82" i="33"/>
  <c r="I82" i="33"/>
  <c r="H82" i="33"/>
  <c r="G82" i="33"/>
  <c r="F82" i="33"/>
  <c r="R81" i="33"/>
  <c r="Q81" i="33"/>
  <c r="P81" i="33"/>
  <c r="O81" i="33"/>
  <c r="N81" i="33"/>
  <c r="M81" i="33"/>
  <c r="L81" i="33"/>
  <c r="K81" i="33"/>
  <c r="J81" i="33"/>
  <c r="I81" i="33"/>
  <c r="H81" i="33"/>
  <c r="G81" i="33"/>
  <c r="F81" i="33"/>
  <c r="R80" i="33"/>
  <c r="Q80" i="33"/>
  <c r="P80" i="33"/>
  <c r="O80" i="33"/>
  <c r="N80" i="33"/>
  <c r="M80" i="33"/>
  <c r="L80" i="33"/>
  <c r="K80" i="33"/>
  <c r="J80" i="33"/>
  <c r="I80" i="33"/>
  <c r="H80" i="33"/>
  <c r="G80" i="33"/>
  <c r="F80" i="33"/>
  <c r="R79" i="33"/>
  <c r="Q79" i="33"/>
  <c r="P79" i="33"/>
  <c r="O79" i="33"/>
  <c r="N79" i="33"/>
  <c r="M79" i="33"/>
  <c r="L79" i="33"/>
  <c r="K79" i="33"/>
  <c r="J79" i="33"/>
  <c r="I79" i="33"/>
  <c r="H79" i="33"/>
  <c r="G79" i="33"/>
  <c r="F79" i="33"/>
  <c r="A91" i="33"/>
  <c r="A90" i="33"/>
  <c r="A89" i="33"/>
  <c r="A88" i="33"/>
  <c r="A87" i="33"/>
  <c r="A86" i="33"/>
  <c r="A85" i="33"/>
  <c r="A84" i="33"/>
  <c r="A83" i="33"/>
  <c r="A82" i="33"/>
  <c r="A81" i="33"/>
  <c r="A80" i="33"/>
  <c r="A79" i="33"/>
  <c r="B78" i="33"/>
  <c r="B77" i="33"/>
  <c r="B76" i="33"/>
  <c r="B75" i="33"/>
  <c r="B74" i="33"/>
  <c r="B73" i="33"/>
  <c r="B72" i="33"/>
  <c r="B71" i="33"/>
  <c r="B70" i="33"/>
  <c r="B69" i="33"/>
  <c r="B68" i="33"/>
  <c r="B67" i="33"/>
  <c r="B66" i="33"/>
  <c r="A65" i="33"/>
  <c r="A64" i="33"/>
  <c r="A63" i="33"/>
  <c r="A62" i="33"/>
  <c r="A61" i="33"/>
  <c r="A60" i="33"/>
  <c r="A59" i="33"/>
  <c r="A58" i="33"/>
  <c r="A57" i="33"/>
  <c r="A56" i="33"/>
  <c r="A55" i="33"/>
  <c r="A54" i="33"/>
  <c r="A53" i="33"/>
  <c r="B52" i="33"/>
  <c r="B51" i="33"/>
  <c r="B50" i="33"/>
  <c r="B49" i="33"/>
  <c r="B48" i="33"/>
  <c r="B47" i="33"/>
  <c r="B46" i="33"/>
  <c r="B45" i="33"/>
  <c r="B44" i="33"/>
  <c r="B43" i="33"/>
  <c r="B42" i="33"/>
  <c r="B41" i="33"/>
  <c r="B40" i="33"/>
  <c r="B26" i="33"/>
  <c r="B25" i="33"/>
  <c r="B24" i="33"/>
  <c r="B23" i="33"/>
  <c r="B22" i="33"/>
  <c r="B21" i="33"/>
  <c r="B20" i="33"/>
  <c r="B19" i="33"/>
  <c r="B18" i="33"/>
  <c r="B17" i="33"/>
  <c r="B16" i="33"/>
  <c r="B15" i="33"/>
  <c r="B14" i="33"/>
  <c r="A39" i="33"/>
  <c r="E91" i="33"/>
  <c r="E90" i="33"/>
  <c r="E89" i="33"/>
  <c r="E88" i="33"/>
  <c r="E87" i="33"/>
  <c r="E86" i="33"/>
  <c r="E85" i="33"/>
  <c r="E84" i="33"/>
  <c r="E83" i="33"/>
  <c r="E82" i="33"/>
  <c r="E81" i="33"/>
  <c r="E80" i="33"/>
  <c r="E79" i="33"/>
  <c r="R78" i="33"/>
  <c r="Q78" i="33"/>
  <c r="P78" i="33"/>
  <c r="O78" i="33"/>
  <c r="N78" i="33"/>
  <c r="M78" i="33"/>
  <c r="L78" i="33"/>
  <c r="K78" i="33"/>
  <c r="J78" i="33"/>
  <c r="I78" i="33"/>
  <c r="H78" i="33"/>
  <c r="G78" i="33"/>
  <c r="F78" i="33"/>
  <c r="E78" i="33"/>
  <c r="R77" i="33"/>
  <c r="Q77" i="33"/>
  <c r="P77" i="33"/>
  <c r="O77" i="33"/>
  <c r="N77" i="33"/>
  <c r="M77" i="33"/>
  <c r="L77" i="33"/>
  <c r="K77" i="33"/>
  <c r="J77" i="33"/>
  <c r="I77" i="33"/>
  <c r="H77" i="33"/>
  <c r="G77" i="33"/>
  <c r="F77" i="33"/>
  <c r="E77" i="33"/>
  <c r="R76" i="33"/>
  <c r="Q76" i="33"/>
  <c r="P76" i="33"/>
  <c r="O76" i="33"/>
  <c r="N76" i="33"/>
  <c r="M76" i="33"/>
  <c r="L76" i="33"/>
  <c r="K76" i="33"/>
  <c r="J76" i="33"/>
  <c r="I76" i="33"/>
  <c r="H76" i="33"/>
  <c r="G76" i="33"/>
  <c r="F76" i="33"/>
  <c r="E76" i="33"/>
  <c r="R75" i="33"/>
  <c r="Q75" i="33"/>
  <c r="P75" i="33"/>
  <c r="O75" i="33"/>
  <c r="N75" i="33"/>
  <c r="M75" i="33"/>
  <c r="L75" i="33"/>
  <c r="K75" i="33"/>
  <c r="J75" i="33"/>
  <c r="I75" i="33"/>
  <c r="H75" i="33"/>
  <c r="G75" i="33"/>
  <c r="F75" i="33"/>
  <c r="E75" i="33"/>
  <c r="R74" i="33"/>
  <c r="Q74" i="33"/>
  <c r="P74" i="33"/>
  <c r="O74" i="33"/>
  <c r="N74" i="33"/>
  <c r="M74" i="33"/>
  <c r="L74" i="33"/>
  <c r="K74" i="33"/>
  <c r="J74" i="33"/>
  <c r="I74" i="33"/>
  <c r="H74" i="33"/>
  <c r="G74" i="33"/>
  <c r="F74" i="33"/>
  <c r="E74" i="33"/>
  <c r="R73" i="33"/>
  <c r="Q73" i="33"/>
  <c r="P73" i="33"/>
  <c r="O73" i="33"/>
  <c r="N73" i="33"/>
  <c r="M73" i="33"/>
  <c r="L73" i="33"/>
  <c r="K73" i="33"/>
  <c r="J73" i="33"/>
  <c r="I73" i="33"/>
  <c r="H73" i="33"/>
  <c r="G73" i="33"/>
  <c r="F73" i="33"/>
  <c r="E73" i="33"/>
  <c r="R72" i="33"/>
  <c r="Q72" i="33"/>
  <c r="P72" i="33"/>
  <c r="O72" i="33"/>
  <c r="N72" i="33"/>
  <c r="M72" i="33"/>
  <c r="L72" i="33"/>
  <c r="K72" i="33"/>
  <c r="J72" i="33"/>
  <c r="I72" i="33"/>
  <c r="H72" i="33"/>
  <c r="G72" i="33"/>
  <c r="F72" i="33"/>
  <c r="E72" i="33"/>
  <c r="R71" i="33"/>
  <c r="Q71" i="33"/>
  <c r="P71" i="33"/>
  <c r="O71" i="33"/>
  <c r="N71" i="33"/>
  <c r="M71" i="33"/>
  <c r="L71" i="33"/>
  <c r="K71" i="33"/>
  <c r="J71" i="33"/>
  <c r="I71" i="33"/>
  <c r="H71" i="33"/>
  <c r="G71" i="33"/>
  <c r="F71" i="33"/>
  <c r="E71" i="33"/>
  <c r="R70" i="33"/>
  <c r="Q70" i="33"/>
  <c r="P70" i="33"/>
  <c r="O70" i="33"/>
  <c r="N70" i="33"/>
  <c r="M70" i="33"/>
  <c r="L70" i="33"/>
  <c r="K70" i="33"/>
  <c r="J70" i="33"/>
  <c r="I70" i="33"/>
  <c r="H70" i="33"/>
  <c r="G70" i="33"/>
  <c r="F70" i="33"/>
  <c r="E70" i="33"/>
  <c r="R69" i="33"/>
  <c r="Q69" i="33"/>
  <c r="P69" i="33"/>
  <c r="O69" i="33"/>
  <c r="N69" i="33"/>
  <c r="M69" i="33"/>
  <c r="L69" i="33"/>
  <c r="K69" i="33"/>
  <c r="J69" i="33"/>
  <c r="I69" i="33"/>
  <c r="H69" i="33"/>
  <c r="G69" i="33"/>
  <c r="F69" i="33"/>
  <c r="E69" i="33"/>
  <c r="R68" i="33"/>
  <c r="Q68" i="33"/>
  <c r="P68" i="33"/>
  <c r="O68" i="33"/>
  <c r="N68" i="33"/>
  <c r="M68" i="33"/>
  <c r="L68" i="33"/>
  <c r="K68" i="33"/>
  <c r="J68" i="33"/>
  <c r="I68" i="33"/>
  <c r="H68" i="33"/>
  <c r="G68" i="33"/>
  <c r="F68" i="33"/>
  <c r="E68" i="33"/>
  <c r="R67" i="33"/>
  <c r="Q67" i="33"/>
  <c r="P67" i="33"/>
  <c r="O67" i="33"/>
  <c r="N67" i="33"/>
  <c r="M67" i="33"/>
  <c r="L67" i="33"/>
  <c r="K67" i="33"/>
  <c r="J67" i="33"/>
  <c r="I67" i="33"/>
  <c r="H67" i="33"/>
  <c r="G67" i="33"/>
  <c r="F67" i="33"/>
  <c r="E67" i="33"/>
  <c r="R66" i="33"/>
  <c r="Q66" i="33"/>
  <c r="P66" i="33"/>
  <c r="O66" i="33"/>
  <c r="N66" i="33"/>
  <c r="M66" i="33"/>
  <c r="L66" i="33"/>
  <c r="K66" i="33"/>
  <c r="J66" i="33"/>
  <c r="I66" i="33"/>
  <c r="H66" i="33"/>
  <c r="G66" i="33"/>
  <c r="F66" i="33"/>
  <c r="E66" i="33"/>
  <c r="R65" i="33"/>
  <c r="Q65" i="33"/>
  <c r="P65" i="33"/>
  <c r="O65" i="33"/>
  <c r="N65" i="33"/>
  <c r="M65" i="33"/>
  <c r="L65" i="33"/>
  <c r="K65" i="33"/>
  <c r="J65" i="33"/>
  <c r="I65" i="33"/>
  <c r="H65" i="33"/>
  <c r="G65" i="33"/>
  <c r="F65" i="33"/>
  <c r="E65" i="33"/>
  <c r="R64" i="33"/>
  <c r="Q64" i="33"/>
  <c r="P64" i="33"/>
  <c r="O64" i="33"/>
  <c r="N64" i="33"/>
  <c r="M64" i="33"/>
  <c r="L64" i="33"/>
  <c r="K64" i="33"/>
  <c r="J64" i="33"/>
  <c r="I64" i="33"/>
  <c r="H64" i="33"/>
  <c r="G64" i="33"/>
  <c r="F64" i="33"/>
  <c r="E64" i="33"/>
  <c r="R63" i="33"/>
  <c r="Q63" i="33"/>
  <c r="P63" i="33"/>
  <c r="O63" i="33"/>
  <c r="N63" i="33"/>
  <c r="M63" i="33"/>
  <c r="L63" i="33"/>
  <c r="K63" i="33"/>
  <c r="J63" i="33"/>
  <c r="I63" i="33"/>
  <c r="H63" i="33"/>
  <c r="G63" i="33"/>
  <c r="F63" i="33"/>
  <c r="E63" i="33"/>
  <c r="R62" i="33"/>
  <c r="Q62" i="33"/>
  <c r="P62" i="33"/>
  <c r="O62" i="33"/>
  <c r="N62" i="33"/>
  <c r="M62" i="33"/>
  <c r="L62" i="33"/>
  <c r="K62" i="33"/>
  <c r="J62" i="33"/>
  <c r="I62" i="33"/>
  <c r="H62" i="33"/>
  <c r="G62" i="33"/>
  <c r="F62" i="33"/>
  <c r="E62" i="33"/>
  <c r="R61" i="33"/>
  <c r="Q61" i="33"/>
  <c r="P61" i="33"/>
  <c r="O61" i="33"/>
  <c r="N61" i="33"/>
  <c r="M61" i="33"/>
  <c r="L61" i="33"/>
  <c r="K61" i="33"/>
  <c r="J61" i="33"/>
  <c r="I61" i="33"/>
  <c r="H61" i="33"/>
  <c r="G61" i="33"/>
  <c r="F61" i="33"/>
  <c r="E61" i="33"/>
  <c r="R60" i="33"/>
  <c r="Q60" i="33"/>
  <c r="P60" i="33"/>
  <c r="O60" i="33"/>
  <c r="N60" i="33"/>
  <c r="M60" i="33"/>
  <c r="L60" i="33"/>
  <c r="K60" i="33"/>
  <c r="J60" i="33"/>
  <c r="I60" i="33"/>
  <c r="H60" i="33"/>
  <c r="G60" i="33"/>
  <c r="F60" i="33"/>
  <c r="E60" i="33"/>
  <c r="R59" i="33"/>
  <c r="Q59" i="33"/>
  <c r="P59" i="33"/>
  <c r="O59" i="33"/>
  <c r="N59" i="33"/>
  <c r="M59" i="33"/>
  <c r="L59" i="33"/>
  <c r="K59" i="33"/>
  <c r="J59" i="33"/>
  <c r="I59" i="33"/>
  <c r="H59" i="33"/>
  <c r="G59" i="33"/>
  <c r="F59" i="33"/>
  <c r="E59" i="33"/>
  <c r="R58" i="33"/>
  <c r="Q58" i="33"/>
  <c r="P58" i="33"/>
  <c r="O58" i="33"/>
  <c r="N58" i="33"/>
  <c r="M58" i="33"/>
  <c r="L58" i="33"/>
  <c r="K58" i="33"/>
  <c r="J58" i="33"/>
  <c r="I58" i="33"/>
  <c r="H58" i="33"/>
  <c r="G58" i="33"/>
  <c r="F58" i="33"/>
  <c r="E58" i="33"/>
  <c r="R57" i="33"/>
  <c r="Q57" i="33"/>
  <c r="P57" i="33"/>
  <c r="O57" i="33"/>
  <c r="N57" i="33"/>
  <c r="M57" i="33"/>
  <c r="L57" i="33"/>
  <c r="K57" i="33"/>
  <c r="J57" i="33"/>
  <c r="I57" i="33"/>
  <c r="H57" i="33"/>
  <c r="G57" i="33"/>
  <c r="F57" i="33"/>
  <c r="E57" i="33"/>
  <c r="R56" i="33"/>
  <c r="Q56" i="33"/>
  <c r="P56" i="33"/>
  <c r="O56" i="33"/>
  <c r="N56" i="33"/>
  <c r="M56" i="33"/>
  <c r="L56" i="33"/>
  <c r="K56" i="33"/>
  <c r="J56" i="33"/>
  <c r="I56" i="33"/>
  <c r="H56" i="33"/>
  <c r="G56" i="33"/>
  <c r="F56" i="33"/>
  <c r="E56" i="33"/>
  <c r="R55" i="33"/>
  <c r="Q55" i="33"/>
  <c r="P55" i="33"/>
  <c r="O55" i="33"/>
  <c r="N55" i="33"/>
  <c r="M55" i="33"/>
  <c r="L55" i="33"/>
  <c r="K55" i="33"/>
  <c r="J55" i="33"/>
  <c r="I55" i="33"/>
  <c r="H55" i="33"/>
  <c r="G55" i="33"/>
  <c r="F55" i="33"/>
  <c r="E55" i="33"/>
  <c r="R54" i="33"/>
  <c r="Q54" i="33"/>
  <c r="P54" i="33"/>
  <c r="O54" i="33"/>
  <c r="N54" i="33"/>
  <c r="M54" i="33"/>
  <c r="L54" i="33"/>
  <c r="K54" i="33"/>
  <c r="J54" i="33"/>
  <c r="I54" i="33"/>
  <c r="H54" i="33"/>
  <c r="G54" i="33"/>
  <c r="F54" i="33"/>
  <c r="E54" i="33"/>
  <c r="R53" i="33"/>
  <c r="Q53" i="33"/>
  <c r="P53" i="33"/>
  <c r="O53" i="33"/>
  <c r="N53" i="33"/>
  <c r="M53" i="33"/>
  <c r="L53" i="33"/>
  <c r="K53" i="33"/>
  <c r="J53" i="33"/>
  <c r="I53" i="33"/>
  <c r="H53" i="33"/>
  <c r="G53" i="33"/>
  <c r="F53" i="33"/>
  <c r="E53" i="33"/>
  <c r="R52" i="33"/>
  <c r="Q52" i="33"/>
  <c r="P52" i="33"/>
  <c r="O52" i="33"/>
  <c r="N52" i="33"/>
  <c r="M52" i="33"/>
  <c r="L52" i="33"/>
  <c r="K52" i="33"/>
  <c r="J52" i="33"/>
  <c r="I52" i="33"/>
  <c r="H52" i="33"/>
  <c r="G52" i="33"/>
  <c r="F52" i="33"/>
  <c r="E52" i="33"/>
  <c r="R51" i="33"/>
  <c r="Q51" i="33"/>
  <c r="P51" i="33"/>
  <c r="O51" i="33"/>
  <c r="N51" i="33"/>
  <c r="M51" i="33"/>
  <c r="L51" i="33"/>
  <c r="K51" i="33"/>
  <c r="J51" i="33"/>
  <c r="I51" i="33"/>
  <c r="H51" i="33"/>
  <c r="G51" i="33"/>
  <c r="F51" i="33"/>
  <c r="E51" i="33"/>
  <c r="R50" i="33"/>
  <c r="Q50" i="33"/>
  <c r="P50" i="33"/>
  <c r="O50" i="33"/>
  <c r="N50" i="33"/>
  <c r="M50" i="33"/>
  <c r="L50" i="33"/>
  <c r="K50" i="33"/>
  <c r="J50" i="33"/>
  <c r="I50" i="33"/>
  <c r="H50" i="33"/>
  <c r="G50" i="33"/>
  <c r="F50" i="33"/>
  <c r="E50" i="33"/>
  <c r="R49" i="33"/>
  <c r="Q49" i="33"/>
  <c r="P49" i="33"/>
  <c r="O49" i="33"/>
  <c r="N49" i="33"/>
  <c r="M49" i="33"/>
  <c r="L49" i="33"/>
  <c r="K49" i="33"/>
  <c r="J49" i="33"/>
  <c r="I49" i="33"/>
  <c r="H49" i="33"/>
  <c r="G49" i="33"/>
  <c r="F49" i="33"/>
  <c r="E49" i="33"/>
  <c r="R48" i="33"/>
  <c r="Q48" i="33"/>
  <c r="P48" i="33"/>
  <c r="O48" i="33"/>
  <c r="N48" i="33"/>
  <c r="M48" i="33"/>
  <c r="L48" i="33"/>
  <c r="K48" i="33"/>
  <c r="J48" i="33"/>
  <c r="I48" i="33"/>
  <c r="H48" i="33"/>
  <c r="G48" i="33"/>
  <c r="F48" i="33"/>
  <c r="E48" i="33"/>
  <c r="R47" i="33"/>
  <c r="Q47" i="33"/>
  <c r="P47" i="33"/>
  <c r="O47" i="33"/>
  <c r="N47" i="33"/>
  <c r="M47" i="33"/>
  <c r="L47" i="33"/>
  <c r="K47" i="33"/>
  <c r="J47" i="33"/>
  <c r="I47" i="33"/>
  <c r="H47" i="33"/>
  <c r="G47" i="33"/>
  <c r="F47" i="33"/>
  <c r="E47" i="33"/>
  <c r="R46" i="33"/>
  <c r="Q46" i="33"/>
  <c r="P46" i="33"/>
  <c r="O46" i="33"/>
  <c r="N46" i="33"/>
  <c r="M46" i="33"/>
  <c r="L46" i="33"/>
  <c r="K46" i="33"/>
  <c r="J46" i="33"/>
  <c r="I46" i="33"/>
  <c r="H46" i="33"/>
  <c r="G46" i="33"/>
  <c r="F46" i="33"/>
  <c r="E46" i="33"/>
  <c r="R45" i="33"/>
  <c r="Q45" i="33"/>
  <c r="P45" i="33"/>
  <c r="O45" i="33"/>
  <c r="N45" i="33"/>
  <c r="M45" i="33"/>
  <c r="L45" i="33"/>
  <c r="K45" i="33"/>
  <c r="J45" i="33"/>
  <c r="I45" i="33"/>
  <c r="H45" i="33"/>
  <c r="G45" i="33"/>
  <c r="F45" i="33"/>
  <c r="E45" i="33"/>
  <c r="R44" i="33"/>
  <c r="Q44" i="33"/>
  <c r="P44" i="33"/>
  <c r="O44" i="33"/>
  <c r="N44" i="33"/>
  <c r="M44" i="33"/>
  <c r="L44" i="33"/>
  <c r="K44" i="33"/>
  <c r="J44" i="33"/>
  <c r="I44" i="33"/>
  <c r="H44" i="33"/>
  <c r="G44" i="33"/>
  <c r="F44" i="33"/>
  <c r="E44" i="33"/>
  <c r="R43" i="33"/>
  <c r="Q43" i="33"/>
  <c r="P43" i="33"/>
  <c r="O43" i="33"/>
  <c r="N43" i="33"/>
  <c r="M43" i="33"/>
  <c r="L43" i="33"/>
  <c r="K43" i="33"/>
  <c r="J43" i="33"/>
  <c r="I43" i="33"/>
  <c r="H43" i="33"/>
  <c r="G43" i="33"/>
  <c r="F43" i="33"/>
  <c r="E43" i="33"/>
  <c r="R42" i="33"/>
  <c r="Q42" i="33"/>
  <c r="P42" i="33"/>
  <c r="O42" i="33"/>
  <c r="N42" i="33"/>
  <c r="M42" i="33"/>
  <c r="L42" i="33"/>
  <c r="K42" i="33"/>
  <c r="J42" i="33"/>
  <c r="I42" i="33"/>
  <c r="H42" i="33"/>
  <c r="G42" i="33"/>
  <c r="F42" i="33"/>
  <c r="E42" i="33"/>
  <c r="R41" i="33"/>
  <c r="Q41" i="33"/>
  <c r="P41" i="33"/>
  <c r="O41" i="33"/>
  <c r="N41" i="33"/>
  <c r="M41" i="33"/>
  <c r="L41" i="33"/>
  <c r="K41" i="33"/>
  <c r="J41" i="33"/>
  <c r="I41" i="33"/>
  <c r="H41" i="33"/>
  <c r="G41" i="33"/>
  <c r="F41" i="33"/>
  <c r="E41" i="33"/>
  <c r="R40" i="33"/>
  <c r="Q40" i="33"/>
  <c r="P40" i="33"/>
  <c r="O40" i="33"/>
  <c r="N40" i="33"/>
  <c r="M40" i="33"/>
  <c r="L40" i="33"/>
  <c r="K40" i="33"/>
  <c r="J40" i="33"/>
  <c r="I40" i="33"/>
  <c r="H40" i="33"/>
  <c r="G40" i="33"/>
  <c r="F40" i="33"/>
  <c r="E40" i="33"/>
  <c r="R39" i="33"/>
  <c r="Q39" i="33"/>
  <c r="P39" i="33"/>
  <c r="O39" i="33"/>
  <c r="N39" i="33"/>
  <c r="M39" i="33"/>
  <c r="L39" i="33"/>
  <c r="K39" i="33"/>
  <c r="J39" i="33"/>
  <c r="I39" i="33"/>
  <c r="H39" i="33"/>
  <c r="G39" i="33"/>
  <c r="F39" i="33"/>
  <c r="R38" i="33"/>
  <c r="Q38" i="33"/>
  <c r="P38" i="33"/>
  <c r="O38" i="33"/>
  <c r="N38" i="33"/>
  <c r="M38" i="33"/>
  <c r="L38" i="33"/>
  <c r="K38" i="33"/>
  <c r="J38" i="33"/>
  <c r="I38" i="33"/>
  <c r="H38" i="33"/>
  <c r="G38" i="33"/>
  <c r="F38" i="33"/>
  <c r="R37" i="33"/>
  <c r="Q37" i="33"/>
  <c r="P37" i="33"/>
  <c r="O37" i="33"/>
  <c r="N37" i="33"/>
  <c r="M37" i="33"/>
  <c r="L37" i="33"/>
  <c r="K37" i="33"/>
  <c r="J37" i="33"/>
  <c r="I37" i="33"/>
  <c r="H37" i="33"/>
  <c r="G37" i="33"/>
  <c r="F37" i="33"/>
  <c r="R36" i="33"/>
  <c r="Q36" i="33"/>
  <c r="P36" i="33"/>
  <c r="O36" i="33"/>
  <c r="N36" i="33"/>
  <c r="M36" i="33"/>
  <c r="L36" i="33"/>
  <c r="K36" i="33"/>
  <c r="J36" i="33"/>
  <c r="I36" i="33"/>
  <c r="H36" i="33"/>
  <c r="G36" i="33"/>
  <c r="F36" i="33"/>
  <c r="R35" i="33"/>
  <c r="Q35" i="33"/>
  <c r="P35" i="33"/>
  <c r="O35" i="33"/>
  <c r="N35" i="33"/>
  <c r="M35" i="33"/>
  <c r="L35" i="33"/>
  <c r="K35" i="33"/>
  <c r="J35" i="33"/>
  <c r="I35" i="33"/>
  <c r="H35" i="33"/>
  <c r="G35" i="33"/>
  <c r="F35" i="33"/>
  <c r="R34" i="33"/>
  <c r="Q34" i="33"/>
  <c r="P34" i="33"/>
  <c r="O34" i="33"/>
  <c r="N34" i="33"/>
  <c r="M34" i="33"/>
  <c r="L34" i="33"/>
  <c r="K34" i="33"/>
  <c r="J34" i="33"/>
  <c r="I34" i="33"/>
  <c r="H34" i="33"/>
  <c r="G34" i="33"/>
  <c r="F34" i="33"/>
  <c r="R33" i="33"/>
  <c r="Q33" i="33"/>
  <c r="P33" i="33"/>
  <c r="O33" i="33"/>
  <c r="N33" i="33"/>
  <c r="M33" i="33"/>
  <c r="L33" i="33"/>
  <c r="K33" i="33"/>
  <c r="J33" i="33"/>
  <c r="I33" i="33"/>
  <c r="H33" i="33"/>
  <c r="G33" i="33"/>
  <c r="F33" i="33"/>
  <c r="R32" i="33"/>
  <c r="Q32" i="33"/>
  <c r="P32" i="33"/>
  <c r="O32" i="33"/>
  <c r="N32" i="33"/>
  <c r="M32" i="33"/>
  <c r="L32" i="33"/>
  <c r="K32" i="33"/>
  <c r="J32" i="33"/>
  <c r="I32" i="33"/>
  <c r="H32" i="33"/>
  <c r="G32" i="33"/>
  <c r="F32" i="33"/>
  <c r="R31" i="33"/>
  <c r="Q31" i="33"/>
  <c r="P31" i="33"/>
  <c r="O31" i="33"/>
  <c r="N31" i="33"/>
  <c r="M31" i="33"/>
  <c r="L31" i="33"/>
  <c r="K31" i="33"/>
  <c r="J31" i="33"/>
  <c r="I31" i="33"/>
  <c r="H31" i="33"/>
  <c r="G31" i="33"/>
  <c r="F31" i="33"/>
  <c r="R30" i="33"/>
  <c r="Q30" i="33"/>
  <c r="P30" i="33"/>
  <c r="O30" i="33"/>
  <c r="N30" i="33"/>
  <c r="M30" i="33"/>
  <c r="L30" i="33"/>
  <c r="K30" i="33"/>
  <c r="J30" i="33"/>
  <c r="I30" i="33"/>
  <c r="H30" i="33"/>
  <c r="G30" i="33"/>
  <c r="F30" i="33"/>
  <c r="R29" i="33"/>
  <c r="Q29" i="33"/>
  <c r="P29" i="33"/>
  <c r="O29" i="33"/>
  <c r="N29" i="33"/>
  <c r="M29" i="33"/>
  <c r="L29" i="33"/>
  <c r="K29" i="33"/>
  <c r="J29" i="33"/>
  <c r="I29" i="33"/>
  <c r="H29" i="33"/>
  <c r="G29" i="33"/>
  <c r="F29" i="33"/>
  <c r="R28" i="33"/>
  <c r="Q28" i="33"/>
  <c r="P28" i="33"/>
  <c r="O28" i="33"/>
  <c r="N28" i="33"/>
  <c r="M28" i="33"/>
  <c r="L28" i="33"/>
  <c r="K28" i="33"/>
  <c r="J28" i="33"/>
  <c r="I28" i="33"/>
  <c r="H28" i="33"/>
  <c r="G28" i="33"/>
  <c r="F28" i="33"/>
  <c r="R27" i="33"/>
  <c r="Q27" i="33"/>
  <c r="P27" i="33"/>
  <c r="O27" i="33"/>
  <c r="N27" i="33"/>
  <c r="M27" i="33"/>
  <c r="L27" i="33"/>
  <c r="K27" i="33"/>
  <c r="J27" i="33"/>
  <c r="I27" i="33"/>
  <c r="H27" i="33"/>
  <c r="G27" i="33"/>
  <c r="F27" i="33"/>
  <c r="R26" i="33"/>
  <c r="Q26" i="33"/>
  <c r="P26" i="33"/>
  <c r="O26" i="33"/>
  <c r="N26" i="33"/>
  <c r="M26" i="33"/>
  <c r="L26" i="33"/>
  <c r="K26" i="33"/>
  <c r="J26" i="33"/>
  <c r="I26" i="33"/>
  <c r="H26" i="33"/>
  <c r="G26" i="33"/>
  <c r="F26" i="33"/>
  <c r="E26" i="33"/>
  <c r="R25" i="33"/>
  <c r="Q25" i="33"/>
  <c r="P25" i="33"/>
  <c r="O25" i="33"/>
  <c r="N25" i="33"/>
  <c r="M25" i="33"/>
  <c r="L25" i="33"/>
  <c r="K25" i="33"/>
  <c r="J25" i="33"/>
  <c r="I25" i="33"/>
  <c r="H25" i="33"/>
  <c r="G25" i="33"/>
  <c r="F25" i="33"/>
  <c r="E25" i="33"/>
  <c r="R24" i="33"/>
  <c r="Q24" i="33"/>
  <c r="P24" i="33"/>
  <c r="O24" i="33"/>
  <c r="N24" i="33"/>
  <c r="M24" i="33"/>
  <c r="L24" i="33"/>
  <c r="K24" i="33"/>
  <c r="J24" i="33"/>
  <c r="I24" i="33"/>
  <c r="H24" i="33"/>
  <c r="G24" i="33"/>
  <c r="F24" i="33"/>
  <c r="E24" i="33"/>
  <c r="R23" i="33"/>
  <c r="Q23" i="33"/>
  <c r="P23" i="33"/>
  <c r="O23" i="33"/>
  <c r="N23" i="33"/>
  <c r="M23" i="33"/>
  <c r="L23" i="33"/>
  <c r="K23" i="33"/>
  <c r="J23" i="33"/>
  <c r="I23" i="33"/>
  <c r="H23" i="33"/>
  <c r="G23" i="33"/>
  <c r="F23" i="33"/>
  <c r="E23" i="33"/>
  <c r="R22" i="33"/>
  <c r="Q22" i="33"/>
  <c r="P22" i="33"/>
  <c r="O22" i="33"/>
  <c r="N22" i="33"/>
  <c r="M22" i="33"/>
  <c r="L22" i="33"/>
  <c r="K22" i="33"/>
  <c r="J22" i="33"/>
  <c r="I22" i="33"/>
  <c r="H22" i="33"/>
  <c r="G22" i="33"/>
  <c r="F22" i="33"/>
  <c r="E22" i="33"/>
  <c r="R21" i="33"/>
  <c r="Q21" i="33"/>
  <c r="P21" i="33"/>
  <c r="O21" i="33"/>
  <c r="N21" i="33"/>
  <c r="M21" i="33"/>
  <c r="L21" i="33"/>
  <c r="K21" i="33"/>
  <c r="J21" i="33"/>
  <c r="I21" i="33"/>
  <c r="H21" i="33"/>
  <c r="G21" i="33"/>
  <c r="F21" i="33"/>
  <c r="E21" i="33"/>
  <c r="R20" i="33"/>
  <c r="Q20" i="33"/>
  <c r="P20" i="33"/>
  <c r="O20" i="33"/>
  <c r="N20" i="33"/>
  <c r="M20" i="33"/>
  <c r="L20" i="33"/>
  <c r="K20" i="33"/>
  <c r="J20" i="33"/>
  <c r="I20" i="33"/>
  <c r="H20" i="33"/>
  <c r="G20" i="33"/>
  <c r="F20" i="33"/>
  <c r="E20" i="33"/>
  <c r="R19" i="33"/>
  <c r="Q19" i="33"/>
  <c r="P19" i="33"/>
  <c r="O19" i="33"/>
  <c r="N19" i="33"/>
  <c r="M19" i="33"/>
  <c r="L19" i="33"/>
  <c r="K19" i="33"/>
  <c r="J19" i="33"/>
  <c r="I19" i="33"/>
  <c r="H19" i="33"/>
  <c r="G19" i="33"/>
  <c r="F19" i="33"/>
  <c r="E19" i="33"/>
  <c r="R18" i="33"/>
  <c r="Q18" i="33"/>
  <c r="P18" i="33"/>
  <c r="O18" i="33"/>
  <c r="N18" i="33"/>
  <c r="M18" i="33"/>
  <c r="L18" i="33"/>
  <c r="K18" i="33"/>
  <c r="J18" i="33"/>
  <c r="I18" i="33"/>
  <c r="H18" i="33"/>
  <c r="G18" i="33"/>
  <c r="F18" i="33"/>
  <c r="E18" i="33"/>
  <c r="R17" i="33"/>
  <c r="Q17" i="33"/>
  <c r="P17" i="33"/>
  <c r="O17" i="33"/>
  <c r="N17" i="33"/>
  <c r="M17" i="33"/>
  <c r="L17" i="33"/>
  <c r="K17" i="33"/>
  <c r="J17" i="33"/>
  <c r="I17" i="33"/>
  <c r="H17" i="33"/>
  <c r="G17" i="33"/>
  <c r="F17" i="33"/>
  <c r="E17" i="33"/>
  <c r="R16" i="33"/>
  <c r="Q16" i="33"/>
  <c r="P16" i="33"/>
  <c r="O16" i="33"/>
  <c r="N16" i="33"/>
  <c r="M16" i="33"/>
  <c r="L16" i="33"/>
  <c r="K16" i="33"/>
  <c r="J16" i="33"/>
  <c r="I16" i="33"/>
  <c r="H16" i="33"/>
  <c r="G16" i="33"/>
  <c r="F16" i="33"/>
  <c r="E16" i="33"/>
  <c r="R15" i="33"/>
  <c r="Q15" i="33"/>
  <c r="P15" i="33"/>
  <c r="O15" i="33"/>
  <c r="N15" i="33"/>
  <c r="M15" i="33"/>
  <c r="L15" i="33"/>
  <c r="K15" i="33"/>
  <c r="J15" i="33"/>
  <c r="I15" i="33"/>
  <c r="H15" i="33"/>
  <c r="G15" i="33"/>
  <c r="F15" i="33"/>
  <c r="E15" i="33"/>
  <c r="R14" i="33"/>
  <c r="Q14" i="33"/>
  <c r="P14" i="33"/>
  <c r="O14" i="33"/>
  <c r="N14" i="33"/>
  <c r="M14" i="33"/>
  <c r="L14" i="33"/>
  <c r="K14" i="33"/>
  <c r="J14" i="33"/>
  <c r="I14" i="33"/>
  <c r="H14" i="33"/>
  <c r="G14" i="33"/>
  <c r="F14" i="33"/>
  <c r="E14" i="33"/>
  <c r="B27" i="33"/>
  <c r="B28" i="33"/>
  <c r="B29" i="33"/>
  <c r="B30" i="33"/>
  <c r="B31" i="33"/>
  <c r="B32" i="33"/>
  <c r="B33" i="33"/>
  <c r="B34" i="33"/>
  <c r="B35" i="33"/>
  <c r="B36" i="33"/>
  <c r="B37" i="33"/>
  <c r="B38" i="33"/>
  <c r="B39" i="33"/>
  <c r="B53" i="33"/>
  <c r="B54" i="33"/>
  <c r="B55" i="33"/>
  <c r="B56" i="33"/>
  <c r="B57" i="33"/>
  <c r="B58" i="33"/>
  <c r="B59" i="33"/>
  <c r="B60" i="33"/>
  <c r="B61" i="33"/>
  <c r="B62" i="33"/>
  <c r="B63" i="33"/>
  <c r="B64" i="33"/>
  <c r="B65" i="33"/>
  <c r="B79" i="33"/>
  <c r="B80" i="33"/>
  <c r="B81" i="33"/>
  <c r="B82" i="33"/>
  <c r="B83" i="33"/>
  <c r="B84" i="33"/>
  <c r="B85" i="33"/>
  <c r="B86" i="33"/>
  <c r="B87" i="33"/>
  <c r="B88" i="33"/>
  <c r="B89" i="33"/>
  <c r="B90" i="33"/>
  <c r="B91" i="33"/>
  <c r="A38" i="33"/>
  <c r="A37" i="33"/>
  <c r="A36" i="33"/>
  <c r="A35" i="33"/>
  <c r="A34" i="33"/>
  <c r="A33" i="33"/>
  <c r="A32" i="33"/>
  <c r="A31" i="33"/>
  <c r="A30" i="33"/>
  <c r="A29" i="33"/>
  <c r="A28" i="33"/>
  <c r="A27" i="33"/>
  <c r="E39" i="33"/>
  <c r="E38" i="33"/>
  <c r="E37" i="33"/>
  <c r="E36" i="33"/>
  <c r="E35" i="33"/>
  <c r="E34" i="33"/>
  <c r="E33" i="33"/>
  <c r="E32" i="33"/>
  <c r="E31" i="33"/>
  <c r="E30" i="33"/>
  <c r="E29" i="33"/>
  <c r="E28" i="33"/>
  <c r="E27" i="33"/>
  <c r="A71" i="33"/>
  <c r="A72" i="33"/>
  <c r="A73" i="33"/>
  <c r="A74" i="33"/>
  <c r="A75" i="33"/>
  <c r="A76" i="33"/>
  <c r="A77" i="33"/>
  <c r="A78" i="33"/>
  <c r="A26" i="33"/>
  <c r="A40" i="33"/>
  <c r="A41" i="33"/>
  <c r="A42" i="33"/>
  <c r="A43" i="33"/>
  <c r="A44" i="33"/>
  <c r="A45" i="33"/>
  <c r="A46" i="33"/>
  <c r="A47" i="33"/>
  <c r="A48" i="33"/>
  <c r="A49" i="33"/>
  <c r="A50" i="33"/>
  <c r="A51" i="33"/>
  <c r="A52" i="33"/>
  <c r="A66" i="33"/>
  <c r="A67" i="33"/>
  <c r="A68" i="33"/>
  <c r="A69" i="33"/>
  <c r="A70" i="33"/>
  <c r="A15" i="33"/>
  <c r="A16" i="33"/>
  <c r="A17" i="33"/>
  <c r="A18" i="33"/>
  <c r="A19" i="33"/>
  <c r="A20" i="33"/>
  <c r="A21" i="33"/>
  <c r="A22" i="33"/>
  <c r="A23" i="33"/>
  <c r="A24" i="33"/>
  <c r="A25" i="33"/>
  <c r="G8" i="11"/>
  <c r="G9" i="11"/>
  <c r="G10" i="11"/>
  <c r="G11" i="11"/>
  <c r="G12" i="11"/>
  <c r="G13" i="11"/>
  <c r="G14" i="11"/>
  <c r="G15" i="11"/>
  <c r="G16" i="11"/>
  <c r="G17" i="11"/>
  <c r="G18" i="11"/>
  <c r="G19" i="11"/>
  <c r="G20" i="11"/>
  <c r="G21" i="11"/>
  <c r="G22" i="11"/>
  <c r="G23" i="11"/>
  <c r="G24" i="11"/>
  <c r="G25" i="11"/>
  <c r="G26" i="11"/>
  <c r="G27" i="11"/>
  <c r="G28" i="11"/>
  <c r="G29" i="11"/>
  <c r="G30" i="11"/>
  <c r="G31" i="11"/>
  <c r="G32" i="11"/>
  <c r="G33" i="11"/>
  <c r="G34" i="11"/>
  <c r="G35" i="11"/>
  <c r="G36" i="11"/>
  <c r="G37" i="11"/>
  <c r="G38" i="11"/>
  <c r="G39" i="11"/>
  <c r="G40" i="11"/>
  <c r="G41" i="11"/>
  <c r="G42" i="11"/>
  <c r="G43" i="11"/>
  <c r="G44" i="11"/>
  <c r="G45" i="11"/>
  <c r="G46" i="11"/>
  <c r="G47" i="11"/>
  <c r="G48" i="11"/>
  <c r="G49" i="11"/>
  <c r="G50" i="11"/>
  <c r="G51" i="11"/>
  <c r="G52" i="11"/>
  <c r="G53" i="11"/>
  <c r="G54" i="11"/>
  <c r="G55" i="11"/>
  <c r="G56" i="11"/>
  <c r="G57" i="11"/>
  <c r="G58" i="11"/>
  <c r="G59" i="11"/>
  <c r="G60" i="11"/>
  <c r="G61" i="11"/>
  <c r="G62" i="11"/>
  <c r="G63" i="11"/>
  <c r="G64" i="11"/>
  <c r="G65" i="11"/>
  <c r="G66" i="11"/>
  <c r="G67" i="11"/>
  <c r="G68" i="11"/>
  <c r="G69" i="11"/>
  <c r="G70" i="11"/>
  <c r="G71" i="11"/>
  <c r="G72" i="11"/>
  <c r="G73" i="11"/>
  <c r="G74" i="11"/>
  <c r="G75" i="11"/>
  <c r="G76" i="11"/>
  <c r="G77" i="11"/>
  <c r="G78" i="11"/>
  <c r="G79" i="11"/>
  <c r="G80" i="11"/>
  <c r="G81" i="11"/>
  <c r="G82" i="11"/>
  <c r="G83" i="11"/>
  <c r="G84" i="11"/>
  <c r="G85" i="11"/>
  <c r="G86" i="11"/>
  <c r="G87" i="11"/>
  <c r="G88" i="11"/>
  <c r="G89" i="11"/>
  <c r="G90" i="11"/>
  <c r="G91" i="11"/>
  <c r="B21" i="32"/>
  <c r="B20" i="32"/>
  <c r="A21" i="32"/>
  <c r="A20" i="32"/>
  <c r="B214" i="31"/>
  <c r="B122" i="31"/>
  <c r="E7" i="37"/>
  <c r="E8" i="37"/>
  <c r="E9" i="37"/>
  <c r="E6" i="37"/>
  <c r="C79" i="11" s="1"/>
  <c r="O79" i="11" s="1"/>
  <c r="E12" i="37"/>
  <c r="E13" i="37"/>
  <c r="C52" i="11"/>
  <c r="C49" i="11"/>
  <c r="O49" i="11" s="1"/>
  <c r="C20" i="11"/>
  <c r="R82" i="11"/>
  <c r="P82" i="11"/>
  <c r="R81" i="11"/>
  <c r="P81" i="11"/>
  <c r="R67" i="11"/>
  <c r="P67" i="11"/>
  <c r="R66" i="11"/>
  <c r="P66" i="11"/>
  <c r="R52" i="11"/>
  <c r="P52" i="11"/>
  <c r="R51" i="11"/>
  <c r="P51" i="11"/>
  <c r="R37" i="11"/>
  <c r="P37" i="11"/>
  <c r="R36" i="11"/>
  <c r="P36" i="11"/>
  <c r="R22" i="11"/>
  <c r="P22" i="11"/>
  <c r="R21" i="11"/>
  <c r="P21" i="11"/>
  <c r="P6" i="11"/>
  <c r="R6" i="11"/>
  <c r="P7" i="11"/>
  <c r="R7" i="11"/>
  <c r="O8" i="11"/>
  <c r="O9" i="11"/>
  <c r="O10" i="11"/>
  <c r="O11" i="11"/>
  <c r="O12" i="11"/>
  <c r="O13" i="11"/>
  <c r="O14" i="11"/>
  <c r="O15" i="11"/>
  <c r="O16" i="11"/>
  <c r="O17" i="11"/>
  <c r="O18" i="11"/>
  <c r="O20"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83" i="11"/>
  <c r="O84" i="11"/>
  <c r="O85" i="11"/>
  <c r="N5" i="11"/>
  <c r="N6" i="11"/>
  <c r="N7" i="11"/>
  <c r="N8" i="11"/>
  <c r="N9" i="11"/>
  <c r="N10" i="11"/>
  <c r="N11" i="11"/>
  <c r="N12" i="11"/>
  <c r="N13" i="11"/>
  <c r="N14" i="11"/>
  <c r="N15" i="11"/>
  <c r="N16" i="11"/>
  <c r="N17" i="11"/>
  <c r="N18" i="11"/>
  <c r="N19" i="11"/>
  <c r="N20" i="11"/>
  <c r="N21" i="11"/>
  <c r="N22" i="11"/>
  <c r="N23" i="11"/>
  <c r="N24" i="11"/>
  <c r="N25" i="11"/>
  <c r="N26" i="11"/>
  <c r="N27" i="11"/>
  <c r="N28" i="11"/>
  <c r="N29" i="11"/>
  <c r="N30" i="11"/>
  <c r="N31" i="11"/>
  <c r="N32" i="11"/>
  <c r="N33" i="11"/>
  <c r="N34" i="11"/>
  <c r="N35" i="11"/>
  <c r="N36" i="11"/>
  <c r="N37" i="11"/>
  <c r="N38" i="11"/>
  <c r="N39" i="11"/>
  <c r="N40" i="11"/>
  <c r="N41" i="11"/>
  <c r="N42" i="11"/>
  <c r="N43" i="11"/>
  <c r="N44" i="11"/>
  <c r="N45" i="11"/>
  <c r="N46" i="11"/>
  <c r="N47" i="11"/>
  <c r="N48" i="11"/>
  <c r="N49" i="11"/>
  <c r="N50" i="11"/>
  <c r="N51" i="11"/>
  <c r="N52" i="11"/>
  <c r="N53" i="11"/>
  <c r="N54" i="11"/>
  <c r="N55" i="11"/>
  <c r="N56" i="11"/>
  <c r="N57" i="11"/>
  <c r="N58" i="11"/>
  <c r="N59" i="11"/>
  <c r="N60" i="11"/>
  <c r="N61" i="11"/>
  <c r="N62" i="11"/>
  <c r="N63" i="11"/>
  <c r="N64" i="11"/>
  <c r="N65" i="11"/>
  <c r="N66" i="11"/>
  <c r="N67" i="11"/>
  <c r="N68" i="11"/>
  <c r="N69" i="11"/>
  <c r="N70" i="11"/>
  <c r="N71" i="11"/>
  <c r="N72" i="11"/>
  <c r="N73" i="11"/>
  <c r="N74" i="11"/>
  <c r="N75" i="11"/>
  <c r="N76" i="11"/>
  <c r="N77" i="11"/>
  <c r="N78" i="11"/>
  <c r="N79" i="11"/>
  <c r="N80" i="11"/>
  <c r="N81" i="11"/>
  <c r="N82" i="11"/>
  <c r="N83" i="11"/>
  <c r="N84" i="11"/>
  <c r="N85" i="11"/>
  <c r="N86" i="11"/>
  <c r="J82" i="11"/>
  <c r="J83" i="11"/>
  <c r="J67" i="11"/>
  <c r="J68" i="11"/>
  <c r="J52" i="11"/>
  <c r="J53" i="11"/>
  <c r="J37" i="11"/>
  <c r="J38" i="11"/>
  <c r="J22" i="11"/>
  <c r="J23" i="11"/>
  <c r="J8" i="11"/>
  <c r="J9" i="11"/>
  <c r="I3" i="11"/>
  <c r="I4" i="11"/>
  <c r="I5" i="11"/>
  <c r="I6" i="11"/>
  <c r="I7" i="11"/>
  <c r="I8" i="11"/>
  <c r="I9" i="11"/>
  <c r="I10" i="11"/>
  <c r="I11" i="11"/>
  <c r="I12" i="11"/>
  <c r="I13" i="11"/>
  <c r="I14" i="11"/>
  <c r="I15" i="11"/>
  <c r="I16" i="11"/>
  <c r="I17" i="11"/>
  <c r="I18" i="11"/>
  <c r="I19" i="11"/>
  <c r="I20" i="11"/>
  <c r="I21" i="11"/>
  <c r="I22" i="11"/>
  <c r="I23" i="11"/>
  <c r="I24" i="11"/>
  <c r="I25" i="11"/>
  <c r="I26" i="11"/>
  <c r="I27" i="11"/>
  <c r="I28" i="11"/>
  <c r="I29" i="11"/>
  <c r="I30" i="11"/>
  <c r="I31" i="11"/>
  <c r="I32" i="11"/>
  <c r="I33" i="11"/>
  <c r="I34" i="11"/>
  <c r="I35" i="11"/>
  <c r="I36" i="11"/>
  <c r="I37" i="11"/>
  <c r="I38" i="11"/>
  <c r="I39" i="11"/>
  <c r="I40" i="11"/>
  <c r="I41" i="11"/>
  <c r="I42" i="11"/>
  <c r="I43" i="11"/>
  <c r="I44" i="11"/>
  <c r="I45" i="11"/>
  <c r="I46" i="11"/>
  <c r="I47" i="11"/>
  <c r="I48" i="11"/>
  <c r="I49" i="11"/>
  <c r="I50" i="11"/>
  <c r="I51" i="11"/>
  <c r="I52" i="11"/>
  <c r="I53" i="11"/>
  <c r="I54" i="11"/>
  <c r="I55" i="11"/>
  <c r="I56" i="11"/>
  <c r="I57" i="11"/>
  <c r="I58" i="11"/>
  <c r="I59" i="11"/>
  <c r="I60" i="11"/>
  <c r="I61" i="11"/>
  <c r="I62" i="11"/>
  <c r="I63" i="11"/>
  <c r="I64" i="11"/>
  <c r="I65" i="11"/>
  <c r="I66" i="11"/>
  <c r="I67" i="11"/>
  <c r="I68" i="11"/>
  <c r="I69" i="11"/>
  <c r="I70" i="11"/>
  <c r="I71" i="11"/>
  <c r="I72" i="11"/>
  <c r="I73" i="11"/>
  <c r="I74" i="11"/>
  <c r="I75" i="11"/>
  <c r="I76" i="11"/>
  <c r="I77" i="11"/>
  <c r="I78" i="11"/>
  <c r="I79" i="11"/>
  <c r="I80" i="11"/>
  <c r="I81" i="11"/>
  <c r="I82" i="11"/>
  <c r="I83" i="11"/>
  <c r="I84" i="11"/>
  <c r="I85" i="11"/>
  <c r="I86" i="11"/>
  <c r="H91" i="11"/>
  <c r="H90" i="11"/>
  <c r="H89" i="11"/>
  <c r="H88" i="11"/>
  <c r="H87" i="11"/>
  <c r="H86" i="11"/>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6" i="11"/>
  <c r="H45" i="11"/>
  <c r="H44"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H2"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C63" i="11"/>
  <c r="C64" i="11"/>
  <c r="C65" i="11"/>
  <c r="C66" i="11"/>
  <c r="C67" i="11"/>
  <c r="C68" i="11"/>
  <c r="C69" i="11"/>
  <c r="C70" i="11"/>
  <c r="C71" i="11"/>
  <c r="C72" i="11"/>
  <c r="C73" i="11"/>
  <c r="C74" i="11"/>
  <c r="C75" i="11"/>
  <c r="C76" i="11"/>
  <c r="C77" i="11"/>
  <c r="C78" i="11"/>
  <c r="C83" i="11"/>
  <c r="C84" i="11"/>
  <c r="C85" i="11"/>
  <c r="C86" i="11"/>
  <c r="C87" i="11"/>
  <c r="C88" i="11"/>
  <c r="C89" i="11"/>
  <c r="C90" i="11"/>
  <c r="C91" i="11"/>
  <c r="C62" i="11"/>
  <c r="C33" i="11"/>
  <c r="C34" i="11"/>
  <c r="C35" i="11"/>
  <c r="C36" i="11"/>
  <c r="C37" i="11"/>
  <c r="C38" i="11"/>
  <c r="C39" i="11"/>
  <c r="C40" i="11"/>
  <c r="C41" i="11"/>
  <c r="C42" i="11"/>
  <c r="C43" i="11"/>
  <c r="C44" i="11"/>
  <c r="C45" i="11"/>
  <c r="C46" i="11"/>
  <c r="C47" i="11"/>
  <c r="C48" i="11"/>
  <c r="C53" i="11"/>
  <c r="C54" i="11"/>
  <c r="C55" i="11"/>
  <c r="C56" i="11"/>
  <c r="C57" i="11"/>
  <c r="C58" i="11"/>
  <c r="C59" i="11"/>
  <c r="C60" i="11"/>
  <c r="C61" i="11"/>
  <c r="C3" i="11"/>
  <c r="C4" i="11"/>
  <c r="C5" i="11"/>
  <c r="C6" i="11"/>
  <c r="C7" i="11"/>
  <c r="C8" i="11"/>
  <c r="C9" i="11"/>
  <c r="C10" i="11"/>
  <c r="C11" i="11"/>
  <c r="C12" i="11"/>
  <c r="C13" i="11"/>
  <c r="C14" i="11"/>
  <c r="C15" i="11"/>
  <c r="C16" i="11"/>
  <c r="C17" i="11"/>
  <c r="C18" i="11"/>
  <c r="C23" i="11"/>
  <c r="C24" i="11"/>
  <c r="C25" i="11"/>
  <c r="C26" i="11"/>
  <c r="C27" i="11"/>
  <c r="C28" i="11"/>
  <c r="C29" i="11"/>
  <c r="C30" i="11"/>
  <c r="C31" i="11"/>
  <c r="F63" i="11"/>
  <c r="F64" i="11"/>
  <c r="F65" i="11"/>
  <c r="F66" i="11"/>
  <c r="F67" i="11"/>
  <c r="F70" i="11"/>
  <c r="F77" i="11"/>
  <c r="F78" i="11"/>
  <c r="F79" i="11"/>
  <c r="F80" i="11"/>
  <c r="F81" i="11"/>
  <c r="F82" i="11"/>
  <c r="F85" i="11"/>
  <c r="F62" i="11"/>
  <c r="F33" i="11"/>
  <c r="F34" i="11"/>
  <c r="F35" i="11"/>
  <c r="F36" i="11"/>
  <c r="F37" i="11"/>
  <c r="F40" i="11"/>
  <c r="F47" i="11"/>
  <c r="F48" i="11"/>
  <c r="F49" i="11"/>
  <c r="F50" i="11"/>
  <c r="F51" i="11"/>
  <c r="F52" i="11"/>
  <c r="F55" i="11"/>
  <c r="F32" i="11"/>
  <c r="F3" i="11"/>
  <c r="F4" i="11"/>
  <c r="F5" i="11"/>
  <c r="F6" i="11"/>
  <c r="F7" i="11"/>
  <c r="F10" i="11"/>
  <c r="F17" i="11"/>
  <c r="F18" i="11"/>
  <c r="F19" i="11"/>
  <c r="F20" i="11"/>
  <c r="F21" i="11"/>
  <c r="F22" i="11"/>
  <c r="F25" i="11"/>
  <c r="F2" i="11"/>
  <c r="C32" i="11"/>
  <c r="C2" i="11"/>
  <c r="B22" i="11"/>
  <c r="B23" i="11"/>
  <c r="B24" i="11"/>
  <c r="A37" i="11"/>
  <c r="A38" i="11"/>
  <c r="A39" i="11"/>
  <c r="B52" i="11"/>
  <c r="B53" i="11"/>
  <c r="B54" i="11"/>
  <c r="A67" i="11"/>
  <c r="A68" i="11"/>
  <c r="A69" i="11"/>
  <c r="B81" i="11"/>
  <c r="B82" i="11"/>
  <c r="B83" i="11"/>
  <c r="B84" i="11"/>
  <c r="B85" i="11"/>
  <c r="A91" i="11"/>
  <c r="A90" i="11"/>
  <c r="A89" i="11"/>
  <c r="A88" i="11"/>
  <c r="A87" i="11"/>
  <c r="A86" i="11"/>
  <c r="A85" i="11"/>
  <c r="A84" i="11"/>
  <c r="A83" i="11"/>
  <c r="A82" i="11"/>
  <c r="A81" i="11"/>
  <c r="A80" i="11"/>
  <c r="A79" i="11"/>
  <c r="A78" i="11"/>
  <c r="A77" i="11"/>
  <c r="B76" i="11"/>
  <c r="B75" i="11"/>
  <c r="B74" i="11"/>
  <c r="B73" i="11"/>
  <c r="B72" i="11"/>
  <c r="B71" i="11"/>
  <c r="B70" i="11"/>
  <c r="B69" i="11"/>
  <c r="B68" i="11"/>
  <c r="B67" i="11"/>
  <c r="B66" i="11"/>
  <c r="B65" i="11"/>
  <c r="B64" i="11"/>
  <c r="B63" i="11"/>
  <c r="B62" i="11"/>
  <c r="A61" i="11"/>
  <c r="A60" i="11"/>
  <c r="A59" i="11"/>
  <c r="A58" i="11"/>
  <c r="A57" i="11"/>
  <c r="A56" i="11"/>
  <c r="A55" i="11"/>
  <c r="A54" i="11"/>
  <c r="A53" i="11"/>
  <c r="A52" i="11"/>
  <c r="A51" i="11"/>
  <c r="A50" i="11"/>
  <c r="A49" i="11"/>
  <c r="A48" i="11"/>
  <c r="A47" i="11"/>
  <c r="B46" i="11"/>
  <c r="B45" i="11"/>
  <c r="B44" i="11"/>
  <c r="B43" i="11"/>
  <c r="B42" i="11"/>
  <c r="B41" i="11"/>
  <c r="B40" i="11"/>
  <c r="B39" i="11"/>
  <c r="B38" i="11"/>
  <c r="B37" i="11"/>
  <c r="B36" i="11"/>
  <c r="B35" i="11"/>
  <c r="B34" i="11"/>
  <c r="B33" i="11"/>
  <c r="B32" i="11"/>
  <c r="A31" i="11"/>
  <c r="A30" i="11"/>
  <c r="A29" i="11"/>
  <c r="A28" i="11"/>
  <c r="A27" i="11"/>
  <c r="A26" i="11"/>
  <c r="A25" i="11"/>
  <c r="A24" i="11"/>
  <c r="A23" i="11"/>
  <c r="A22" i="11"/>
  <c r="A21" i="11"/>
  <c r="A20" i="11"/>
  <c r="A19" i="11"/>
  <c r="A18" i="11"/>
  <c r="A17" i="11"/>
  <c r="B16" i="11"/>
  <c r="B15" i="11"/>
  <c r="B14" i="11"/>
  <c r="B13" i="11"/>
  <c r="B12" i="11"/>
  <c r="B11" i="11"/>
  <c r="B10" i="11"/>
  <c r="B9" i="11"/>
  <c r="B8" i="11"/>
  <c r="B7" i="11"/>
  <c r="B6" i="11"/>
  <c r="B5" i="11"/>
  <c r="B4" i="11"/>
  <c r="B3" i="11"/>
  <c r="B2" i="11"/>
  <c r="A8" i="11"/>
  <c r="A9" i="11"/>
  <c r="F49" i="3"/>
  <c r="F47" i="3"/>
  <c r="F42" i="3"/>
  <c r="E44" i="3"/>
  <c r="E40" i="3"/>
  <c r="F44" i="3"/>
  <c r="F40" i="3"/>
  <c r="B44" i="3"/>
  <c r="B40" i="3"/>
  <c r="D40" i="3"/>
  <c r="F35" i="3"/>
  <c r="F36" i="3"/>
  <c r="F32" i="3"/>
  <c r="B32" i="3"/>
  <c r="F27" i="3"/>
  <c r="F13" i="3"/>
  <c r="F14" i="3"/>
  <c r="F12" i="3"/>
  <c r="F10" i="3"/>
  <c r="F7" i="3"/>
  <c r="F4" i="3"/>
  <c r="D13" i="3"/>
  <c r="E13" i="3"/>
  <c r="D14" i="3"/>
  <c r="E14" i="3"/>
  <c r="B14" i="3"/>
  <c r="B13" i="3"/>
  <c r="E47" i="3"/>
  <c r="E49" i="3"/>
  <c r="E42" i="3"/>
  <c r="E36" i="3"/>
  <c r="E35" i="3"/>
  <c r="E32" i="3"/>
  <c r="E27" i="3"/>
  <c r="E12" i="3"/>
  <c r="E10" i="3"/>
  <c r="E7" i="3"/>
  <c r="E4" i="3"/>
  <c r="C18" i="37"/>
  <c r="C13" i="37"/>
  <c r="D13" i="37"/>
  <c r="E11" i="37"/>
  <c r="E10" i="37"/>
  <c r="D10" i="37"/>
  <c r="D11" i="37"/>
  <c r="D12" i="37"/>
  <c r="C10" i="37"/>
  <c r="C11" i="37"/>
  <c r="C12" i="37"/>
  <c r="C80" i="11"/>
  <c r="O80" i="11" s="1"/>
  <c r="C81" i="11"/>
  <c r="O81" i="11" s="1"/>
  <c r="C82" i="11"/>
  <c r="O82" i="11" s="1"/>
  <c r="D7" i="37"/>
  <c r="C50" i="11" s="1"/>
  <c r="O50" i="11" s="1"/>
  <c r="D8" i="37"/>
  <c r="C51" i="11" s="1"/>
  <c r="O51" i="11" s="1"/>
  <c r="D9" i="37"/>
  <c r="D6" i="37"/>
  <c r="D17" i="37" s="1"/>
  <c r="C7" i="37"/>
  <c r="C8" i="37"/>
  <c r="C21" i="11" s="1"/>
  <c r="O21" i="11" s="1"/>
  <c r="C9" i="37"/>
  <c r="C22" i="11" s="1"/>
  <c r="O22" i="11" s="1"/>
  <c r="C6" i="37"/>
  <c r="C19" i="11" s="1"/>
  <c r="O19" i="11" s="1"/>
  <c r="E17" i="37" l="1"/>
  <c r="C17" i="37"/>
  <c r="E18" i="37"/>
  <c r="D18" i="37"/>
  <c r="C5" i="42"/>
  <c r="O5" i="42" s="1"/>
  <c r="C6" i="42"/>
  <c r="O6" i="42" s="1"/>
  <c r="C4" i="42"/>
  <c r="F6" i="42"/>
  <c r="F5" i="42"/>
  <c r="A5" i="42"/>
  <c r="B5" i="42"/>
  <c r="E5" i="42"/>
  <c r="G5" i="42"/>
  <c r="I5" i="42"/>
  <c r="N5" i="42"/>
  <c r="P5" i="42"/>
  <c r="R5" i="42"/>
  <c r="A6" i="42"/>
  <c r="B6" i="42"/>
  <c r="E6" i="42"/>
  <c r="G6" i="42"/>
  <c r="I6" i="42"/>
  <c r="N6" i="42"/>
  <c r="P6" i="42"/>
  <c r="R6" i="42"/>
  <c r="R4" i="42"/>
  <c r="P4" i="42"/>
  <c r="F4" i="42"/>
  <c r="O4" i="42"/>
  <c r="I4" i="42"/>
  <c r="G4" i="42"/>
  <c r="E4" i="42"/>
  <c r="B4" i="42"/>
  <c r="A4" i="42"/>
  <c r="R3" i="42"/>
  <c r="P3" i="40"/>
  <c r="C3" i="40"/>
  <c r="O3" i="40" s="1"/>
  <c r="C2" i="40"/>
  <c r="R3" i="40"/>
  <c r="N3" i="40"/>
  <c r="I3" i="40"/>
  <c r="G3" i="40"/>
  <c r="E3" i="40"/>
  <c r="B3" i="40"/>
  <c r="A3" i="40"/>
  <c r="T3" i="22" l="1"/>
  <c r="T5" i="22"/>
  <c r="T7" i="22"/>
  <c r="B40" i="46"/>
  <c r="B39" i="46"/>
  <c r="B38" i="46"/>
  <c r="B37" i="46"/>
  <c r="B36" i="46"/>
  <c r="B35" i="46"/>
  <c r="B34" i="46"/>
  <c r="B29" i="46"/>
  <c r="B28" i="46"/>
  <c r="B27" i="46"/>
  <c r="B11" i="46"/>
  <c r="B10" i="46"/>
  <c r="C6" i="2" l="1"/>
  <c r="C5" i="2"/>
  <c r="C3" i="2"/>
  <c r="R94" i="33"/>
  <c r="R95" i="33"/>
  <c r="R97" i="33"/>
  <c r="R98" i="33"/>
  <c r="R99" i="33"/>
  <c r="R100" i="33"/>
  <c r="R3" i="31"/>
  <c r="R2" i="31"/>
  <c r="R2" i="42"/>
  <c r="R2" i="40"/>
  <c r="T5" i="25"/>
  <c r="R118" i="33" s="1"/>
  <c r="T7" i="25"/>
  <c r="R119" i="33" s="1"/>
  <c r="T9" i="25"/>
  <c r="T11" i="25"/>
  <c r="R120" i="33" s="1"/>
  <c r="T13" i="25"/>
  <c r="R121" i="33" s="1"/>
  <c r="T15" i="25"/>
  <c r="T3" i="25"/>
  <c r="R4" i="24"/>
  <c r="R117" i="33" s="1"/>
  <c r="R3" i="24"/>
  <c r="R116" i="33" s="1"/>
  <c r="R2" i="24"/>
  <c r="R115" i="33" s="1"/>
  <c r="T11" i="22"/>
  <c r="T13" i="22"/>
  <c r="T15" i="22"/>
  <c r="T17" i="22"/>
  <c r="T19" i="22"/>
  <c r="T21" i="22"/>
  <c r="R101" i="33" s="1"/>
  <c r="T23" i="22"/>
  <c r="T25" i="22"/>
  <c r="T27" i="22"/>
  <c r="R102" i="33" s="1"/>
  <c r="T29" i="22"/>
  <c r="T31" i="22"/>
  <c r="T33" i="22"/>
  <c r="R103" i="33" s="1"/>
  <c r="T35" i="22"/>
  <c r="T37" i="22"/>
  <c r="T39" i="22"/>
  <c r="R104" i="33" s="1"/>
  <c r="T41" i="22"/>
  <c r="T43" i="22"/>
  <c r="T45" i="22"/>
  <c r="R105" i="33" s="1"/>
  <c r="T47" i="22"/>
  <c r="T49" i="22"/>
  <c r="T51" i="22"/>
  <c r="R106" i="33" s="1"/>
  <c r="T53" i="22"/>
  <c r="T55" i="22"/>
  <c r="T57" i="22"/>
  <c r="R107" i="33" s="1"/>
  <c r="T59" i="22"/>
  <c r="T61" i="22"/>
  <c r="T63" i="22"/>
  <c r="R108" i="33" s="1"/>
  <c r="T65" i="22"/>
  <c r="T67" i="22"/>
  <c r="T9" i="22"/>
  <c r="R96" i="33" s="1"/>
  <c r="R5" i="21"/>
  <c r="R77" i="21"/>
  <c r="R76" i="21"/>
  <c r="R75" i="21"/>
  <c r="R74" i="21"/>
  <c r="R73" i="21"/>
  <c r="R72" i="21"/>
  <c r="R71" i="21"/>
  <c r="R70" i="21"/>
  <c r="R69" i="21"/>
  <c r="R68" i="21"/>
  <c r="R67" i="21"/>
  <c r="R66" i="21"/>
  <c r="R65" i="21"/>
  <c r="R64" i="21"/>
  <c r="R63" i="21"/>
  <c r="R62" i="21"/>
  <c r="R61" i="21"/>
  <c r="R60" i="21"/>
  <c r="R59" i="21"/>
  <c r="R58" i="21"/>
  <c r="R57" i="21"/>
  <c r="R56" i="21"/>
  <c r="R55" i="21"/>
  <c r="R54" i="21"/>
  <c r="R53" i="21"/>
  <c r="R52" i="21"/>
  <c r="R51" i="21"/>
  <c r="R50" i="21"/>
  <c r="R49" i="21"/>
  <c r="R48" i="21"/>
  <c r="R47" i="21"/>
  <c r="R46" i="21"/>
  <c r="R45" i="21"/>
  <c r="R44" i="21"/>
  <c r="R43" i="21"/>
  <c r="R42" i="21"/>
  <c r="R13" i="21"/>
  <c r="R114" i="33" s="1"/>
  <c r="R12" i="21"/>
  <c r="R113" i="33" s="1"/>
  <c r="R11" i="21"/>
  <c r="R112" i="33" s="1"/>
  <c r="R10" i="21"/>
  <c r="R111" i="33" s="1"/>
  <c r="R9" i="21"/>
  <c r="R110" i="33" s="1"/>
  <c r="R8" i="21"/>
  <c r="R109" i="33" s="1"/>
  <c r="R7" i="21"/>
  <c r="R6" i="21"/>
  <c r="T5" i="19"/>
  <c r="T7" i="19"/>
  <c r="T9" i="19"/>
  <c r="T11" i="19"/>
  <c r="T13" i="19"/>
  <c r="R92" i="33" s="1"/>
  <c r="T15" i="19"/>
  <c r="R93" i="33" s="1"/>
  <c r="T17" i="19"/>
  <c r="T19" i="19"/>
  <c r="T3" i="19"/>
  <c r="T7" i="17"/>
  <c r="T5" i="17"/>
  <c r="T3" i="17"/>
  <c r="R93" i="11"/>
  <c r="R92" i="11"/>
  <c r="R85" i="11"/>
  <c r="R80" i="11"/>
  <c r="R79" i="11"/>
  <c r="R78" i="11"/>
  <c r="R77" i="11"/>
  <c r="R70" i="11"/>
  <c r="R65" i="11"/>
  <c r="R64" i="11"/>
  <c r="R63" i="11"/>
  <c r="R62" i="11"/>
  <c r="R50" i="11"/>
  <c r="R49" i="11"/>
  <c r="R48" i="11"/>
  <c r="R47" i="11"/>
  <c r="R40" i="11"/>
  <c r="R35" i="11"/>
  <c r="R34" i="11"/>
  <c r="R33" i="11"/>
  <c r="R32" i="11"/>
  <c r="R20" i="11"/>
  <c r="R19" i="11"/>
  <c r="R18" i="11"/>
  <c r="R17" i="11"/>
  <c r="R10" i="11"/>
  <c r="R5" i="11"/>
  <c r="R4" i="11"/>
  <c r="R3" i="11"/>
  <c r="R2" i="11"/>
  <c r="R16" i="7"/>
  <c r="R13" i="33" s="1"/>
  <c r="R15" i="7"/>
  <c r="R12" i="33" s="1"/>
  <c r="R14" i="7"/>
  <c r="R13" i="7"/>
  <c r="R11" i="33" s="1"/>
  <c r="R12" i="7"/>
  <c r="R10" i="33" s="1"/>
  <c r="R11" i="7"/>
  <c r="R9" i="33" s="1"/>
  <c r="R10" i="7"/>
  <c r="R8" i="33" s="1"/>
  <c r="R9" i="7"/>
  <c r="R8" i="7"/>
  <c r="R7" i="33" s="1"/>
  <c r="R7" i="7"/>
  <c r="R6" i="33" s="1"/>
  <c r="R6" i="7"/>
  <c r="R5" i="33" s="1"/>
  <c r="R5" i="7"/>
  <c r="R4" i="33" s="1"/>
  <c r="R4" i="7"/>
  <c r="R3" i="7"/>
  <c r="R3" i="33" s="1"/>
  <c r="R2" i="7"/>
  <c r="R2" i="33" s="1"/>
  <c r="S16" i="32"/>
  <c r="S17" i="32"/>
  <c r="S19" i="32"/>
  <c r="S18" i="32"/>
  <c r="S4" i="32"/>
  <c r="S2" i="32"/>
  <c r="R1" i="33"/>
  <c r="R1" i="31"/>
  <c r="R1" i="42"/>
  <c r="R1" i="40"/>
  <c r="T1" i="25"/>
  <c r="R1" i="24"/>
  <c r="T1" i="22"/>
  <c r="R1" i="21"/>
  <c r="T1" i="19"/>
  <c r="T1" i="17"/>
  <c r="R1" i="16"/>
  <c r="R1" i="11"/>
  <c r="R1" i="9"/>
  <c r="R1" i="7"/>
  <c r="S1" i="32"/>
  <c r="D59" i="3"/>
  <c r="B120" i="33"/>
  <c r="B121" i="33"/>
  <c r="H120" i="33"/>
  <c r="J120" i="33"/>
  <c r="K120" i="33"/>
  <c r="Q120" i="33"/>
  <c r="H121" i="33"/>
  <c r="J121" i="33"/>
  <c r="K121" i="33"/>
  <c r="Q121" i="33"/>
  <c r="F5" i="21"/>
  <c r="A5" i="21"/>
  <c r="B5" i="21"/>
  <c r="E5" i="21"/>
  <c r="G5" i="21"/>
  <c r="I5" i="21"/>
  <c r="P5" i="21"/>
  <c r="H101" i="33"/>
  <c r="J101" i="33"/>
  <c r="K101" i="33"/>
  <c r="Q101" i="33"/>
  <c r="H102" i="33"/>
  <c r="J102" i="33"/>
  <c r="K102" i="33"/>
  <c r="Q102" i="33"/>
  <c r="H103" i="33"/>
  <c r="J103" i="33"/>
  <c r="K103" i="33"/>
  <c r="Q103" i="33"/>
  <c r="H104" i="33"/>
  <c r="J104" i="33"/>
  <c r="K104" i="33"/>
  <c r="Q104" i="33"/>
  <c r="F105" i="33"/>
  <c r="H105" i="33"/>
  <c r="J105" i="33"/>
  <c r="K105" i="33"/>
  <c r="Q105" i="33"/>
  <c r="F106" i="33"/>
  <c r="H106" i="33"/>
  <c r="J106" i="33"/>
  <c r="K106" i="33"/>
  <c r="Q106" i="33"/>
  <c r="F107" i="33"/>
  <c r="H107" i="33"/>
  <c r="J107" i="33"/>
  <c r="K107" i="33"/>
  <c r="Q107" i="33"/>
  <c r="F108" i="33"/>
  <c r="H108" i="33"/>
  <c r="J108" i="33"/>
  <c r="K108" i="33"/>
  <c r="Q108" i="33"/>
  <c r="B123" i="33"/>
  <c r="B124" i="33"/>
  <c r="H124" i="33"/>
  <c r="J124" i="33"/>
  <c r="K124" i="33"/>
  <c r="Q124" i="33"/>
  <c r="H123" i="33"/>
  <c r="J123" i="33"/>
  <c r="K123" i="33"/>
  <c r="Q123" i="33"/>
  <c r="B122" i="33"/>
  <c r="H122" i="33"/>
  <c r="J122" i="33"/>
  <c r="K122" i="33"/>
  <c r="Q122" i="33"/>
  <c r="K14" i="25"/>
  <c r="R15" i="25"/>
  <c r="P15" i="25"/>
  <c r="Q15" i="25"/>
  <c r="K15" i="25"/>
  <c r="G15" i="25"/>
  <c r="G14" i="25"/>
  <c r="I14" i="25"/>
  <c r="I15" i="25"/>
  <c r="D14" i="25"/>
  <c r="C14" i="25"/>
  <c r="C15" i="25"/>
  <c r="B15" i="25"/>
  <c r="B14" i="25"/>
  <c r="R13" i="25"/>
  <c r="P121" i="33" s="1"/>
  <c r="R11" i="25"/>
  <c r="P120" i="33" s="1"/>
  <c r="R9" i="25"/>
  <c r="H9" i="25"/>
  <c r="H10" i="25"/>
  <c r="H11" i="25"/>
  <c r="F120" i="33" s="1"/>
  <c r="H12" i="25"/>
  <c r="H13" i="25"/>
  <c r="F121" i="33" s="1"/>
  <c r="H8" i="25"/>
  <c r="D12" i="25"/>
  <c r="D6" i="25"/>
  <c r="D10" i="25"/>
  <c r="D4" i="25"/>
  <c r="D8" i="25"/>
  <c r="D2" i="25"/>
  <c r="P13" i="25"/>
  <c r="N121" i="33" s="1"/>
  <c r="N13" i="25"/>
  <c r="L121" i="33" s="1"/>
  <c r="K13" i="25"/>
  <c r="I121" i="33" s="1"/>
  <c r="I13" i="25"/>
  <c r="G121" i="33" s="1"/>
  <c r="G13" i="25"/>
  <c r="E121" i="33" s="1"/>
  <c r="C13" i="25"/>
  <c r="B13" i="25"/>
  <c r="A121" i="33" s="1"/>
  <c r="K12" i="25"/>
  <c r="I12" i="25"/>
  <c r="G12" i="25"/>
  <c r="C12" i="25"/>
  <c r="B12" i="25"/>
  <c r="P11" i="25"/>
  <c r="N120" i="33" s="1"/>
  <c r="N11" i="25"/>
  <c r="L120" i="33" s="1"/>
  <c r="K11" i="25"/>
  <c r="I120" i="33" s="1"/>
  <c r="I11" i="25"/>
  <c r="G120" i="33" s="1"/>
  <c r="G11" i="25"/>
  <c r="E120" i="33" s="1"/>
  <c r="C11" i="25"/>
  <c r="B11" i="25"/>
  <c r="A120" i="33" s="1"/>
  <c r="K10" i="25"/>
  <c r="I10" i="25"/>
  <c r="G10" i="25"/>
  <c r="C10" i="25"/>
  <c r="B10" i="25"/>
  <c r="P9" i="25"/>
  <c r="N9" i="25"/>
  <c r="K9" i="25"/>
  <c r="I9" i="25"/>
  <c r="G9" i="25"/>
  <c r="C9" i="25"/>
  <c r="B9" i="25"/>
  <c r="K8" i="25"/>
  <c r="I8" i="25"/>
  <c r="G8" i="25"/>
  <c r="C8" i="25"/>
  <c r="B8" i="25"/>
  <c r="A40" i="31"/>
  <c r="A39" i="31"/>
  <c r="B40" i="31"/>
  <c r="B39" i="31"/>
  <c r="Q2" i="33"/>
  <c r="Q3" i="33"/>
  <c r="Q4" i="33"/>
  <c r="Q5" i="33"/>
  <c r="Q6" i="33"/>
  <c r="Q7" i="33"/>
  <c r="Q8" i="33"/>
  <c r="Q9" i="33"/>
  <c r="Q10" i="33"/>
  <c r="Q11" i="33"/>
  <c r="Q12" i="33"/>
  <c r="Q13" i="33"/>
  <c r="Q92" i="33"/>
  <c r="Q93" i="33"/>
  <c r="Q94" i="33"/>
  <c r="Q95" i="33"/>
  <c r="Q96" i="33"/>
  <c r="Q97" i="33"/>
  <c r="Q98" i="33"/>
  <c r="Q99" i="33"/>
  <c r="Q100" i="33"/>
  <c r="Q109" i="33"/>
  <c r="Q110" i="33"/>
  <c r="Q111" i="33"/>
  <c r="Q112" i="33"/>
  <c r="Q113" i="33"/>
  <c r="Q114" i="33"/>
  <c r="Q115" i="33"/>
  <c r="Q116" i="33"/>
  <c r="Q117" i="33"/>
  <c r="Q118" i="33"/>
  <c r="Q119" i="33"/>
  <c r="Q1" i="33"/>
  <c r="Q1" i="31"/>
  <c r="Q1" i="42"/>
  <c r="Q1" i="40"/>
  <c r="S1" i="25"/>
  <c r="Q1" i="24"/>
  <c r="S1" i="22"/>
  <c r="Q1" i="21"/>
  <c r="S1" i="19"/>
  <c r="S1" i="17"/>
  <c r="Q1" i="16"/>
  <c r="Q1" i="11"/>
  <c r="Q1" i="9"/>
  <c r="Q1" i="7"/>
  <c r="R1" i="32"/>
  <c r="Q11" i="25" l="1"/>
  <c r="O120" i="33" s="1"/>
  <c r="Q9" i="25"/>
  <c r="Q13" i="25"/>
  <c r="O121" i="33" s="1"/>
  <c r="R124" i="33"/>
  <c r="R123" i="33"/>
  <c r="R122" i="33"/>
  <c r="M121" i="33"/>
  <c r="M120" i="33"/>
  <c r="D8" i="22"/>
  <c r="D6" i="22"/>
  <c r="D4" i="22"/>
  <c r="D2" i="22"/>
  <c r="A38" i="31"/>
  <c r="A37" i="31"/>
  <c r="A34" i="31"/>
  <c r="A31" i="31"/>
  <c r="A16" i="7"/>
  <c r="A15" i="7"/>
  <c r="A14" i="7"/>
  <c r="A13" i="7"/>
  <c r="A124" i="33" s="1"/>
  <c r="A12" i="7"/>
  <c r="A11" i="7"/>
  <c r="A10" i="7"/>
  <c r="A9" i="7"/>
  <c r="A8" i="7"/>
  <c r="A123" i="33" s="1"/>
  <c r="A7" i="7"/>
  <c r="A6" i="7"/>
  <c r="A5" i="7"/>
  <c r="A4" i="7"/>
  <c r="A3" i="7"/>
  <c r="A122" i="33" s="1"/>
  <c r="A2" i="7"/>
  <c r="A30" i="31"/>
  <c r="A27" i="31"/>
  <c r="A24" i="31"/>
  <c r="A21" i="31"/>
  <c r="A18" i="31"/>
  <c r="A15" i="31"/>
  <c r="A12" i="31"/>
  <c r="A9" i="31"/>
  <c r="A6" i="31"/>
  <c r="B30" i="31"/>
  <c r="B27" i="31"/>
  <c r="B24" i="31"/>
  <c r="B21" i="31"/>
  <c r="B18" i="31"/>
  <c r="B15" i="31"/>
  <c r="B12" i="31"/>
  <c r="B9" i="31"/>
  <c r="B6" i="31"/>
  <c r="P19" i="32" l="1"/>
  <c r="P18" i="32"/>
  <c r="P17" i="32"/>
  <c r="P16" i="32"/>
  <c r="P4" i="32"/>
  <c r="P2" i="32"/>
  <c r="P1" i="32"/>
  <c r="P97" i="33"/>
  <c r="P98" i="33"/>
  <c r="P99" i="33"/>
  <c r="P100" i="33"/>
  <c r="P1" i="33"/>
  <c r="P1" i="31"/>
  <c r="P3" i="42"/>
  <c r="P2" i="42"/>
  <c r="P1" i="42"/>
  <c r="P2" i="40"/>
  <c r="P1" i="40"/>
  <c r="R7" i="25"/>
  <c r="P119" i="33" s="1"/>
  <c r="R5" i="25"/>
  <c r="P118" i="33" s="1"/>
  <c r="R3" i="25"/>
  <c r="R1" i="25"/>
  <c r="P3" i="24"/>
  <c r="P116" i="33" s="1"/>
  <c r="P4" i="24"/>
  <c r="P117" i="33" s="1"/>
  <c r="P2" i="24"/>
  <c r="P115" i="33" s="1"/>
  <c r="P1" i="24"/>
  <c r="R67" i="22"/>
  <c r="R45" i="22"/>
  <c r="P105" i="33" s="1"/>
  <c r="R47" i="22"/>
  <c r="R49" i="22"/>
  <c r="R51" i="22"/>
  <c r="P106" i="33" s="1"/>
  <c r="R53" i="22"/>
  <c r="R55" i="22"/>
  <c r="R57" i="22"/>
  <c r="P107" i="33" s="1"/>
  <c r="R59" i="22"/>
  <c r="R61" i="22"/>
  <c r="R63" i="22"/>
  <c r="P108" i="33" s="1"/>
  <c r="R65" i="22"/>
  <c r="R43" i="22"/>
  <c r="R19" i="22"/>
  <c r="R21" i="22"/>
  <c r="P101" i="33" s="1"/>
  <c r="R23" i="22"/>
  <c r="R25" i="22"/>
  <c r="R27" i="22"/>
  <c r="P102" i="33" s="1"/>
  <c r="R29" i="22"/>
  <c r="R31" i="22"/>
  <c r="R33" i="22"/>
  <c r="P103" i="33" s="1"/>
  <c r="R35" i="22"/>
  <c r="R37" i="22"/>
  <c r="R39" i="22"/>
  <c r="P104" i="33" s="1"/>
  <c r="R41" i="22"/>
  <c r="R11" i="22"/>
  <c r="R13" i="22"/>
  <c r="R15" i="22"/>
  <c r="R17" i="22"/>
  <c r="R5" i="22"/>
  <c r="P94" i="33" s="1"/>
  <c r="R7" i="22"/>
  <c r="P95" i="33" s="1"/>
  <c r="R9" i="22"/>
  <c r="P96" i="33" s="1"/>
  <c r="R3" i="22"/>
  <c r="R1" i="22"/>
  <c r="P13" i="21"/>
  <c r="P114" i="33" s="1"/>
  <c r="P12" i="21"/>
  <c r="P113" i="33" s="1"/>
  <c r="P11" i="21"/>
  <c r="P112" i="33" s="1"/>
  <c r="P10" i="21"/>
  <c r="P111" i="33" s="1"/>
  <c r="P9" i="21"/>
  <c r="P110" i="33" s="1"/>
  <c r="P8" i="21"/>
  <c r="P109" i="33" s="1"/>
  <c r="P7" i="21"/>
  <c r="P6" i="21"/>
  <c r="P43" i="21"/>
  <c r="P44" i="21"/>
  <c r="P45" i="21"/>
  <c r="P46" i="21"/>
  <c r="P47" i="21"/>
  <c r="P48" i="21"/>
  <c r="P49" i="21"/>
  <c r="P50" i="21"/>
  <c r="P51" i="21"/>
  <c r="P52" i="21"/>
  <c r="P53" i="21"/>
  <c r="P54" i="21"/>
  <c r="P55" i="21"/>
  <c r="P56" i="21"/>
  <c r="P57" i="21"/>
  <c r="P58" i="21"/>
  <c r="P59" i="21"/>
  <c r="P60" i="21"/>
  <c r="P61" i="21"/>
  <c r="P62" i="21"/>
  <c r="P63" i="21"/>
  <c r="P64" i="21"/>
  <c r="P65" i="21"/>
  <c r="P66" i="21"/>
  <c r="P67" i="21"/>
  <c r="P68" i="21"/>
  <c r="P69" i="21"/>
  <c r="P70" i="21"/>
  <c r="P71" i="21"/>
  <c r="P72" i="21"/>
  <c r="P73" i="21"/>
  <c r="P74" i="21"/>
  <c r="P75" i="21"/>
  <c r="P76" i="21"/>
  <c r="P77" i="21"/>
  <c r="P42" i="21"/>
  <c r="P1" i="21"/>
  <c r="R19" i="19"/>
  <c r="R17" i="19"/>
  <c r="R15" i="19"/>
  <c r="P93" i="33" s="1"/>
  <c r="R13" i="19"/>
  <c r="P92" i="33" s="1"/>
  <c r="R11" i="19"/>
  <c r="R9" i="19"/>
  <c r="R7" i="19"/>
  <c r="R5" i="19"/>
  <c r="R3" i="19"/>
  <c r="R1" i="19"/>
  <c r="R7" i="17"/>
  <c r="R5" i="17"/>
  <c r="R3" i="17"/>
  <c r="R1" i="17"/>
  <c r="P1" i="16"/>
  <c r="P93" i="11"/>
  <c r="P92" i="11"/>
  <c r="P85" i="11"/>
  <c r="P80" i="11"/>
  <c r="P79" i="11"/>
  <c r="P78" i="11"/>
  <c r="P77" i="11"/>
  <c r="P70" i="11"/>
  <c r="P65" i="11"/>
  <c r="P64" i="11"/>
  <c r="P63" i="11"/>
  <c r="P62" i="11"/>
  <c r="P50" i="11"/>
  <c r="P49" i="11"/>
  <c r="P48" i="11"/>
  <c r="P47" i="11"/>
  <c r="P40" i="11"/>
  <c r="P35" i="11"/>
  <c r="P34" i="11"/>
  <c r="P33" i="11"/>
  <c r="P32" i="11"/>
  <c r="P20" i="11"/>
  <c r="P19" i="11"/>
  <c r="P18" i="11"/>
  <c r="P17" i="11"/>
  <c r="P10" i="11"/>
  <c r="P5" i="11"/>
  <c r="P4" i="11"/>
  <c r="P3" i="11"/>
  <c r="P2" i="11"/>
  <c r="P1" i="11"/>
  <c r="P1" i="9"/>
  <c r="P3" i="7"/>
  <c r="P122" i="33" s="1"/>
  <c r="P4" i="7"/>
  <c r="P5" i="7"/>
  <c r="P4" i="33" s="1"/>
  <c r="P6" i="7"/>
  <c r="P5" i="33" s="1"/>
  <c r="P7" i="7"/>
  <c r="P6" i="33" s="1"/>
  <c r="P8" i="7"/>
  <c r="P9" i="7"/>
  <c r="P10" i="7"/>
  <c r="P8" i="33" s="1"/>
  <c r="P11" i="7"/>
  <c r="P9" i="33" s="1"/>
  <c r="P12" i="7"/>
  <c r="P10" i="33" s="1"/>
  <c r="P13" i="7"/>
  <c r="P14" i="7"/>
  <c r="P15" i="7"/>
  <c r="P12" i="33" s="1"/>
  <c r="P16" i="7"/>
  <c r="P13" i="33" s="1"/>
  <c r="P2" i="7"/>
  <c r="P2" i="33" s="1"/>
  <c r="P145" i="31" l="1"/>
  <c r="P7" i="33"/>
  <c r="P123" i="33"/>
  <c r="P11" i="33"/>
  <c r="P124" i="33"/>
  <c r="P3" i="33"/>
  <c r="P1" i="7"/>
  <c r="D43" i="22" l="1"/>
  <c r="D45" i="22"/>
  <c r="D47" i="22"/>
  <c r="D49" i="22"/>
  <c r="D51" i="22"/>
  <c r="D53" i="22"/>
  <c r="D55" i="22"/>
  <c r="D57" i="22"/>
  <c r="D59" i="22"/>
  <c r="D61" i="22"/>
  <c r="D63" i="22"/>
  <c r="D65" i="22"/>
  <c r="H18" i="22"/>
  <c r="H19" i="22"/>
  <c r="H20" i="22"/>
  <c r="H21" i="22"/>
  <c r="F101" i="33" s="1"/>
  <c r="H22" i="22"/>
  <c r="H23" i="22"/>
  <c r="H24" i="22"/>
  <c r="H25" i="22"/>
  <c r="H26" i="22"/>
  <c r="H27" i="22"/>
  <c r="F102" i="33" s="1"/>
  <c r="H28" i="22"/>
  <c r="H29" i="22"/>
  <c r="H30" i="22"/>
  <c r="H31" i="22"/>
  <c r="H32" i="22"/>
  <c r="H33" i="22"/>
  <c r="F103" i="33" s="1"/>
  <c r="H34" i="22"/>
  <c r="H35" i="22"/>
  <c r="H36" i="22"/>
  <c r="H37" i="22"/>
  <c r="H38" i="22"/>
  <c r="H39" i="22"/>
  <c r="F104" i="33" s="1"/>
  <c r="H40" i="22"/>
  <c r="H41" i="22"/>
  <c r="P65" i="22"/>
  <c r="N65" i="22"/>
  <c r="K65" i="22"/>
  <c r="I65" i="22"/>
  <c r="G65" i="22"/>
  <c r="B65" i="22"/>
  <c r="K64" i="22"/>
  <c r="I64" i="22"/>
  <c r="G64" i="22"/>
  <c r="C64" i="22"/>
  <c r="B64" i="22"/>
  <c r="P63" i="22"/>
  <c r="N108" i="33" s="1"/>
  <c r="N63" i="22"/>
  <c r="L108" i="33" s="1"/>
  <c r="K63" i="22"/>
  <c r="I108" i="33" s="1"/>
  <c r="I63" i="22"/>
  <c r="G108" i="33" s="1"/>
  <c r="G63" i="22"/>
  <c r="E108" i="33" s="1"/>
  <c r="B63" i="22"/>
  <c r="A108" i="33" s="1"/>
  <c r="K62" i="22"/>
  <c r="I62" i="22"/>
  <c r="G62" i="22"/>
  <c r="C62" i="22"/>
  <c r="B62" i="22"/>
  <c r="P61" i="22"/>
  <c r="N61" i="22"/>
  <c r="K61" i="22"/>
  <c r="I61" i="22"/>
  <c r="G61" i="22"/>
  <c r="B61" i="22"/>
  <c r="K60" i="22"/>
  <c r="I60" i="22"/>
  <c r="G60" i="22"/>
  <c r="C60" i="22"/>
  <c r="B60" i="22"/>
  <c r="P59" i="22"/>
  <c r="N59" i="22"/>
  <c r="K59" i="22"/>
  <c r="I59" i="22"/>
  <c r="G59" i="22"/>
  <c r="B59" i="22"/>
  <c r="K58" i="22"/>
  <c r="I58" i="22"/>
  <c r="G58" i="22"/>
  <c r="C58" i="22"/>
  <c r="B58" i="22"/>
  <c r="P57" i="22"/>
  <c r="N107" i="33" s="1"/>
  <c r="N57" i="22"/>
  <c r="L107" i="33" s="1"/>
  <c r="K57" i="22"/>
  <c r="I107" i="33" s="1"/>
  <c r="I57" i="22"/>
  <c r="G107" i="33" s="1"/>
  <c r="G57" i="22"/>
  <c r="E107" i="33" s="1"/>
  <c r="B57" i="22"/>
  <c r="A107" i="33" s="1"/>
  <c r="K56" i="22"/>
  <c r="I56" i="22"/>
  <c r="G56" i="22"/>
  <c r="C56" i="22"/>
  <c r="B56" i="22"/>
  <c r="P55" i="22"/>
  <c r="N55" i="22"/>
  <c r="K55" i="22"/>
  <c r="I55" i="22"/>
  <c r="G55" i="22"/>
  <c r="B55" i="22"/>
  <c r="K54" i="22"/>
  <c r="I54" i="22"/>
  <c r="G54" i="22"/>
  <c r="C54" i="22"/>
  <c r="B54" i="22"/>
  <c r="P53" i="22"/>
  <c r="N53" i="22"/>
  <c r="K53" i="22"/>
  <c r="I53" i="22"/>
  <c r="G53" i="22"/>
  <c r="B53" i="22"/>
  <c r="K52" i="22"/>
  <c r="I52" i="22"/>
  <c r="G52" i="22"/>
  <c r="C52" i="22"/>
  <c r="B52" i="22"/>
  <c r="P51" i="22"/>
  <c r="N106" i="33" s="1"/>
  <c r="N51" i="22"/>
  <c r="L106" i="33" s="1"/>
  <c r="K51" i="22"/>
  <c r="I106" i="33" s="1"/>
  <c r="I51" i="22"/>
  <c r="G106" i="33" s="1"/>
  <c r="G51" i="22"/>
  <c r="E106" i="33" s="1"/>
  <c r="B51" i="22"/>
  <c r="A106" i="33" s="1"/>
  <c r="K50" i="22"/>
  <c r="I50" i="22"/>
  <c r="G50" i="22"/>
  <c r="C50" i="22"/>
  <c r="B50" i="22"/>
  <c r="P49" i="22"/>
  <c r="N49" i="22"/>
  <c r="K49" i="22"/>
  <c r="I49" i="22"/>
  <c r="G49" i="22"/>
  <c r="B49" i="22"/>
  <c r="K48" i="22"/>
  <c r="I48" i="22"/>
  <c r="G48" i="22"/>
  <c r="C48" i="22"/>
  <c r="B48" i="22"/>
  <c r="P47" i="22"/>
  <c r="N47" i="22"/>
  <c r="K47" i="22"/>
  <c r="I47" i="22"/>
  <c r="G47" i="22"/>
  <c r="B47" i="22"/>
  <c r="K46" i="22"/>
  <c r="I46" i="22"/>
  <c r="G46" i="22"/>
  <c r="C46" i="22"/>
  <c r="B46" i="22"/>
  <c r="P45" i="22"/>
  <c r="N105" i="33" s="1"/>
  <c r="N45" i="22"/>
  <c r="L105" i="33" s="1"/>
  <c r="K45" i="22"/>
  <c r="I105" i="33" s="1"/>
  <c r="I45" i="22"/>
  <c r="G105" i="33" s="1"/>
  <c r="G45" i="22"/>
  <c r="E105" i="33" s="1"/>
  <c r="B45" i="22"/>
  <c r="A105" i="33" s="1"/>
  <c r="K44" i="22"/>
  <c r="I44" i="22"/>
  <c r="G44" i="22"/>
  <c r="C44" i="22"/>
  <c r="B44" i="22"/>
  <c r="P43" i="22"/>
  <c r="N43" i="22"/>
  <c r="K43" i="22"/>
  <c r="I43" i="22"/>
  <c r="G43" i="22"/>
  <c r="B43" i="22"/>
  <c r="K42" i="22"/>
  <c r="I42" i="22"/>
  <c r="G42" i="22"/>
  <c r="C42" i="22"/>
  <c r="B42" i="22"/>
  <c r="M107" i="33" l="1"/>
  <c r="M108" i="33"/>
  <c r="M106" i="33"/>
  <c r="M105" i="33"/>
  <c r="B279" i="31"/>
  <c r="B280" i="31"/>
  <c r="B281" i="31"/>
  <c r="B278" i="31"/>
  <c r="B275" i="31"/>
  <c r="B276" i="31"/>
  <c r="B277" i="31"/>
  <c r="B274" i="31"/>
  <c r="A281" i="31"/>
  <c r="A280" i="31"/>
  <c r="A279" i="31"/>
  <c r="A278" i="31"/>
  <c r="A277" i="31"/>
  <c r="A276" i="31"/>
  <c r="A275" i="31"/>
  <c r="A274" i="31"/>
  <c r="P67" i="22"/>
  <c r="N67" i="22"/>
  <c r="K66" i="22"/>
  <c r="K67" i="22"/>
  <c r="I67" i="22"/>
  <c r="H67" i="22"/>
  <c r="G67" i="22"/>
  <c r="I66" i="22"/>
  <c r="H66" i="22"/>
  <c r="G66" i="22"/>
  <c r="C66" i="22"/>
  <c r="B66" i="22"/>
  <c r="D66" i="22"/>
  <c r="C67" i="22"/>
  <c r="B67" i="22"/>
  <c r="B19" i="32"/>
  <c r="A19" i="32"/>
  <c r="A18" i="32"/>
  <c r="A17" i="32"/>
  <c r="B18" i="32"/>
  <c r="B17" i="32"/>
  <c r="D61" i="3"/>
  <c r="D62" i="3"/>
  <c r="S68" i="31"/>
  <c r="A68" i="31"/>
  <c r="B68" i="31"/>
  <c r="N42" i="21"/>
  <c r="N43" i="21"/>
  <c r="N44" i="21"/>
  <c r="N45" i="21"/>
  <c r="N46" i="21"/>
  <c r="N47" i="21"/>
  <c r="N48" i="21"/>
  <c r="N49" i="21"/>
  <c r="N50" i="21"/>
  <c r="N51" i="21"/>
  <c r="N52" i="21"/>
  <c r="N53" i="21"/>
  <c r="N54" i="21"/>
  <c r="N55" i="21"/>
  <c r="N56" i="21"/>
  <c r="N57" i="21"/>
  <c r="N58" i="21"/>
  <c r="N59" i="21"/>
  <c r="N60" i="21"/>
  <c r="N61" i="21"/>
  <c r="N62" i="21"/>
  <c r="N63" i="21"/>
  <c r="N64" i="21"/>
  <c r="N65" i="21"/>
  <c r="N66" i="21"/>
  <c r="N67" i="21"/>
  <c r="N68" i="21"/>
  <c r="N69" i="21"/>
  <c r="N70" i="21"/>
  <c r="N71" i="21"/>
  <c r="N72" i="21"/>
  <c r="N73" i="21"/>
  <c r="N74" i="21"/>
  <c r="N75" i="21"/>
  <c r="N76" i="21"/>
  <c r="N77" i="21"/>
  <c r="L42" i="21"/>
  <c r="L43" i="21"/>
  <c r="L44" i="21"/>
  <c r="L45" i="21"/>
  <c r="L46" i="21"/>
  <c r="L47" i="21"/>
  <c r="L48" i="21"/>
  <c r="L49" i="21"/>
  <c r="L50" i="21"/>
  <c r="L51" i="21"/>
  <c r="L52" i="21"/>
  <c r="L53" i="21"/>
  <c r="L54" i="21"/>
  <c r="L55" i="21"/>
  <c r="L56" i="21"/>
  <c r="L57" i="21"/>
  <c r="L58" i="21"/>
  <c r="L59" i="21"/>
  <c r="L60" i="21"/>
  <c r="L61" i="21"/>
  <c r="L62" i="21"/>
  <c r="L63" i="21"/>
  <c r="L64" i="21"/>
  <c r="L65" i="21"/>
  <c r="L66" i="21"/>
  <c r="L67" i="21"/>
  <c r="L68" i="21"/>
  <c r="L69" i="21"/>
  <c r="L70" i="21"/>
  <c r="L71" i="21"/>
  <c r="L72" i="21"/>
  <c r="L73" i="21"/>
  <c r="L74" i="21"/>
  <c r="L75" i="21"/>
  <c r="L76" i="21"/>
  <c r="L77" i="21"/>
  <c r="I42" i="21"/>
  <c r="I43" i="21"/>
  <c r="I44" i="21"/>
  <c r="I45" i="21"/>
  <c r="I46" i="21"/>
  <c r="I47" i="21"/>
  <c r="I48" i="21"/>
  <c r="I49" i="21"/>
  <c r="I50" i="21"/>
  <c r="I51" i="21"/>
  <c r="I52" i="21"/>
  <c r="I53" i="21"/>
  <c r="I54" i="21"/>
  <c r="I55" i="21"/>
  <c r="I56" i="21"/>
  <c r="I57" i="21"/>
  <c r="I58" i="21"/>
  <c r="I59" i="21"/>
  <c r="I60" i="21"/>
  <c r="I61" i="21"/>
  <c r="I62" i="21"/>
  <c r="I63" i="21"/>
  <c r="I64" i="21"/>
  <c r="I65" i="21"/>
  <c r="I66" i="21"/>
  <c r="I67" i="21"/>
  <c r="I68" i="21"/>
  <c r="I69" i="21"/>
  <c r="I70" i="21"/>
  <c r="I71" i="21"/>
  <c r="I72" i="21"/>
  <c r="I73" i="21"/>
  <c r="I74" i="21"/>
  <c r="I75" i="21"/>
  <c r="I76" i="21"/>
  <c r="I77" i="21"/>
  <c r="G42" i="21"/>
  <c r="G43" i="21"/>
  <c r="G44" i="21"/>
  <c r="G45" i="21"/>
  <c r="G46" i="21"/>
  <c r="G47" i="21"/>
  <c r="G48" i="21"/>
  <c r="G49" i="21"/>
  <c r="G50" i="21"/>
  <c r="G51" i="21"/>
  <c r="G52" i="21"/>
  <c r="G53" i="21"/>
  <c r="G54" i="21"/>
  <c r="G55" i="21"/>
  <c r="G56" i="21"/>
  <c r="G57" i="21"/>
  <c r="G58" i="21"/>
  <c r="G59" i="21"/>
  <c r="G60" i="21"/>
  <c r="G61" i="21"/>
  <c r="G62" i="21"/>
  <c r="G63" i="21"/>
  <c r="G64" i="21"/>
  <c r="G65" i="21"/>
  <c r="G66" i="21"/>
  <c r="G67" i="21"/>
  <c r="G68" i="21"/>
  <c r="G69" i="21"/>
  <c r="G70" i="21"/>
  <c r="G71" i="21"/>
  <c r="G72" i="21"/>
  <c r="G73" i="21"/>
  <c r="G74" i="21"/>
  <c r="G75" i="21"/>
  <c r="G76" i="21"/>
  <c r="G77" i="21"/>
  <c r="F77" i="21"/>
  <c r="F76" i="21"/>
  <c r="F75" i="21"/>
  <c r="F74" i="21"/>
  <c r="F73" i="21"/>
  <c r="F72" i="21"/>
  <c r="F71" i="21"/>
  <c r="F70" i="21"/>
  <c r="F69" i="21"/>
  <c r="F68" i="21"/>
  <c r="F67" i="21"/>
  <c r="F66" i="21"/>
  <c r="F65" i="21"/>
  <c r="F64" i="21"/>
  <c r="F63" i="21"/>
  <c r="F62" i="21"/>
  <c r="F61" i="21"/>
  <c r="F60" i="21"/>
  <c r="F59" i="21"/>
  <c r="F58" i="21"/>
  <c r="F57" i="21"/>
  <c r="F56" i="21"/>
  <c r="F55" i="21"/>
  <c r="F54" i="21"/>
  <c r="F51" i="21"/>
  <c r="F52" i="21"/>
  <c r="F53" i="21"/>
  <c r="F50" i="21"/>
  <c r="F47" i="21"/>
  <c r="F48" i="21"/>
  <c r="F49" i="21"/>
  <c r="F46" i="21"/>
  <c r="F43" i="21"/>
  <c r="F44" i="21"/>
  <c r="F45" i="21"/>
  <c r="F42" i="21"/>
  <c r="E42" i="21"/>
  <c r="E43" i="21"/>
  <c r="E44" i="21"/>
  <c r="E45" i="21"/>
  <c r="E46" i="21"/>
  <c r="E47" i="21"/>
  <c r="E48" i="21"/>
  <c r="E49" i="21"/>
  <c r="E50" i="21"/>
  <c r="E51" i="21"/>
  <c r="E52" i="21"/>
  <c r="E53" i="21"/>
  <c r="E54" i="21"/>
  <c r="E55" i="21"/>
  <c r="E56" i="21"/>
  <c r="E57" i="21"/>
  <c r="E58" i="21"/>
  <c r="E59" i="21"/>
  <c r="E60" i="21"/>
  <c r="E61" i="21"/>
  <c r="E62" i="21"/>
  <c r="E63" i="21"/>
  <c r="E64" i="21"/>
  <c r="E65" i="21"/>
  <c r="E66" i="21"/>
  <c r="E67" i="21"/>
  <c r="E68" i="21"/>
  <c r="E69" i="21"/>
  <c r="E70" i="21"/>
  <c r="E71" i="21"/>
  <c r="E72" i="21"/>
  <c r="E73" i="21"/>
  <c r="E74" i="21"/>
  <c r="E75" i="21"/>
  <c r="E76" i="21"/>
  <c r="E77" i="21"/>
  <c r="C70" i="21"/>
  <c r="C74" i="21"/>
  <c r="C71" i="21"/>
  <c r="C75" i="21"/>
  <c r="C72" i="21"/>
  <c r="C76" i="21"/>
  <c r="C73" i="21"/>
  <c r="C77" i="21"/>
  <c r="C69" i="21"/>
  <c r="C68" i="21"/>
  <c r="C67" i="21"/>
  <c r="C66" i="21"/>
  <c r="C58" i="21"/>
  <c r="C62" i="21"/>
  <c r="C59" i="21"/>
  <c r="C63" i="21"/>
  <c r="C60" i="21"/>
  <c r="C64" i="21"/>
  <c r="C61" i="21"/>
  <c r="C65" i="21"/>
  <c r="C57" i="21"/>
  <c r="C56" i="21"/>
  <c r="C55" i="21"/>
  <c r="C54" i="21"/>
  <c r="C46" i="21"/>
  <c r="C50" i="21"/>
  <c r="C47" i="21"/>
  <c r="C51" i="21"/>
  <c r="C48" i="21"/>
  <c r="C52" i="21"/>
  <c r="C49" i="21"/>
  <c r="C53" i="21"/>
  <c r="C45" i="21"/>
  <c r="C44" i="21"/>
  <c r="C43" i="21"/>
  <c r="C42" i="21"/>
  <c r="B77" i="21"/>
  <c r="B76" i="21"/>
  <c r="B75" i="21"/>
  <c r="B74" i="21"/>
  <c r="B73" i="21"/>
  <c r="B72" i="21"/>
  <c r="B71" i="21"/>
  <c r="B70" i="21"/>
  <c r="B69" i="21"/>
  <c r="B68" i="21"/>
  <c r="B67" i="21"/>
  <c r="B66" i="21"/>
  <c r="A77" i="21"/>
  <c r="J77" i="21" s="1"/>
  <c r="A76" i="21"/>
  <c r="J76" i="21" s="1"/>
  <c r="A75" i="21"/>
  <c r="J75" i="21" s="1"/>
  <c r="A74" i="21"/>
  <c r="J74" i="21" s="1"/>
  <c r="A73" i="21"/>
  <c r="J73" i="21" s="1"/>
  <c r="A72" i="21"/>
  <c r="J72" i="21" s="1"/>
  <c r="A71" i="21"/>
  <c r="J71" i="21" s="1"/>
  <c r="A70" i="21"/>
  <c r="J70" i="21" s="1"/>
  <c r="A69" i="21"/>
  <c r="J69" i="21" s="1"/>
  <c r="A68" i="21"/>
  <c r="J68" i="21" s="1"/>
  <c r="A67" i="21"/>
  <c r="J67" i="21" s="1"/>
  <c r="A66" i="21"/>
  <c r="J66" i="21" s="1"/>
  <c r="O66" i="21" s="1"/>
  <c r="A65" i="21"/>
  <c r="A64" i="21"/>
  <c r="A63" i="21"/>
  <c r="A62" i="21"/>
  <c r="A61" i="21"/>
  <c r="A60" i="21"/>
  <c r="A59" i="21"/>
  <c r="A58" i="21"/>
  <c r="A57" i="21"/>
  <c r="A56" i="21"/>
  <c r="A55" i="21"/>
  <c r="A54" i="21"/>
  <c r="B65" i="21"/>
  <c r="J65" i="21" s="1"/>
  <c r="B64" i="21"/>
  <c r="J64" i="21" s="1"/>
  <c r="B63" i="21"/>
  <c r="J63" i="21" s="1"/>
  <c r="B62" i="21"/>
  <c r="J62" i="21" s="1"/>
  <c r="B61" i="21"/>
  <c r="J61" i="21" s="1"/>
  <c r="B60" i="21"/>
  <c r="J60" i="21" s="1"/>
  <c r="B59" i="21"/>
  <c r="J59" i="21" s="1"/>
  <c r="B58" i="21"/>
  <c r="J58" i="21" s="1"/>
  <c r="B57" i="21"/>
  <c r="J57" i="21" s="1"/>
  <c r="B56" i="21"/>
  <c r="J56" i="21" s="1"/>
  <c r="B55" i="21"/>
  <c r="J55" i="21" s="1"/>
  <c r="B54" i="21"/>
  <c r="J54" i="21" s="1"/>
  <c r="B53" i="21"/>
  <c r="J53" i="21" s="1"/>
  <c r="A53" i="21"/>
  <c r="B52" i="21"/>
  <c r="J52" i="21" s="1"/>
  <c r="A52" i="21"/>
  <c r="B51" i="21"/>
  <c r="J51" i="21" s="1"/>
  <c r="A51" i="21"/>
  <c r="B50" i="21"/>
  <c r="J50" i="21" s="1"/>
  <c r="A50" i="21"/>
  <c r="B49" i="21"/>
  <c r="J49" i="21" s="1"/>
  <c r="A49" i="21"/>
  <c r="B48" i="21"/>
  <c r="J48" i="21" s="1"/>
  <c r="A48" i="21"/>
  <c r="B47" i="21"/>
  <c r="J47" i="21" s="1"/>
  <c r="A47" i="21"/>
  <c r="B46" i="21"/>
  <c r="J46" i="21" s="1"/>
  <c r="A46" i="21"/>
  <c r="A43" i="21"/>
  <c r="A44" i="21"/>
  <c r="A45" i="21"/>
  <c r="B45" i="21"/>
  <c r="J45" i="21" s="1"/>
  <c r="B44" i="21"/>
  <c r="J44" i="21" s="1"/>
  <c r="B43" i="21"/>
  <c r="J43" i="21" s="1"/>
  <c r="B42" i="21"/>
  <c r="J42" i="21" s="1"/>
  <c r="A42" i="21"/>
  <c r="N19" i="22"/>
  <c r="P19" i="22"/>
  <c r="N21" i="22"/>
  <c r="L101" i="33" s="1"/>
  <c r="P21" i="22"/>
  <c r="N101" i="33" s="1"/>
  <c r="N23" i="22"/>
  <c r="P23" i="22"/>
  <c r="N25" i="22"/>
  <c r="P25" i="22"/>
  <c r="N27" i="22"/>
  <c r="L102" i="33" s="1"/>
  <c r="P27" i="22"/>
  <c r="N102" i="33" s="1"/>
  <c r="N29" i="22"/>
  <c r="P29" i="22"/>
  <c r="N31" i="22"/>
  <c r="P31" i="22"/>
  <c r="N33" i="22"/>
  <c r="L103" i="33" s="1"/>
  <c r="P33" i="22"/>
  <c r="N103" i="33" s="1"/>
  <c r="N35" i="22"/>
  <c r="P35" i="22"/>
  <c r="N37" i="22"/>
  <c r="P37" i="22"/>
  <c r="N39" i="22"/>
  <c r="L104" i="33" s="1"/>
  <c r="P39" i="22"/>
  <c r="N104" i="33" s="1"/>
  <c r="N41" i="22"/>
  <c r="P41" i="22"/>
  <c r="K18" i="22"/>
  <c r="K19" i="22"/>
  <c r="K20" i="22"/>
  <c r="K21" i="22"/>
  <c r="I101" i="33" s="1"/>
  <c r="K22" i="22"/>
  <c r="K23" i="22"/>
  <c r="K24" i="22"/>
  <c r="K25" i="22"/>
  <c r="K26" i="22"/>
  <c r="K27" i="22"/>
  <c r="I102" i="33" s="1"/>
  <c r="K28" i="22"/>
  <c r="K29" i="22"/>
  <c r="K30" i="22"/>
  <c r="K31" i="22"/>
  <c r="K32" i="22"/>
  <c r="K33" i="22"/>
  <c r="I103" i="33" s="1"/>
  <c r="K34" i="22"/>
  <c r="K35" i="22"/>
  <c r="K36" i="22"/>
  <c r="K37" i="22"/>
  <c r="K38" i="22"/>
  <c r="K39" i="22"/>
  <c r="I104" i="33" s="1"/>
  <c r="K40" i="22"/>
  <c r="K41" i="22"/>
  <c r="I18" i="22"/>
  <c r="I19" i="22"/>
  <c r="I20" i="22"/>
  <c r="I21" i="22"/>
  <c r="G101" i="33" s="1"/>
  <c r="I22" i="22"/>
  <c r="I23" i="22"/>
  <c r="I24" i="22"/>
  <c r="I25" i="22"/>
  <c r="I26" i="22"/>
  <c r="I27" i="22"/>
  <c r="G102" i="33" s="1"/>
  <c r="I28" i="22"/>
  <c r="I29" i="22"/>
  <c r="I30" i="22"/>
  <c r="I31" i="22"/>
  <c r="I32" i="22"/>
  <c r="I33" i="22"/>
  <c r="G103" i="33" s="1"/>
  <c r="I34" i="22"/>
  <c r="I35" i="22"/>
  <c r="I36" i="22"/>
  <c r="I37" i="22"/>
  <c r="I38" i="22"/>
  <c r="I39" i="22"/>
  <c r="G104" i="33" s="1"/>
  <c r="I40" i="22"/>
  <c r="I41" i="22"/>
  <c r="G18" i="22"/>
  <c r="G19" i="22"/>
  <c r="G20" i="22"/>
  <c r="G21" i="22"/>
  <c r="E101" i="33" s="1"/>
  <c r="G22" i="22"/>
  <c r="G23" i="22"/>
  <c r="G24" i="22"/>
  <c r="G25" i="22"/>
  <c r="G26" i="22"/>
  <c r="G27" i="22"/>
  <c r="E102" i="33" s="1"/>
  <c r="G28" i="22"/>
  <c r="G29" i="22"/>
  <c r="G30" i="22"/>
  <c r="G31" i="22"/>
  <c r="G32" i="22"/>
  <c r="G33" i="22"/>
  <c r="E103" i="33" s="1"/>
  <c r="G34" i="22"/>
  <c r="G35" i="22"/>
  <c r="G36" i="22"/>
  <c r="G37" i="22"/>
  <c r="G38" i="22"/>
  <c r="G39" i="22"/>
  <c r="E104" i="33" s="1"/>
  <c r="G40" i="22"/>
  <c r="G41" i="22"/>
  <c r="D40" i="22"/>
  <c r="D64" i="22" s="1"/>
  <c r="Q65" i="22" s="1"/>
  <c r="D38" i="22"/>
  <c r="D62" i="22" s="1"/>
  <c r="Q63" i="22" s="1"/>
  <c r="O108" i="33" s="1"/>
  <c r="D36" i="22"/>
  <c r="D34" i="22"/>
  <c r="D58" i="22" s="1"/>
  <c r="Q59" i="22" s="1"/>
  <c r="D32" i="22"/>
  <c r="D30" i="22"/>
  <c r="D28" i="22"/>
  <c r="D52" i="22" s="1"/>
  <c r="Q53" i="22" s="1"/>
  <c r="D26" i="22"/>
  <c r="D24" i="22"/>
  <c r="D22" i="22"/>
  <c r="D46" i="22" s="1"/>
  <c r="Q47" i="22" s="1"/>
  <c r="D20" i="22"/>
  <c r="D18" i="22"/>
  <c r="B41" i="22"/>
  <c r="B40" i="22"/>
  <c r="B39" i="22"/>
  <c r="A104" i="33" s="1"/>
  <c r="B38" i="22"/>
  <c r="B37" i="22"/>
  <c r="B36" i="22"/>
  <c r="B35" i="22"/>
  <c r="B34" i="22"/>
  <c r="B33" i="22"/>
  <c r="A103" i="33" s="1"/>
  <c r="B32" i="22"/>
  <c r="B31" i="22"/>
  <c r="B30" i="22"/>
  <c r="B29" i="22"/>
  <c r="B28" i="22"/>
  <c r="B27" i="22"/>
  <c r="A102" i="33" s="1"/>
  <c r="B26" i="22"/>
  <c r="B25" i="22"/>
  <c r="B24" i="22"/>
  <c r="C40" i="22"/>
  <c r="C38" i="22"/>
  <c r="C36" i="22"/>
  <c r="C34" i="22"/>
  <c r="C32" i="22"/>
  <c r="C30" i="22"/>
  <c r="C28" i="22"/>
  <c r="C26" i="22"/>
  <c r="C24" i="22"/>
  <c r="C22" i="22"/>
  <c r="C20" i="22"/>
  <c r="C18" i="22"/>
  <c r="B19" i="22"/>
  <c r="B20" i="22"/>
  <c r="B21" i="22"/>
  <c r="A101" i="33" s="1"/>
  <c r="B22" i="22"/>
  <c r="B23" i="22"/>
  <c r="B18" i="22"/>
  <c r="L452" i="20"/>
  <c r="M452" i="20"/>
  <c r="K452" i="20"/>
  <c r="L450" i="20"/>
  <c r="K450" i="20"/>
  <c r="M450" i="20"/>
  <c r="K451" i="20"/>
  <c r="L451" i="20"/>
  <c r="M451" i="20"/>
  <c r="L449" i="20"/>
  <c r="M449" i="20"/>
  <c r="K449" i="20"/>
  <c r="O70" i="21" l="1"/>
  <c r="O65" i="21"/>
  <c r="O57" i="21"/>
  <c r="O45" i="21"/>
  <c r="O60" i="21"/>
  <c r="O49" i="21"/>
  <c r="O73" i="21"/>
  <c r="O74" i="21"/>
  <c r="Q67" i="22"/>
  <c r="O46" i="21"/>
  <c r="O54" i="21"/>
  <c r="O64" i="21"/>
  <c r="O55" i="21"/>
  <c r="O50" i="21"/>
  <c r="O44" i="21"/>
  <c r="O59" i="21"/>
  <c r="O43" i="21"/>
  <c r="O71" i="21"/>
  <c r="Q21" i="22"/>
  <c r="O101" i="33" s="1"/>
  <c r="D44" i="22"/>
  <c r="Q45" i="22" s="1"/>
  <c r="O105" i="33" s="1"/>
  <c r="Q37" i="22"/>
  <c r="D60" i="22"/>
  <c r="Q61" i="22" s="1"/>
  <c r="Q19" i="22"/>
  <c r="D42" i="22"/>
  <c r="Q43" i="22" s="1"/>
  <c r="Q27" i="22"/>
  <c r="O102" i="33" s="1"/>
  <c r="D50" i="22"/>
  <c r="Q51" i="22" s="1"/>
  <c r="O106" i="33" s="1"/>
  <c r="Q41" i="22"/>
  <c r="Q25" i="22"/>
  <c r="D48" i="22"/>
  <c r="Q49" i="22" s="1"/>
  <c r="Q31" i="22"/>
  <c r="D54" i="22"/>
  <c r="Q55" i="22" s="1"/>
  <c r="Q33" i="22"/>
  <c r="O103" i="33" s="1"/>
  <c r="D56" i="22"/>
  <c r="Q57" i="22" s="1"/>
  <c r="O107" i="33" s="1"/>
  <c r="Q23" i="22"/>
  <c r="O53" i="21"/>
  <c r="O63" i="21"/>
  <c r="O77" i="21"/>
  <c r="O68" i="21"/>
  <c r="O58" i="21"/>
  <c r="O42" i="21"/>
  <c r="O52" i="21"/>
  <c r="O56" i="21"/>
  <c r="O62" i="21"/>
  <c r="O76" i="21"/>
  <c r="O48" i="21"/>
  <c r="O72" i="21"/>
  <c r="O69" i="21"/>
  <c r="O51" i="21"/>
  <c r="O75" i="21"/>
  <c r="O47" i="21"/>
  <c r="O61" i="21"/>
  <c r="O67" i="21"/>
  <c r="Q35" i="22"/>
  <c r="Q29" i="22"/>
  <c r="Q39" i="22"/>
  <c r="O104" i="33" s="1"/>
  <c r="M101" i="33"/>
  <c r="M102" i="33"/>
  <c r="M103" i="33"/>
  <c r="M104" i="33"/>
  <c r="B270" i="31"/>
  <c r="B271" i="31"/>
  <c r="B272" i="31"/>
  <c r="B273" i="31"/>
  <c r="A273" i="31"/>
  <c r="A272" i="31"/>
  <c r="S272" i="31"/>
  <c r="S252" i="31"/>
  <c r="A271" i="31"/>
  <c r="A270" i="31"/>
  <c r="S270" i="31"/>
  <c r="S248" i="31"/>
  <c r="S265" i="31"/>
  <c r="B269" i="31"/>
  <c r="B268" i="31"/>
  <c r="B267" i="31"/>
  <c r="B266" i="31"/>
  <c r="B265" i="31"/>
  <c r="A266" i="31"/>
  <c r="A265" i="31"/>
  <c r="A269" i="31"/>
  <c r="A268" i="31"/>
  <c r="A267" i="31"/>
  <c r="N4" i="42"/>
  <c r="I3" i="42"/>
  <c r="E3" i="42"/>
  <c r="F3" i="42"/>
  <c r="G3" i="42"/>
  <c r="B3" i="42"/>
  <c r="A3" i="42"/>
  <c r="F2" i="42"/>
  <c r="B2" i="42"/>
  <c r="A2" i="42"/>
  <c r="I2" i="42"/>
  <c r="G2" i="42"/>
  <c r="E2" i="42"/>
  <c r="O2" i="42" s="1"/>
  <c r="O1" i="42"/>
  <c r="N1" i="42"/>
  <c r="M1" i="42"/>
  <c r="L1" i="42"/>
  <c r="K1" i="42"/>
  <c r="J1" i="42"/>
  <c r="I1" i="42"/>
  <c r="H1" i="42"/>
  <c r="G1" i="42"/>
  <c r="F1" i="42"/>
  <c r="E1" i="42"/>
  <c r="D1" i="3"/>
  <c r="F16" i="32"/>
  <c r="I16" i="32"/>
  <c r="G16" i="32"/>
  <c r="E16" i="32"/>
  <c r="B16" i="32"/>
  <c r="A16" i="32"/>
  <c r="Q16" i="32"/>
  <c r="Q1" i="32"/>
  <c r="S262" i="31"/>
  <c r="A263" i="31"/>
  <c r="A264" i="31"/>
  <c r="B262" i="31"/>
  <c r="B264" i="31"/>
  <c r="B263" i="31"/>
  <c r="A262" i="31"/>
  <c r="O3" i="42" l="1"/>
  <c r="O9" i="32"/>
  <c r="O10" i="32"/>
  <c r="I10" i="32"/>
  <c r="G10" i="32"/>
  <c r="F10" i="32"/>
  <c r="E10" i="32"/>
  <c r="I9" i="32"/>
  <c r="G9" i="32"/>
  <c r="F9" i="32"/>
  <c r="E9" i="32"/>
  <c r="B10" i="32"/>
  <c r="B9" i="32"/>
  <c r="A10" i="32"/>
  <c r="A9" i="32"/>
  <c r="B2" i="40"/>
  <c r="F2" i="40"/>
  <c r="A2" i="40"/>
  <c r="N2" i="40"/>
  <c r="I2" i="40"/>
  <c r="G2" i="40"/>
  <c r="E2" i="40"/>
  <c r="O2" i="40" s="1"/>
  <c r="O1" i="40"/>
  <c r="N1" i="40"/>
  <c r="M1" i="40"/>
  <c r="L1" i="40"/>
  <c r="K1" i="40"/>
  <c r="J1" i="40"/>
  <c r="I1" i="40"/>
  <c r="H1" i="40"/>
  <c r="G1" i="40"/>
  <c r="F1" i="40"/>
  <c r="E1" i="40"/>
  <c r="J45" i="38"/>
  <c r="K45" i="38"/>
  <c r="J46" i="38"/>
  <c r="K46" i="38"/>
  <c r="J47" i="38"/>
  <c r="K47" i="38"/>
  <c r="J48" i="38"/>
  <c r="K48" i="38"/>
  <c r="F15" i="32"/>
  <c r="I15" i="32"/>
  <c r="G15" i="32"/>
  <c r="E15" i="32"/>
  <c r="B15" i="32"/>
  <c r="A15" i="32"/>
  <c r="F7" i="21"/>
  <c r="F6" i="21"/>
  <c r="G146" i="34"/>
  <c r="G145" i="34"/>
  <c r="F146" i="34"/>
  <c r="F145" i="34"/>
  <c r="E146" i="34"/>
  <c r="E145" i="34"/>
  <c r="G142" i="34"/>
  <c r="F142" i="34"/>
  <c r="E142" i="34"/>
  <c r="C12" i="7"/>
  <c r="N62" i="34"/>
  <c r="P13" i="34"/>
  <c r="O13" i="34"/>
  <c r="N13" i="34"/>
  <c r="E93" i="11"/>
  <c r="F93" i="11"/>
  <c r="F92" i="11"/>
  <c r="I93" i="11"/>
  <c r="G93" i="11"/>
  <c r="A93" i="11"/>
  <c r="J93" i="11" s="1"/>
  <c r="B93" i="11"/>
  <c r="B92" i="11"/>
  <c r="J92" i="11" s="1"/>
  <c r="I92" i="11"/>
  <c r="G92" i="11"/>
  <c r="E92" i="11"/>
  <c r="A92" i="11"/>
  <c r="B3" i="32"/>
  <c r="B119" i="33"/>
  <c r="B118" i="33"/>
  <c r="H118" i="33"/>
  <c r="J118" i="33"/>
  <c r="K118" i="33"/>
  <c r="H119" i="33"/>
  <c r="J119" i="33"/>
  <c r="K119" i="33"/>
  <c r="B106" i="33"/>
  <c r="B101" i="33"/>
  <c r="A115" i="33"/>
  <c r="A116" i="33"/>
  <c r="A117" i="33"/>
  <c r="F115" i="33"/>
  <c r="H115" i="33"/>
  <c r="J115" i="33"/>
  <c r="K115" i="33"/>
  <c r="F116" i="33"/>
  <c r="H116" i="33"/>
  <c r="J116" i="33"/>
  <c r="K116" i="33"/>
  <c r="F117" i="33"/>
  <c r="H117" i="33"/>
  <c r="J117" i="33"/>
  <c r="K117" i="33"/>
  <c r="A110" i="33"/>
  <c r="A111" i="33"/>
  <c r="A112" i="33"/>
  <c r="A113" i="33"/>
  <c r="A114" i="33"/>
  <c r="A109" i="33"/>
  <c r="H109" i="33"/>
  <c r="J109" i="33"/>
  <c r="K109" i="33"/>
  <c r="H110" i="33"/>
  <c r="J110" i="33"/>
  <c r="K110" i="33"/>
  <c r="H111" i="33"/>
  <c r="J111" i="33"/>
  <c r="K111" i="33"/>
  <c r="H112" i="33"/>
  <c r="J112" i="33"/>
  <c r="K112" i="33"/>
  <c r="H113" i="33"/>
  <c r="J113" i="33"/>
  <c r="K113" i="33"/>
  <c r="H114" i="33"/>
  <c r="J114" i="33"/>
  <c r="K114" i="33"/>
  <c r="B102" i="33"/>
  <c r="B103" i="33"/>
  <c r="B104" i="33"/>
  <c r="B105" i="33"/>
  <c r="B107" i="33"/>
  <c r="B108" i="33"/>
  <c r="A100" i="33"/>
  <c r="A99" i="33"/>
  <c r="A98" i="33"/>
  <c r="A97" i="33"/>
  <c r="F97" i="33"/>
  <c r="H97" i="33"/>
  <c r="J97" i="33"/>
  <c r="K97" i="33"/>
  <c r="F98" i="33"/>
  <c r="H98" i="33"/>
  <c r="J98" i="33"/>
  <c r="K98" i="33"/>
  <c r="F99" i="33"/>
  <c r="H99" i="33"/>
  <c r="J99" i="33"/>
  <c r="K99" i="33"/>
  <c r="F100" i="33"/>
  <c r="H100" i="33"/>
  <c r="J100" i="33"/>
  <c r="K100" i="33"/>
  <c r="B94" i="33"/>
  <c r="B95" i="33"/>
  <c r="B96" i="33"/>
  <c r="H94" i="33"/>
  <c r="J94" i="33"/>
  <c r="K94" i="33"/>
  <c r="H95" i="33"/>
  <c r="J95" i="33"/>
  <c r="K95" i="33"/>
  <c r="H96" i="33"/>
  <c r="J96" i="33"/>
  <c r="K96" i="33"/>
  <c r="B93" i="33"/>
  <c r="B92" i="33"/>
  <c r="H92" i="33"/>
  <c r="J92" i="33"/>
  <c r="K92" i="33"/>
  <c r="H93" i="33"/>
  <c r="J93" i="33"/>
  <c r="K93" i="33"/>
  <c r="B13" i="33"/>
  <c r="B12" i="33"/>
  <c r="B9" i="33"/>
  <c r="B8" i="33"/>
  <c r="B5" i="33"/>
  <c r="B4" i="33"/>
  <c r="B11" i="33"/>
  <c r="B10" i="33"/>
  <c r="B7" i="33"/>
  <c r="B6" i="33"/>
  <c r="B3" i="33"/>
  <c r="B2" i="33"/>
  <c r="H2" i="33"/>
  <c r="J2" i="33"/>
  <c r="K2" i="33"/>
  <c r="H3" i="33"/>
  <c r="J3" i="33"/>
  <c r="K3" i="33"/>
  <c r="H4" i="33"/>
  <c r="J4" i="33"/>
  <c r="K4" i="33"/>
  <c r="H5" i="33"/>
  <c r="J5" i="33"/>
  <c r="K5" i="33"/>
  <c r="H6" i="33"/>
  <c r="J6" i="33"/>
  <c r="K6" i="33"/>
  <c r="H7" i="33"/>
  <c r="J7" i="33"/>
  <c r="K7" i="33"/>
  <c r="H8" i="33"/>
  <c r="J8" i="33"/>
  <c r="K8" i="33"/>
  <c r="H9" i="33"/>
  <c r="J9" i="33"/>
  <c r="K9" i="33"/>
  <c r="H10" i="33"/>
  <c r="J10" i="33"/>
  <c r="K10" i="33"/>
  <c r="H11" i="33"/>
  <c r="J11" i="33"/>
  <c r="K11" i="33"/>
  <c r="H12" i="33"/>
  <c r="J12" i="33"/>
  <c r="K12" i="33"/>
  <c r="H13" i="33"/>
  <c r="J13" i="33"/>
  <c r="K13" i="33"/>
  <c r="O1" i="33"/>
  <c r="N1" i="33"/>
  <c r="M1" i="33"/>
  <c r="L1" i="33"/>
  <c r="K1" i="33"/>
  <c r="J1" i="33"/>
  <c r="I1" i="33"/>
  <c r="H1" i="33"/>
  <c r="G1" i="33"/>
  <c r="F1" i="33"/>
  <c r="E1" i="33"/>
  <c r="O93" i="11" l="1"/>
  <c r="O92" i="11"/>
  <c r="B261" i="31"/>
  <c r="B260" i="31"/>
  <c r="B259" i="31"/>
  <c r="B258" i="31"/>
  <c r="B257" i="31"/>
  <c r="B256" i="31"/>
  <c r="A261" i="31"/>
  <c r="A260" i="31"/>
  <c r="A259" i="31"/>
  <c r="A258" i="31"/>
  <c r="A257" i="31"/>
  <c r="S256" i="31"/>
  <c r="A256" i="31"/>
  <c r="B255" i="31"/>
  <c r="B254" i="31"/>
  <c r="B253" i="31"/>
  <c r="B252" i="31"/>
  <c r="B251" i="31"/>
  <c r="B250" i="31"/>
  <c r="B249" i="31"/>
  <c r="B248" i="31"/>
  <c r="A254" i="31"/>
  <c r="A255" i="31"/>
  <c r="A250" i="31"/>
  <c r="A251" i="31"/>
  <c r="A253" i="31"/>
  <c r="A252" i="31"/>
  <c r="A249" i="31"/>
  <c r="A248" i="31"/>
  <c r="O11" i="32"/>
  <c r="O12" i="32"/>
  <c r="O13" i="32"/>
  <c r="O14" i="32"/>
  <c r="I14" i="32"/>
  <c r="G14" i="32"/>
  <c r="F14" i="32"/>
  <c r="E14" i="32"/>
  <c r="I13" i="32"/>
  <c r="G13" i="32"/>
  <c r="F13" i="32"/>
  <c r="E13" i="32"/>
  <c r="I12" i="32"/>
  <c r="G12" i="32"/>
  <c r="F12" i="32"/>
  <c r="E12" i="32"/>
  <c r="I11" i="32"/>
  <c r="G11" i="32"/>
  <c r="F11" i="32"/>
  <c r="E11" i="32"/>
  <c r="A14" i="32"/>
  <c r="B14" i="32"/>
  <c r="B13" i="32"/>
  <c r="A12" i="32"/>
  <c r="B12" i="32"/>
  <c r="B11" i="32"/>
  <c r="A13" i="32"/>
  <c r="A11" i="32"/>
  <c r="B245" i="31"/>
  <c r="B246" i="31"/>
  <c r="B247" i="31"/>
  <c r="B244" i="31"/>
  <c r="B241" i="31"/>
  <c r="B242" i="31"/>
  <c r="B243" i="31"/>
  <c r="B240" i="31"/>
  <c r="B237" i="31"/>
  <c r="B238" i="31"/>
  <c r="B239" i="31"/>
  <c r="B236" i="31"/>
  <c r="B235" i="31"/>
  <c r="B234" i="31"/>
  <c r="B233" i="31"/>
  <c r="B232" i="31"/>
  <c r="B231" i="31"/>
  <c r="B230" i="31"/>
  <c r="B229" i="31"/>
  <c r="B228" i="31"/>
  <c r="A247" i="31"/>
  <c r="A246" i="31"/>
  <c r="A245" i="31"/>
  <c r="A244" i="31"/>
  <c r="A243" i="31"/>
  <c r="A242" i="31"/>
  <c r="A241" i="31"/>
  <c r="A240" i="31"/>
  <c r="A239" i="31"/>
  <c r="A238" i="31"/>
  <c r="A237" i="31"/>
  <c r="A236" i="31"/>
  <c r="A235" i="31"/>
  <c r="A234" i="31"/>
  <c r="A233" i="31"/>
  <c r="A232" i="31"/>
  <c r="A231" i="31"/>
  <c r="A230" i="31"/>
  <c r="A229" i="31"/>
  <c r="A228" i="31"/>
  <c r="S228" i="31"/>
  <c r="B8" i="19"/>
  <c r="B6" i="19"/>
  <c r="B4" i="19"/>
  <c r="B9" i="19"/>
  <c r="B7" i="19"/>
  <c r="B5" i="19"/>
  <c r="C8" i="19"/>
  <c r="C6" i="19"/>
  <c r="C4" i="19"/>
  <c r="O8" i="32"/>
  <c r="I8" i="32"/>
  <c r="G8" i="32"/>
  <c r="F8" i="32"/>
  <c r="E8" i="32"/>
  <c r="O7" i="32"/>
  <c r="I7" i="32"/>
  <c r="G7" i="32"/>
  <c r="F7" i="32"/>
  <c r="E7" i="32"/>
  <c r="O6" i="32"/>
  <c r="I6" i="32"/>
  <c r="G6" i="32"/>
  <c r="F6" i="32"/>
  <c r="E6" i="32"/>
  <c r="O5" i="32"/>
  <c r="I5" i="32"/>
  <c r="G5" i="32"/>
  <c r="F5" i="32"/>
  <c r="E5" i="32"/>
  <c r="B6" i="32"/>
  <c r="B7" i="32"/>
  <c r="B8" i="32"/>
  <c r="A8" i="32"/>
  <c r="A7" i="32"/>
  <c r="A6" i="32"/>
  <c r="A5" i="32"/>
  <c r="B5" i="32"/>
  <c r="B4" i="32"/>
  <c r="O4" i="32"/>
  <c r="I4" i="32"/>
  <c r="E4" i="32"/>
  <c r="F4" i="32"/>
  <c r="G4" i="32"/>
  <c r="A4" i="32"/>
  <c r="O3" i="32"/>
  <c r="E3" i="32"/>
  <c r="F3" i="32"/>
  <c r="G3" i="32"/>
  <c r="I3" i="32"/>
  <c r="A3" i="32"/>
  <c r="A2" i="32"/>
  <c r="B2" i="32"/>
  <c r="F2" i="32"/>
  <c r="O2" i="32"/>
  <c r="I2" i="32"/>
  <c r="G2" i="32"/>
  <c r="E2" i="32"/>
  <c r="O1" i="32"/>
  <c r="N1" i="32"/>
  <c r="M1" i="32"/>
  <c r="L1" i="32"/>
  <c r="K1" i="32"/>
  <c r="J1" i="32"/>
  <c r="I1" i="32"/>
  <c r="H1" i="32"/>
  <c r="G1" i="32"/>
  <c r="F1" i="32"/>
  <c r="E1" i="32"/>
  <c r="A226" i="31"/>
  <c r="A227" i="31"/>
  <c r="B227" i="31"/>
  <c r="B226" i="31"/>
  <c r="A225" i="31"/>
  <c r="B225" i="31"/>
  <c r="A224" i="31"/>
  <c r="B224" i="31"/>
  <c r="A223" i="31"/>
  <c r="B223" i="31"/>
  <c r="A222" i="31"/>
  <c r="B222" i="31"/>
  <c r="S222" i="31"/>
  <c r="A221" i="31"/>
  <c r="B221" i="31"/>
  <c r="B220" i="31"/>
  <c r="A220" i="31"/>
  <c r="S220" i="31"/>
  <c r="A219" i="31"/>
  <c r="B219" i="31"/>
  <c r="B218" i="31"/>
  <c r="A218" i="31"/>
  <c r="S218" i="31"/>
  <c r="A206" i="31"/>
  <c r="A207" i="31"/>
  <c r="A208" i="31"/>
  <c r="A209" i="31"/>
  <c r="A210" i="31"/>
  <c r="A211" i="31"/>
  <c r="A212" i="31"/>
  <c r="A213" i="31"/>
  <c r="A214" i="31"/>
  <c r="A215" i="31"/>
  <c r="A216" i="31"/>
  <c r="A217" i="31"/>
  <c r="B217" i="31"/>
  <c r="B216" i="31"/>
  <c r="B215" i="31"/>
  <c r="B213" i="31"/>
  <c r="B209" i="31"/>
  <c r="B208" i="31"/>
  <c r="B207" i="31"/>
  <c r="B206" i="31"/>
  <c r="B205" i="31"/>
  <c r="B204" i="31"/>
  <c r="B203" i="31"/>
  <c r="B202" i="31"/>
  <c r="A203" i="31"/>
  <c r="A204" i="31"/>
  <c r="A205" i="31"/>
  <c r="A202" i="31"/>
  <c r="B201" i="31"/>
  <c r="B200" i="31"/>
  <c r="B199" i="31"/>
  <c r="B198" i="31"/>
  <c r="B197" i="31"/>
  <c r="B196" i="31"/>
  <c r="B195" i="31"/>
  <c r="B194" i="31"/>
  <c r="S194" i="31"/>
  <c r="A189" i="31"/>
  <c r="A190" i="31"/>
  <c r="A191" i="31"/>
  <c r="A192" i="31"/>
  <c r="A193" i="31"/>
  <c r="B193" i="31"/>
  <c r="B192" i="31"/>
  <c r="B191" i="31"/>
  <c r="B190" i="31"/>
  <c r="B189" i="31"/>
  <c r="B188" i="31"/>
  <c r="S188" i="31"/>
  <c r="A188" i="31"/>
  <c r="B187" i="31"/>
  <c r="A187" i="31"/>
  <c r="A186" i="31"/>
  <c r="B186" i="31"/>
  <c r="B185" i="31"/>
  <c r="S185" i="31"/>
  <c r="A185" i="31"/>
  <c r="B182" i="31"/>
  <c r="B183" i="31"/>
  <c r="B184" i="31"/>
  <c r="A184" i="31"/>
  <c r="A183" i="31"/>
  <c r="A182" i="31"/>
  <c r="A181" i="31"/>
  <c r="B181" i="31"/>
  <c r="S181" i="31"/>
  <c r="A167" i="31"/>
  <c r="A168" i="31"/>
  <c r="A169" i="31"/>
  <c r="A170" i="31"/>
  <c r="A171" i="31"/>
  <c r="A172" i="31"/>
  <c r="A173" i="31"/>
  <c r="A174" i="31"/>
  <c r="A175" i="31"/>
  <c r="A176" i="31"/>
  <c r="A177" i="31"/>
  <c r="A178" i="31"/>
  <c r="A179" i="31"/>
  <c r="A180" i="31"/>
  <c r="A166" i="31"/>
  <c r="A165" i="31"/>
  <c r="B180" i="31"/>
  <c r="B179" i="31"/>
  <c r="B178" i="31"/>
  <c r="B177" i="31"/>
  <c r="B176" i="31"/>
  <c r="B175" i="31"/>
  <c r="B174" i="31"/>
  <c r="B173" i="31"/>
  <c r="B172" i="31"/>
  <c r="B171" i="31"/>
  <c r="B170" i="31"/>
  <c r="B169" i="31"/>
  <c r="B168" i="31"/>
  <c r="B167" i="31"/>
  <c r="B166" i="31"/>
  <c r="B165" i="31"/>
  <c r="S165" i="31"/>
  <c r="S34" i="31"/>
  <c r="A157" i="31"/>
  <c r="A158" i="31"/>
  <c r="A159" i="31"/>
  <c r="A160" i="31"/>
  <c r="A161" i="31"/>
  <c r="A162" i="31"/>
  <c r="A163" i="31"/>
  <c r="A164" i="31"/>
  <c r="B164" i="31"/>
  <c r="B163" i="31"/>
  <c r="B162" i="31"/>
  <c r="B161" i="31"/>
  <c r="B160" i="31"/>
  <c r="B159" i="31"/>
  <c r="B158" i="31"/>
  <c r="B157" i="31"/>
  <c r="A151" i="31"/>
  <c r="A152" i="31"/>
  <c r="A153" i="31"/>
  <c r="A154" i="31"/>
  <c r="A155" i="31"/>
  <c r="A156" i="31"/>
  <c r="A150" i="31"/>
  <c r="A149" i="31"/>
  <c r="S149" i="31"/>
  <c r="B156" i="31"/>
  <c r="B155" i="31"/>
  <c r="B154" i="31"/>
  <c r="B153" i="31"/>
  <c r="B152" i="31"/>
  <c r="B151" i="31"/>
  <c r="B150" i="31"/>
  <c r="B149" i="31"/>
  <c r="B148" i="31"/>
  <c r="B147" i="31"/>
  <c r="B146" i="31"/>
  <c r="A148" i="31"/>
  <c r="A147" i="31"/>
  <c r="A146" i="31"/>
  <c r="S146" i="31"/>
  <c r="A145" i="31"/>
  <c r="B145" i="31"/>
  <c r="S145" i="31"/>
  <c r="B142" i="31"/>
  <c r="B143" i="31"/>
  <c r="B144" i="31"/>
  <c r="B141" i="31"/>
  <c r="B138" i="31"/>
  <c r="B139" i="31"/>
  <c r="B140" i="31"/>
  <c r="B137" i="31"/>
  <c r="A134" i="31"/>
  <c r="A135" i="31"/>
  <c r="A136" i="31"/>
  <c r="A130" i="31"/>
  <c r="A131" i="31"/>
  <c r="A132" i="31"/>
  <c r="A126" i="31"/>
  <c r="A127" i="31"/>
  <c r="A128" i="31"/>
  <c r="A133" i="31"/>
  <c r="A129" i="31"/>
  <c r="A125" i="31"/>
  <c r="S125" i="31"/>
  <c r="A115" i="31"/>
  <c r="A116" i="31"/>
  <c r="A117" i="31"/>
  <c r="A118" i="31"/>
  <c r="A119" i="31"/>
  <c r="A120" i="31"/>
  <c r="A121" i="31"/>
  <c r="A122" i="31"/>
  <c r="A123" i="31"/>
  <c r="A124" i="31"/>
  <c r="B124" i="31"/>
  <c r="B123" i="31"/>
  <c r="B121" i="31"/>
  <c r="B120" i="31"/>
  <c r="B119" i="31"/>
  <c r="B118" i="31"/>
  <c r="B117" i="31"/>
  <c r="B116" i="31"/>
  <c r="B115" i="31"/>
  <c r="B114" i="31"/>
  <c r="A114" i="31"/>
  <c r="B109" i="31"/>
  <c r="B110" i="31"/>
  <c r="B111" i="31"/>
  <c r="B112" i="31"/>
  <c r="B113" i="31"/>
  <c r="A113" i="31"/>
  <c r="A112" i="31"/>
  <c r="A111" i="31"/>
  <c r="A110" i="31"/>
  <c r="A109" i="31"/>
  <c r="A108" i="31"/>
  <c r="B108" i="31"/>
  <c r="S108" i="31"/>
  <c r="B107" i="31"/>
  <c r="B106" i="31"/>
  <c r="S106" i="31"/>
  <c r="A107" i="31"/>
  <c r="A106" i="31"/>
  <c r="A88" i="31"/>
  <c r="A89" i="31"/>
  <c r="A90" i="31"/>
  <c r="A91" i="31"/>
  <c r="A92" i="31"/>
  <c r="A93" i="31"/>
  <c r="A94" i="31"/>
  <c r="A95" i="31"/>
  <c r="A96" i="31"/>
  <c r="A97" i="31"/>
  <c r="A98" i="31"/>
  <c r="A99" i="31"/>
  <c r="A100" i="31"/>
  <c r="A101" i="31"/>
  <c r="A102" i="31"/>
  <c r="A103" i="31"/>
  <c r="A104" i="31"/>
  <c r="A105" i="31"/>
  <c r="B105" i="31"/>
  <c r="B102" i="31"/>
  <c r="B99" i="31"/>
  <c r="B96" i="31"/>
  <c r="B93" i="31"/>
  <c r="B90" i="31"/>
  <c r="B87" i="31"/>
  <c r="B104" i="31"/>
  <c r="B103" i="31"/>
  <c r="B101" i="31"/>
  <c r="B100" i="31"/>
  <c r="B98" i="31"/>
  <c r="B97" i="31"/>
  <c r="B95" i="31"/>
  <c r="B94" i="31"/>
  <c r="B92" i="31"/>
  <c r="B91" i="31"/>
  <c r="B89" i="31"/>
  <c r="B88" i="31"/>
  <c r="B86" i="31"/>
  <c r="B85" i="31"/>
  <c r="A87" i="31"/>
  <c r="A86" i="31"/>
  <c r="A85" i="31"/>
  <c r="S85" i="31"/>
  <c r="A73" i="31"/>
  <c r="A74" i="31"/>
  <c r="A75" i="31"/>
  <c r="A76" i="31"/>
  <c r="A77" i="31"/>
  <c r="A78" i="31"/>
  <c r="A79" i="31"/>
  <c r="A80" i="31"/>
  <c r="A81" i="31"/>
  <c r="A82" i="31"/>
  <c r="A83" i="31"/>
  <c r="A84" i="31"/>
  <c r="B84" i="31"/>
  <c r="B83" i="31"/>
  <c r="B82" i="31"/>
  <c r="B81" i="31"/>
  <c r="B80" i="31"/>
  <c r="B79" i="31"/>
  <c r="B78" i="31"/>
  <c r="B77" i="31"/>
  <c r="B76" i="31"/>
  <c r="B75" i="31"/>
  <c r="B74" i="31"/>
  <c r="B73" i="31"/>
  <c r="B72" i="31"/>
  <c r="B71" i="31"/>
  <c r="A72" i="31"/>
  <c r="A71" i="31"/>
  <c r="A70" i="31"/>
  <c r="B70" i="31"/>
  <c r="B69" i="31"/>
  <c r="S69" i="31"/>
  <c r="A69" i="31"/>
  <c r="A67" i="31"/>
  <c r="A66" i="31"/>
  <c r="A65" i="31"/>
  <c r="A64" i="31"/>
  <c r="A63" i="31"/>
  <c r="A62" i="31"/>
  <c r="A61" i="31"/>
  <c r="A60" i="31"/>
  <c r="A59" i="31"/>
  <c r="A58" i="31"/>
  <c r="A57" i="31"/>
  <c r="A56" i="31"/>
  <c r="B67" i="31"/>
  <c r="B64" i="31"/>
  <c r="B61" i="31"/>
  <c r="B58" i="31"/>
  <c r="B66" i="31"/>
  <c r="B65" i="31"/>
  <c r="B63" i="31"/>
  <c r="B62" i="31"/>
  <c r="B60" i="31"/>
  <c r="B59" i="31"/>
  <c r="B57" i="31"/>
  <c r="B56" i="31"/>
  <c r="B55" i="31"/>
  <c r="B52" i="31"/>
  <c r="B49" i="31"/>
  <c r="B46" i="31"/>
  <c r="B54" i="31"/>
  <c r="B53" i="31"/>
  <c r="B51" i="31"/>
  <c r="B50" i="31"/>
  <c r="B48" i="31"/>
  <c r="B47" i="31"/>
  <c r="B45" i="31"/>
  <c r="B44" i="31"/>
  <c r="A55" i="31"/>
  <c r="A54" i="31"/>
  <c r="A53" i="31"/>
  <c r="A52" i="31"/>
  <c r="A51" i="31"/>
  <c r="A50" i="31"/>
  <c r="A49" i="31"/>
  <c r="A48" i="31"/>
  <c r="A47" i="31"/>
  <c r="A46" i="31"/>
  <c r="A45" i="31"/>
  <c r="A44" i="31"/>
  <c r="S44" i="31"/>
  <c r="A43" i="31"/>
  <c r="A42" i="31"/>
  <c r="B41" i="31"/>
  <c r="B38" i="31"/>
  <c r="B43" i="31"/>
  <c r="B37" i="31"/>
  <c r="B42" i="31"/>
  <c r="A41" i="31"/>
  <c r="S37" i="31"/>
  <c r="S4" i="31"/>
  <c r="B35" i="31"/>
  <c r="A36" i="31"/>
  <c r="B34" i="31"/>
  <c r="B36" i="31"/>
  <c r="A35" i="31"/>
  <c r="A11" i="31"/>
  <c r="A33" i="31"/>
  <c r="B33" i="31"/>
  <c r="B32" i="31"/>
  <c r="A32" i="31"/>
  <c r="B31" i="31"/>
  <c r="S31" i="31"/>
  <c r="S2" i="31"/>
  <c r="B29" i="31"/>
  <c r="A19" i="31"/>
  <c r="A20" i="31"/>
  <c r="A22" i="31"/>
  <c r="A23" i="31"/>
  <c r="A25" i="31"/>
  <c r="A26" i="31"/>
  <c r="A28" i="31"/>
  <c r="A29" i="31"/>
  <c r="B28" i="31"/>
  <c r="B26" i="31"/>
  <c r="B25" i="31"/>
  <c r="B23" i="31"/>
  <c r="B22" i="31"/>
  <c r="B20" i="31"/>
  <c r="B19" i="31"/>
  <c r="A7" i="31"/>
  <c r="A8" i="31"/>
  <c r="A10" i="31"/>
  <c r="A13" i="31"/>
  <c r="A14" i="31"/>
  <c r="A16" i="31"/>
  <c r="A17" i="31"/>
  <c r="B17" i="31"/>
  <c r="B14" i="31"/>
  <c r="B11" i="31"/>
  <c r="B8" i="31"/>
  <c r="B16" i="31"/>
  <c r="B13" i="31"/>
  <c r="B10" i="31"/>
  <c r="B7" i="31"/>
  <c r="B5" i="31"/>
  <c r="B4" i="31"/>
  <c r="A5" i="31"/>
  <c r="A4" i="31"/>
  <c r="A3" i="31"/>
  <c r="B2" i="31"/>
  <c r="B3" i="31"/>
  <c r="A2" i="31"/>
  <c r="O1" i="31"/>
  <c r="N1" i="31"/>
  <c r="M1" i="31"/>
  <c r="L1" i="31"/>
  <c r="K1" i="31"/>
  <c r="J1" i="31"/>
  <c r="I1" i="31"/>
  <c r="H1" i="31"/>
  <c r="G1" i="31"/>
  <c r="F1" i="31"/>
  <c r="E1" i="31"/>
  <c r="H7" i="25"/>
  <c r="F119" i="33" s="1"/>
  <c r="H6" i="25"/>
  <c r="H5" i="25"/>
  <c r="F118" i="33" s="1"/>
  <c r="H4" i="25"/>
  <c r="H3" i="25"/>
  <c r="H2" i="25"/>
  <c r="H9" i="22"/>
  <c r="F96" i="33" s="1"/>
  <c r="H8" i="22"/>
  <c r="H7" i="22"/>
  <c r="F95" i="33" s="1"/>
  <c r="H6" i="22"/>
  <c r="H5" i="22"/>
  <c r="F94" i="33" s="1"/>
  <c r="H4" i="22"/>
  <c r="H3" i="22"/>
  <c r="H2" i="22"/>
  <c r="H17" i="22"/>
  <c r="H16" i="22"/>
  <c r="H15" i="22"/>
  <c r="H14" i="22"/>
  <c r="H13" i="22"/>
  <c r="H12" i="22"/>
  <c r="H11" i="22"/>
  <c r="H10" i="22"/>
  <c r="F13" i="21"/>
  <c r="F114" i="33" s="1"/>
  <c r="F12" i="21"/>
  <c r="F113" i="33" s="1"/>
  <c r="F11" i="21"/>
  <c r="F112" i="33" s="1"/>
  <c r="F10" i="21"/>
  <c r="F111" i="33" s="1"/>
  <c r="F9" i="21"/>
  <c r="F110" i="33" s="1"/>
  <c r="F8" i="21"/>
  <c r="F109" i="33" s="1"/>
  <c r="H3" i="19"/>
  <c r="H4" i="19"/>
  <c r="H5" i="19"/>
  <c r="H6" i="19"/>
  <c r="H7" i="19"/>
  <c r="H8" i="19"/>
  <c r="H9" i="19"/>
  <c r="H10" i="19"/>
  <c r="H11" i="19"/>
  <c r="H12" i="19"/>
  <c r="H13" i="19"/>
  <c r="F92" i="33" s="1"/>
  <c r="H14" i="19"/>
  <c r="H15" i="19"/>
  <c r="F93" i="33" s="1"/>
  <c r="H16" i="19"/>
  <c r="H17" i="19"/>
  <c r="H18" i="19"/>
  <c r="H19" i="19"/>
  <c r="H2" i="19"/>
  <c r="H5" i="17"/>
  <c r="H4" i="17"/>
  <c r="H7" i="17"/>
  <c r="H6" i="17"/>
  <c r="D53" i="3"/>
  <c r="D54" i="3"/>
  <c r="D55" i="3"/>
  <c r="D56" i="3"/>
  <c r="D57" i="3"/>
  <c r="D52" i="3"/>
  <c r="D27" i="3"/>
  <c r="D28" i="3"/>
  <c r="D29" i="3"/>
  <c r="D30" i="3"/>
  <c r="D31" i="3"/>
  <c r="D32" i="3"/>
  <c r="D33" i="3"/>
  <c r="D34" i="3"/>
  <c r="D35" i="3"/>
  <c r="D36" i="3"/>
  <c r="D37" i="3"/>
  <c r="D38" i="3"/>
  <c r="D39" i="3"/>
  <c r="D41" i="3"/>
  <c r="D42" i="3"/>
  <c r="D43" i="3"/>
  <c r="D44" i="3"/>
  <c r="D45" i="3"/>
  <c r="D46" i="3"/>
  <c r="D47" i="3"/>
  <c r="D48" i="3"/>
  <c r="D49" i="3"/>
  <c r="D50" i="3"/>
  <c r="D51" i="3"/>
  <c r="D26" i="3"/>
  <c r="D4" i="3"/>
  <c r="D3" i="3"/>
  <c r="D15" i="3"/>
  <c r="D5" i="3"/>
  <c r="D6" i="3"/>
  <c r="D7" i="3"/>
  <c r="D8" i="3"/>
  <c r="D22" i="3" s="1"/>
  <c r="D9" i="3"/>
  <c r="D16" i="3" s="1"/>
  <c r="D10" i="3"/>
  <c r="D11" i="3"/>
  <c r="D19" i="3" s="1"/>
  <c r="D12" i="3"/>
  <c r="D17" i="3"/>
  <c r="D18" i="3"/>
  <c r="D20" i="3"/>
  <c r="D21" i="3"/>
  <c r="D23" i="3"/>
  <c r="D24" i="3"/>
  <c r="D25" i="3"/>
  <c r="D2" i="3"/>
  <c r="F13" i="7"/>
  <c r="F14" i="7"/>
  <c r="F15" i="7"/>
  <c r="F12" i="33" s="1"/>
  <c r="F16" i="7"/>
  <c r="F13" i="33" s="1"/>
  <c r="F12" i="7"/>
  <c r="F10" i="33" s="1"/>
  <c r="F8" i="7"/>
  <c r="F9" i="7"/>
  <c r="F10" i="7"/>
  <c r="F8" i="33" s="1"/>
  <c r="F11" i="7"/>
  <c r="F9" i="33" s="1"/>
  <c r="F7" i="7"/>
  <c r="F6" i="33" s="1"/>
  <c r="F3" i="7"/>
  <c r="F4" i="7"/>
  <c r="F5" i="7"/>
  <c r="F4" i="33" s="1"/>
  <c r="F6" i="7"/>
  <c r="F5" i="33" s="1"/>
  <c r="F2" i="7"/>
  <c r="F2" i="33" s="1"/>
  <c r="H1" i="25"/>
  <c r="F1" i="24"/>
  <c r="H1" i="22"/>
  <c r="F1" i="21"/>
  <c r="H1" i="19"/>
  <c r="H1" i="17"/>
  <c r="F1" i="16"/>
  <c r="F1" i="11"/>
  <c r="F1" i="9"/>
  <c r="F1" i="7"/>
  <c r="F11" i="33" l="1"/>
  <c r="F124" i="33"/>
  <c r="F7" i="33"/>
  <c r="F123" i="33"/>
  <c r="F3" i="33"/>
  <c r="F122" i="33"/>
  <c r="M122" i="33"/>
  <c r="M145" i="31"/>
  <c r="M123" i="33"/>
  <c r="M124" i="33"/>
  <c r="N5" i="25"/>
  <c r="L118" i="33" s="1"/>
  <c r="N7" i="25"/>
  <c r="L119" i="33" s="1"/>
  <c r="N3" i="25"/>
  <c r="C5" i="24"/>
  <c r="B5" i="24"/>
  <c r="A5" i="24"/>
  <c r="C4" i="24"/>
  <c r="C3" i="24"/>
  <c r="C2" i="24"/>
  <c r="B4" i="24"/>
  <c r="B117" i="33" s="1"/>
  <c r="A4" i="24"/>
  <c r="B3" i="24"/>
  <c r="B116" i="33" s="1"/>
  <c r="A3" i="24"/>
  <c r="B2" i="24"/>
  <c r="B115" i="33" s="1"/>
  <c r="A2" i="24"/>
  <c r="L3" i="24"/>
  <c r="L116" i="33" s="1"/>
  <c r="L4" i="24"/>
  <c r="L117" i="33" s="1"/>
  <c r="L5" i="24"/>
  <c r="L2" i="24"/>
  <c r="L115" i="33" s="1"/>
  <c r="P7" i="25"/>
  <c r="N119" i="33" s="1"/>
  <c r="K7" i="25"/>
  <c r="I119" i="33" s="1"/>
  <c r="I7" i="25"/>
  <c r="G119" i="33" s="1"/>
  <c r="G7" i="25"/>
  <c r="E119" i="33" s="1"/>
  <c r="C7" i="25"/>
  <c r="B7" i="25"/>
  <c r="A119" i="33" s="1"/>
  <c r="K6" i="25"/>
  <c r="I6" i="25"/>
  <c r="G6" i="25"/>
  <c r="C6" i="25"/>
  <c r="B6" i="25"/>
  <c r="P5" i="25"/>
  <c r="N118" i="33" s="1"/>
  <c r="K5" i="25"/>
  <c r="I118" i="33" s="1"/>
  <c r="I5" i="25"/>
  <c r="G118" i="33" s="1"/>
  <c r="G5" i="25"/>
  <c r="E118" i="33" s="1"/>
  <c r="C5" i="25"/>
  <c r="B5" i="25"/>
  <c r="A118" i="33" s="1"/>
  <c r="K4" i="25"/>
  <c r="I4" i="25"/>
  <c r="G4" i="25"/>
  <c r="C4" i="25"/>
  <c r="B4" i="25"/>
  <c r="P3" i="25"/>
  <c r="K3" i="25"/>
  <c r="I3" i="25"/>
  <c r="G3" i="25"/>
  <c r="C3" i="25"/>
  <c r="B3" i="25"/>
  <c r="K2" i="25"/>
  <c r="I2" i="25"/>
  <c r="G2" i="25"/>
  <c r="C2" i="25"/>
  <c r="B2" i="25"/>
  <c r="Q1" i="25"/>
  <c r="P1" i="25"/>
  <c r="O1" i="25"/>
  <c r="N1" i="25"/>
  <c r="M1" i="25"/>
  <c r="L1" i="25"/>
  <c r="K1" i="25"/>
  <c r="J1" i="25"/>
  <c r="I1" i="25"/>
  <c r="G1" i="25"/>
  <c r="N5" i="24"/>
  <c r="I5" i="24"/>
  <c r="G5" i="24"/>
  <c r="E5" i="24"/>
  <c r="N4" i="24"/>
  <c r="N117" i="33" s="1"/>
  <c r="I4" i="24"/>
  <c r="I117" i="33" s="1"/>
  <c r="G4" i="24"/>
  <c r="G117" i="33" s="1"/>
  <c r="E4" i="24"/>
  <c r="E117" i="33" s="1"/>
  <c r="N3" i="24"/>
  <c r="N116" i="33" s="1"/>
  <c r="I3" i="24"/>
  <c r="I116" i="33" s="1"/>
  <c r="G3" i="24"/>
  <c r="G116" i="33" s="1"/>
  <c r="E3" i="24"/>
  <c r="E116" i="33" s="1"/>
  <c r="N2" i="24"/>
  <c r="N115" i="33" s="1"/>
  <c r="I2" i="24"/>
  <c r="I115" i="33" s="1"/>
  <c r="G2" i="24"/>
  <c r="G115" i="33" s="1"/>
  <c r="E2" i="24"/>
  <c r="E115" i="33" s="1"/>
  <c r="O1" i="24"/>
  <c r="N1" i="24"/>
  <c r="M1" i="24"/>
  <c r="L1" i="24"/>
  <c r="K1" i="24"/>
  <c r="J1" i="24"/>
  <c r="I1" i="24"/>
  <c r="H1" i="24"/>
  <c r="G1" i="24"/>
  <c r="E1" i="24"/>
  <c r="C37" i="21"/>
  <c r="C38" i="21"/>
  <c r="C39" i="21"/>
  <c r="C40" i="21"/>
  <c r="C41" i="21"/>
  <c r="C32" i="21"/>
  <c r="C33" i="21"/>
  <c r="C34" i="21"/>
  <c r="C35" i="21"/>
  <c r="C36" i="21"/>
  <c r="C28" i="21"/>
  <c r="C29" i="21"/>
  <c r="C30" i="21"/>
  <c r="C31" i="21"/>
  <c r="C27" i="21"/>
  <c r="B38" i="21"/>
  <c r="B39" i="21"/>
  <c r="B40" i="21"/>
  <c r="B41" i="21"/>
  <c r="B37" i="21"/>
  <c r="B33" i="21"/>
  <c r="B34" i="21"/>
  <c r="B35" i="21"/>
  <c r="B36" i="21"/>
  <c r="B32" i="21"/>
  <c r="N41" i="21"/>
  <c r="L41" i="21"/>
  <c r="I41" i="21"/>
  <c r="G41" i="21"/>
  <c r="E41" i="21"/>
  <c r="A41" i="21"/>
  <c r="N40" i="21"/>
  <c r="L40" i="21"/>
  <c r="I40" i="21"/>
  <c r="G40" i="21"/>
  <c r="E40" i="21"/>
  <c r="A40" i="21"/>
  <c r="N39" i="21"/>
  <c r="L39" i="21"/>
  <c r="I39" i="21"/>
  <c r="G39" i="21"/>
  <c r="E39" i="21"/>
  <c r="A39" i="21"/>
  <c r="N38" i="21"/>
  <c r="L38" i="21"/>
  <c r="I38" i="21"/>
  <c r="G38" i="21"/>
  <c r="E38" i="21"/>
  <c r="A38" i="21"/>
  <c r="N37" i="21"/>
  <c r="L37" i="21"/>
  <c r="I37" i="21"/>
  <c r="G37" i="21"/>
  <c r="E37" i="21"/>
  <c r="A37" i="21"/>
  <c r="N36" i="21"/>
  <c r="L36" i="21"/>
  <c r="I36" i="21"/>
  <c r="G36" i="21"/>
  <c r="E36" i="21"/>
  <c r="A36" i="21"/>
  <c r="N35" i="21"/>
  <c r="L35" i="21"/>
  <c r="I35" i="21"/>
  <c r="G35" i="21"/>
  <c r="E35" i="21"/>
  <c r="A35" i="21"/>
  <c r="N34" i="21"/>
  <c r="L34" i="21"/>
  <c r="I34" i="21"/>
  <c r="G34" i="21"/>
  <c r="E34" i="21"/>
  <c r="A34" i="21"/>
  <c r="N33" i="21"/>
  <c r="L33" i="21"/>
  <c r="I33" i="21"/>
  <c r="G33" i="21"/>
  <c r="E33" i="21"/>
  <c r="A33" i="21"/>
  <c r="N32" i="21"/>
  <c r="L32" i="21"/>
  <c r="I32" i="21"/>
  <c r="G32" i="21"/>
  <c r="E32" i="21"/>
  <c r="A32" i="21"/>
  <c r="L27" i="21"/>
  <c r="N27" i="21"/>
  <c r="L28" i="21"/>
  <c r="L97" i="33" s="1"/>
  <c r="N28" i="21"/>
  <c r="N97" i="33" s="1"/>
  <c r="L29" i="21"/>
  <c r="L98" i="33" s="1"/>
  <c r="N29" i="21"/>
  <c r="N98" i="33" s="1"/>
  <c r="L30" i="21"/>
  <c r="L99" i="33" s="1"/>
  <c r="N30" i="21"/>
  <c r="N99" i="33" s="1"/>
  <c r="L31" i="21"/>
  <c r="L100" i="33" s="1"/>
  <c r="N31" i="21"/>
  <c r="N100" i="33" s="1"/>
  <c r="I31" i="21"/>
  <c r="I100" i="33" s="1"/>
  <c r="G31" i="21"/>
  <c r="G100" i="33" s="1"/>
  <c r="E31" i="21"/>
  <c r="E100" i="33" s="1"/>
  <c r="I30" i="21"/>
  <c r="I99" i="33" s="1"/>
  <c r="G30" i="21"/>
  <c r="G99" i="33" s="1"/>
  <c r="E30" i="21"/>
  <c r="E99" i="33" s="1"/>
  <c r="I29" i="21"/>
  <c r="I98" i="33" s="1"/>
  <c r="G29" i="21"/>
  <c r="G98" i="33" s="1"/>
  <c r="E29" i="21"/>
  <c r="E98" i="33" s="1"/>
  <c r="I28" i="21"/>
  <c r="I97" i="33" s="1"/>
  <c r="G28" i="21"/>
  <c r="G97" i="33" s="1"/>
  <c r="E28" i="21"/>
  <c r="E97" i="33" s="1"/>
  <c r="I27" i="21"/>
  <c r="G27" i="21"/>
  <c r="E27" i="21"/>
  <c r="B28" i="21"/>
  <c r="B97" i="33" s="1"/>
  <c r="B29" i="21"/>
  <c r="B98" i="33" s="1"/>
  <c r="B30" i="21"/>
  <c r="B99" i="33" s="1"/>
  <c r="B31" i="21"/>
  <c r="B100" i="33" s="1"/>
  <c r="B27" i="21"/>
  <c r="A31" i="21"/>
  <c r="A30" i="21"/>
  <c r="A29" i="21"/>
  <c r="A28" i="21"/>
  <c r="A27" i="21"/>
  <c r="D18" i="4"/>
  <c r="D19" i="4"/>
  <c r="L26" i="21"/>
  <c r="N26" i="21"/>
  <c r="C26" i="21"/>
  <c r="I26" i="21"/>
  <c r="G26" i="21"/>
  <c r="E26" i="21"/>
  <c r="B26" i="21"/>
  <c r="D16" i="4"/>
  <c r="A26" i="21"/>
  <c r="C23" i="21"/>
  <c r="C24" i="21"/>
  <c r="C25" i="21"/>
  <c r="C22" i="21"/>
  <c r="L22" i="21"/>
  <c r="N22" i="21"/>
  <c r="L23" i="21"/>
  <c r="N23" i="21"/>
  <c r="L24" i="21"/>
  <c r="N24" i="21"/>
  <c r="L25" i="21"/>
  <c r="N25" i="21"/>
  <c r="I25" i="21"/>
  <c r="G25" i="21"/>
  <c r="E25" i="21"/>
  <c r="I24" i="21"/>
  <c r="G24" i="21"/>
  <c r="E24" i="21"/>
  <c r="I23" i="21"/>
  <c r="G23" i="21"/>
  <c r="E23" i="21"/>
  <c r="I22" i="21"/>
  <c r="G22" i="21"/>
  <c r="E22" i="21"/>
  <c r="B25" i="21"/>
  <c r="J25" i="21" s="1"/>
  <c r="B24" i="21"/>
  <c r="J24" i="21" s="1"/>
  <c r="B23" i="21"/>
  <c r="J23" i="21" s="1"/>
  <c r="B22" i="21"/>
  <c r="J22" i="21" s="1"/>
  <c r="A25" i="21"/>
  <c r="A24" i="21"/>
  <c r="A23" i="21"/>
  <c r="A22" i="21"/>
  <c r="C19" i="21"/>
  <c r="C20" i="21"/>
  <c r="C21" i="21"/>
  <c r="C18" i="21"/>
  <c r="C15" i="21"/>
  <c r="C16" i="21"/>
  <c r="C17" i="21"/>
  <c r="C14" i="21"/>
  <c r="N21" i="21"/>
  <c r="L21" i="21"/>
  <c r="I21" i="21"/>
  <c r="G21" i="21"/>
  <c r="E21" i="21"/>
  <c r="B21" i="21"/>
  <c r="A21" i="21"/>
  <c r="J21" i="21" s="1"/>
  <c r="N20" i="21"/>
  <c r="L20" i="21"/>
  <c r="I20" i="21"/>
  <c r="G20" i="21"/>
  <c r="E20" i="21"/>
  <c r="B20" i="21"/>
  <c r="A20" i="21"/>
  <c r="J20" i="21" s="1"/>
  <c r="N19" i="21"/>
  <c r="L19" i="21"/>
  <c r="I19" i="21"/>
  <c r="G19" i="21"/>
  <c r="E19" i="21"/>
  <c r="B19" i="21"/>
  <c r="A19" i="21"/>
  <c r="J19" i="21" s="1"/>
  <c r="N18" i="21"/>
  <c r="L18" i="21"/>
  <c r="I18" i="21"/>
  <c r="G18" i="21"/>
  <c r="E18" i="21"/>
  <c r="B18" i="21"/>
  <c r="A18" i="21"/>
  <c r="J18" i="21" s="1"/>
  <c r="L14" i="21"/>
  <c r="N14" i="21"/>
  <c r="L15" i="21"/>
  <c r="N15" i="21"/>
  <c r="L16" i="21"/>
  <c r="N16" i="21"/>
  <c r="L17" i="21"/>
  <c r="N17" i="21"/>
  <c r="I14" i="21"/>
  <c r="I15" i="21"/>
  <c r="I16" i="21"/>
  <c r="I17" i="21"/>
  <c r="E14" i="21"/>
  <c r="G14" i="21"/>
  <c r="E15" i="21"/>
  <c r="G15" i="21"/>
  <c r="E16" i="21"/>
  <c r="G16" i="21"/>
  <c r="E17" i="21"/>
  <c r="G17" i="21"/>
  <c r="A17" i="21"/>
  <c r="J17" i="21" s="1"/>
  <c r="A16" i="21"/>
  <c r="J16" i="21" s="1"/>
  <c r="A15" i="21"/>
  <c r="J15" i="21" s="1"/>
  <c r="A14" i="21"/>
  <c r="J14" i="21" s="1"/>
  <c r="B17" i="21"/>
  <c r="B16" i="21"/>
  <c r="B15" i="21"/>
  <c r="B14" i="21"/>
  <c r="K10" i="22"/>
  <c r="K11" i="22"/>
  <c r="K12" i="22"/>
  <c r="K13" i="22"/>
  <c r="K14" i="22"/>
  <c r="K15" i="22"/>
  <c r="K16" i="22"/>
  <c r="K17" i="22"/>
  <c r="G10" i="22"/>
  <c r="I10" i="22"/>
  <c r="G11" i="22"/>
  <c r="I11" i="22"/>
  <c r="G12" i="22"/>
  <c r="I12" i="22"/>
  <c r="G13" i="22"/>
  <c r="I13" i="22"/>
  <c r="G14" i="22"/>
  <c r="I14" i="22"/>
  <c r="G15" i="22"/>
  <c r="I15" i="22"/>
  <c r="G16" i="22"/>
  <c r="I16" i="22"/>
  <c r="G17" i="22"/>
  <c r="I17" i="22"/>
  <c r="D16" i="22"/>
  <c r="D14" i="22"/>
  <c r="D12" i="22"/>
  <c r="D10" i="22"/>
  <c r="C17" i="22"/>
  <c r="C15" i="22"/>
  <c r="C13" i="22"/>
  <c r="C11" i="22"/>
  <c r="N17" i="22"/>
  <c r="P17" i="22"/>
  <c r="N11" i="22"/>
  <c r="P11" i="22"/>
  <c r="N13" i="22"/>
  <c r="P13" i="22"/>
  <c r="N15" i="22"/>
  <c r="P15" i="22"/>
  <c r="B11" i="22"/>
  <c r="B12" i="22"/>
  <c r="B13" i="22"/>
  <c r="B14" i="22"/>
  <c r="B15" i="22"/>
  <c r="B16" i="22"/>
  <c r="B17" i="22"/>
  <c r="C16" i="22"/>
  <c r="C14" i="22"/>
  <c r="C12" i="22"/>
  <c r="C10" i="22"/>
  <c r="B10" i="22"/>
  <c r="C12" i="21"/>
  <c r="C13" i="21"/>
  <c r="C9" i="21"/>
  <c r="C10" i="21"/>
  <c r="C11" i="21"/>
  <c r="C8" i="21"/>
  <c r="N13" i="21"/>
  <c r="N114" i="33" s="1"/>
  <c r="L13" i="21"/>
  <c r="L114" i="33" s="1"/>
  <c r="I13" i="21"/>
  <c r="I114" i="33" s="1"/>
  <c r="G13" i="21"/>
  <c r="G114" i="33" s="1"/>
  <c r="E13" i="21"/>
  <c r="E114" i="33" s="1"/>
  <c r="B13" i="21"/>
  <c r="B114" i="33" s="1"/>
  <c r="A13" i="21"/>
  <c r="N12" i="21"/>
  <c r="N113" i="33" s="1"/>
  <c r="L12" i="21"/>
  <c r="L113" i="33" s="1"/>
  <c r="I12" i="21"/>
  <c r="I113" i="33" s="1"/>
  <c r="G12" i="21"/>
  <c r="G113" i="33" s="1"/>
  <c r="E12" i="21"/>
  <c r="E113" i="33" s="1"/>
  <c r="B12" i="21"/>
  <c r="B113" i="33" s="1"/>
  <c r="A12" i="21"/>
  <c r="N11" i="21"/>
  <c r="N112" i="33" s="1"/>
  <c r="L11" i="21"/>
  <c r="L112" i="33" s="1"/>
  <c r="I11" i="21"/>
  <c r="I112" i="33" s="1"/>
  <c r="G11" i="21"/>
  <c r="G112" i="33" s="1"/>
  <c r="E11" i="21"/>
  <c r="E112" i="33" s="1"/>
  <c r="B11" i="21"/>
  <c r="B112" i="33" s="1"/>
  <c r="A11" i="21"/>
  <c r="L8" i="21"/>
  <c r="L109" i="33" s="1"/>
  <c r="N8" i="21"/>
  <c r="N109" i="33" s="1"/>
  <c r="L9" i="21"/>
  <c r="L110" i="33" s="1"/>
  <c r="N9" i="21"/>
  <c r="N110" i="33" s="1"/>
  <c r="L10" i="21"/>
  <c r="L111" i="33" s="1"/>
  <c r="N10" i="21"/>
  <c r="N111" i="33" s="1"/>
  <c r="I8" i="21"/>
  <c r="I109" i="33" s="1"/>
  <c r="I9" i="21"/>
  <c r="I110" i="33" s="1"/>
  <c r="I10" i="21"/>
  <c r="I111" i="33" s="1"/>
  <c r="G8" i="21"/>
  <c r="G109" i="33" s="1"/>
  <c r="G9" i="21"/>
  <c r="G110" i="33" s="1"/>
  <c r="G10" i="21"/>
  <c r="G111" i="33" s="1"/>
  <c r="E8" i="21"/>
  <c r="E109" i="33" s="1"/>
  <c r="E9" i="21"/>
  <c r="E110" i="33" s="1"/>
  <c r="E10" i="21"/>
  <c r="E111" i="33" s="1"/>
  <c r="A10" i="21"/>
  <c r="A9" i="21"/>
  <c r="A8" i="21"/>
  <c r="B10" i="21"/>
  <c r="B111" i="33" s="1"/>
  <c r="B9" i="21"/>
  <c r="B110" i="33" s="1"/>
  <c r="B8" i="21"/>
  <c r="B109" i="33" s="1"/>
  <c r="E25" i="3"/>
  <c r="E24" i="3"/>
  <c r="E23" i="3"/>
  <c r="B22" i="3"/>
  <c r="C9" i="22"/>
  <c r="C7" i="22"/>
  <c r="C5" i="22"/>
  <c r="C3" i="22"/>
  <c r="C8" i="22"/>
  <c r="C6" i="22"/>
  <c r="C4" i="22"/>
  <c r="C2" i="22"/>
  <c r="B3" i="22"/>
  <c r="B4" i="22"/>
  <c r="B5" i="22"/>
  <c r="A94" i="33" s="1"/>
  <c r="B6" i="22"/>
  <c r="B7" i="22"/>
  <c r="A95" i="33" s="1"/>
  <c r="B8" i="22"/>
  <c r="B9" i="22"/>
  <c r="A96" i="33" s="1"/>
  <c r="B2" i="22"/>
  <c r="P5" i="22"/>
  <c r="N94" i="33" s="1"/>
  <c r="P7" i="22"/>
  <c r="N95" i="33" s="1"/>
  <c r="P9" i="22"/>
  <c r="N96" i="33" s="1"/>
  <c r="P3" i="22"/>
  <c r="N9" i="22"/>
  <c r="L96" i="33" s="1"/>
  <c r="N7" i="22"/>
  <c r="L95" i="33" s="1"/>
  <c r="N5" i="22"/>
  <c r="L94" i="33" s="1"/>
  <c r="N3" i="22"/>
  <c r="K9" i="22"/>
  <c r="I96" i="33" s="1"/>
  <c r="I9" i="22"/>
  <c r="G96" i="33" s="1"/>
  <c r="G9" i="22"/>
  <c r="E96" i="33" s="1"/>
  <c r="K8" i="22"/>
  <c r="I8" i="22"/>
  <c r="G8" i="22"/>
  <c r="K7" i="22"/>
  <c r="I95" i="33" s="1"/>
  <c r="I7" i="22"/>
  <c r="G95" i="33" s="1"/>
  <c r="G7" i="22"/>
  <c r="E95" i="33" s="1"/>
  <c r="K6" i="22"/>
  <c r="I6" i="22"/>
  <c r="G6" i="22"/>
  <c r="K5" i="22"/>
  <c r="I94" i="33" s="1"/>
  <c r="I5" i="22"/>
  <c r="G94" i="33" s="1"/>
  <c r="G5" i="22"/>
  <c r="E94" i="33" s="1"/>
  <c r="K4" i="22"/>
  <c r="I4" i="22"/>
  <c r="G4" i="22"/>
  <c r="K3" i="22"/>
  <c r="I3" i="22"/>
  <c r="G3" i="22"/>
  <c r="K2" i="22"/>
  <c r="I2" i="22"/>
  <c r="G2" i="22"/>
  <c r="Q1" i="22"/>
  <c r="P1" i="22"/>
  <c r="O1" i="22"/>
  <c r="N1" i="22"/>
  <c r="M1" i="22"/>
  <c r="L1" i="22"/>
  <c r="K1" i="22"/>
  <c r="J1" i="22"/>
  <c r="I1" i="22"/>
  <c r="G1" i="22"/>
  <c r="D26" i="4"/>
  <c r="D25" i="4"/>
  <c r="D24" i="4"/>
  <c r="D20" i="4"/>
  <c r="D17" i="4"/>
  <c r="D15" i="4"/>
  <c r="C7" i="21"/>
  <c r="C6" i="21"/>
  <c r="N7" i="21"/>
  <c r="L7" i="21"/>
  <c r="I7" i="21"/>
  <c r="G7" i="21"/>
  <c r="E7" i="21"/>
  <c r="B7" i="21"/>
  <c r="A7" i="21"/>
  <c r="N6" i="21"/>
  <c r="L6" i="21"/>
  <c r="I6" i="21"/>
  <c r="G6" i="21"/>
  <c r="E6" i="21"/>
  <c r="B6" i="21"/>
  <c r="A6" i="21"/>
  <c r="C4" i="21"/>
  <c r="C3" i="21"/>
  <c r="A4" i="21"/>
  <c r="A3" i="21"/>
  <c r="B3" i="21"/>
  <c r="B4" i="21"/>
  <c r="C2" i="21"/>
  <c r="B2" i="21"/>
  <c r="A2" i="21"/>
  <c r="E28" i="3"/>
  <c r="E37" i="3"/>
  <c r="E51" i="3"/>
  <c r="D9" i="4"/>
  <c r="D10" i="4"/>
  <c r="D11" i="4"/>
  <c r="D12" i="4"/>
  <c r="D7" i="4"/>
  <c r="D8" i="4"/>
  <c r="B16" i="3"/>
  <c r="E29" i="3"/>
  <c r="E48" i="3"/>
  <c r="E38" i="3"/>
  <c r="E50" i="3"/>
  <c r="E33" i="3"/>
  <c r="E30" i="3"/>
  <c r="E46" i="3"/>
  <c r="L3" i="21"/>
  <c r="L4" i="21"/>
  <c r="L2" i="21"/>
  <c r="N4" i="21"/>
  <c r="I4" i="21"/>
  <c r="G4" i="21"/>
  <c r="E4" i="21"/>
  <c r="N3" i="21"/>
  <c r="I3" i="21"/>
  <c r="G3" i="21"/>
  <c r="E3" i="21"/>
  <c r="N2" i="21"/>
  <c r="I2" i="21"/>
  <c r="G2" i="21"/>
  <c r="E2" i="21"/>
  <c r="O1" i="21"/>
  <c r="N1" i="21"/>
  <c r="M1" i="21"/>
  <c r="L1" i="21"/>
  <c r="K1" i="21"/>
  <c r="J1" i="21"/>
  <c r="I1" i="21"/>
  <c r="H1" i="21"/>
  <c r="G1" i="21"/>
  <c r="E1" i="21"/>
  <c r="N313" i="20"/>
  <c r="K311" i="20"/>
  <c r="L311" i="20"/>
  <c r="M311" i="20"/>
  <c r="N311" i="20"/>
  <c r="K312" i="20"/>
  <c r="L312" i="20"/>
  <c r="M312" i="20"/>
  <c r="N312" i="20"/>
  <c r="K313" i="20"/>
  <c r="L313" i="20"/>
  <c r="M313" i="20"/>
  <c r="L310" i="20"/>
  <c r="M310" i="20"/>
  <c r="N310" i="20"/>
  <c r="K310" i="20"/>
  <c r="D18" i="19"/>
  <c r="D16" i="19"/>
  <c r="D14" i="19"/>
  <c r="D12" i="19"/>
  <c r="D10" i="19"/>
  <c r="D8" i="19"/>
  <c r="D6" i="19"/>
  <c r="D4" i="19"/>
  <c r="D2" i="19"/>
  <c r="C15" i="19"/>
  <c r="C13" i="19"/>
  <c r="B19" i="19"/>
  <c r="B18" i="19"/>
  <c r="B17" i="19"/>
  <c r="B16" i="19"/>
  <c r="B15" i="19"/>
  <c r="A93" i="33" s="1"/>
  <c r="B14" i="19"/>
  <c r="B13" i="19"/>
  <c r="A92" i="33" s="1"/>
  <c r="B12" i="19"/>
  <c r="P19" i="19"/>
  <c r="N19" i="19"/>
  <c r="K19" i="19"/>
  <c r="I19" i="19"/>
  <c r="G19" i="19"/>
  <c r="C19" i="19"/>
  <c r="K18" i="19"/>
  <c r="I18" i="19"/>
  <c r="G18" i="19"/>
  <c r="C18" i="19"/>
  <c r="P17" i="19"/>
  <c r="N17" i="19"/>
  <c r="K17" i="19"/>
  <c r="I17" i="19"/>
  <c r="G17" i="19"/>
  <c r="C17" i="19"/>
  <c r="K16" i="19"/>
  <c r="I16" i="19"/>
  <c r="G16" i="19"/>
  <c r="C16" i="19"/>
  <c r="P15" i="19"/>
  <c r="N93" i="33" s="1"/>
  <c r="N15" i="19"/>
  <c r="L93" i="33" s="1"/>
  <c r="K15" i="19"/>
  <c r="I93" i="33" s="1"/>
  <c r="I15" i="19"/>
  <c r="G93" i="33" s="1"/>
  <c r="G15" i="19"/>
  <c r="E93" i="33" s="1"/>
  <c r="K14" i="19"/>
  <c r="I14" i="19"/>
  <c r="G14" i="19"/>
  <c r="C14" i="19"/>
  <c r="P13" i="19"/>
  <c r="N13" i="19"/>
  <c r="K13" i="19"/>
  <c r="I92" i="33" s="1"/>
  <c r="I13" i="19"/>
  <c r="G92" i="33" s="1"/>
  <c r="G13" i="19"/>
  <c r="E92" i="33" s="1"/>
  <c r="K12" i="19"/>
  <c r="I12" i="19"/>
  <c r="G12" i="19"/>
  <c r="C12" i="19"/>
  <c r="P11" i="19"/>
  <c r="C11" i="19"/>
  <c r="B11" i="19"/>
  <c r="B10" i="19"/>
  <c r="C10" i="19"/>
  <c r="N11" i="19"/>
  <c r="K11" i="19"/>
  <c r="I11" i="19"/>
  <c r="G11" i="19"/>
  <c r="K10" i="19"/>
  <c r="I10" i="19"/>
  <c r="G10" i="19"/>
  <c r="C9" i="19"/>
  <c r="C7" i="19"/>
  <c r="C5" i="19"/>
  <c r="P9" i="19"/>
  <c r="N5" i="19"/>
  <c r="N7" i="19"/>
  <c r="N9" i="19"/>
  <c r="N3" i="19"/>
  <c r="G8" i="19"/>
  <c r="I8" i="19"/>
  <c r="K8" i="19"/>
  <c r="G9" i="19"/>
  <c r="I9" i="19"/>
  <c r="K9" i="19"/>
  <c r="C3" i="19"/>
  <c r="D23" i="4"/>
  <c r="D21" i="4"/>
  <c r="D14" i="4"/>
  <c r="P7" i="19"/>
  <c r="K7" i="19"/>
  <c r="I7" i="19"/>
  <c r="G7" i="19"/>
  <c r="K6" i="19"/>
  <c r="I6" i="19"/>
  <c r="G6" i="19"/>
  <c r="P5" i="19"/>
  <c r="K5" i="19"/>
  <c r="I5" i="19"/>
  <c r="G5" i="19"/>
  <c r="K4" i="19"/>
  <c r="I4" i="19"/>
  <c r="G4" i="19"/>
  <c r="P3" i="19"/>
  <c r="K3" i="19"/>
  <c r="I3" i="19"/>
  <c r="G3" i="19"/>
  <c r="B3" i="19"/>
  <c r="K2" i="19"/>
  <c r="I2" i="19"/>
  <c r="G2" i="19"/>
  <c r="C2" i="19"/>
  <c r="B2" i="19"/>
  <c r="Q1" i="19"/>
  <c r="P1" i="19"/>
  <c r="O1" i="19"/>
  <c r="N1" i="19"/>
  <c r="M1" i="19"/>
  <c r="L1" i="19"/>
  <c r="K1" i="19"/>
  <c r="J1" i="19"/>
  <c r="I1" i="19"/>
  <c r="G1" i="19"/>
  <c r="E57" i="3"/>
  <c r="E56" i="3"/>
  <c r="E55" i="3"/>
  <c r="E53" i="3"/>
  <c r="B4" i="17"/>
  <c r="C4" i="17"/>
  <c r="B5" i="17"/>
  <c r="C5" i="17"/>
  <c r="B6" i="17"/>
  <c r="C6" i="17"/>
  <c r="B7" i="17"/>
  <c r="C7" i="17"/>
  <c r="C3" i="17"/>
  <c r="B3" i="17"/>
  <c r="C2" i="17"/>
  <c r="B2" i="17"/>
  <c r="P7" i="17"/>
  <c r="N7" i="17"/>
  <c r="P5" i="17"/>
  <c r="N5" i="17"/>
  <c r="D6" i="17"/>
  <c r="D4" i="17"/>
  <c r="D2" i="17"/>
  <c r="P3" i="17"/>
  <c r="N3" i="17"/>
  <c r="K3" i="17"/>
  <c r="K4" i="17"/>
  <c r="K5" i="17"/>
  <c r="K6" i="17"/>
  <c r="K7" i="17"/>
  <c r="I3" i="17"/>
  <c r="I4" i="17"/>
  <c r="I5" i="17"/>
  <c r="I6" i="17"/>
  <c r="I7" i="17"/>
  <c r="G3" i="17"/>
  <c r="G4" i="17"/>
  <c r="G5" i="17"/>
  <c r="G6" i="17"/>
  <c r="G7" i="17"/>
  <c r="K2" i="17"/>
  <c r="I2" i="17"/>
  <c r="G2" i="17"/>
  <c r="Q1" i="17"/>
  <c r="P1" i="17"/>
  <c r="O1" i="17"/>
  <c r="N1" i="17"/>
  <c r="M1" i="17"/>
  <c r="L1" i="17"/>
  <c r="K1" i="17"/>
  <c r="J1" i="17"/>
  <c r="I1" i="17"/>
  <c r="G1" i="17"/>
  <c r="A5" i="17"/>
  <c r="A7" i="17" s="1"/>
  <c r="A3" i="19" s="1"/>
  <c r="A5" i="19" s="1"/>
  <c r="A7" i="19" s="1"/>
  <c r="A9" i="19" s="1"/>
  <c r="A11" i="19" s="1"/>
  <c r="A13" i="19" s="1"/>
  <c r="A15" i="19" s="1"/>
  <c r="A17" i="19" s="1"/>
  <c r="A19" i="19" s="1"/>
  <c r="A3" i="22" s="1"/>
  <c r="A5" i="22" s="1"/>
  <c r="A7" i="22" s="1"/>
  <c r="A9" i="22" s="1"/>
  <c r="A11" i="22" s="1"/>
  <c r="A4" i="17"/>
  <c r="A6" i="17" s="1"/>
  <c r="A2" i="19" s="1"/>
  <c r="A4" i="19" s="1"/>
  <c r="A6" i="19" s="1"/>
  <c r="A8" i="19" s="1"/>
  <c r="A10" i="19" s="1"/>
  <c r="A12" i="19" s="1"/>
  <c r="A14" i="19" s="1"/>
  <c r="A16" i="19" s="1"/>
  <c r="A18" i="19" s="1"/>
  <c r="A2" i="22" s="1"/>
  <c r="A4" i="22" s="1"/>
  <c r="A6" i="22" s="1"/>
  <c r="A8" i="22" s="1"/>
  <c r="A10" i="22" s="1"/>
  <c r="C7" i="16"/>
  <c r="C6" i="16"/>
  <c r="C5" i="16"/>
  <c r="C4" i="16"/>
  <c r="C3" i="16"/>
  <c r="C2" i="16"/>
  <c r="N7" i="16"/>
  <c r="L7" i="16"/>
  <c r="I7" i="16"/>
  <c r="G7" i="16"/>
  <c r="E7" i="16"/>
  <c r="B7" i="16"/>
  <c r="A7" i="16"/>
  <c r="N6" i="16"/>
  <c r="L6" i="16"/>
  <c r="I6" i="16"/>
  <c r="G6" i="16"/>
  <c r="E6" i="16"/>
  <c r="B6" i="16"/>
  <c r="A6" i="16"/>
  <c r="N5" i="16"/>
  <c r="L5" i="16"/>
  <c r="I5" i="16"/>
  <c r="G5" i="16"/>
  <c r="E5" i="16"/>
  <c r="B5" i="16"/>
  <c r="A5" i="16"/>
  <c r="N4" i="16"/>
  <c r="L4" i="16"/>
  <c r="I4" i="16"/>
  <c r="G4" i="16"/>
  <c r="E4" i="16"/>
  <c r="B4" i="16"/>
  <c r="A4" i="16"/>
  <c r="N3" i="16"/>
  <c r="L3" i="16"/>
  <c r="L2" i="16"/>
  <c r="I3" i="16"/>
  <c r="G3" i="16"/>
  <c r="E3" i="16"/>
  <c r="B3" i="16"/>
  <c r="B2" i="16"/>
  <c r="A3" i="16"/>
  <c r="A2" i="16"/>
  <c r="N2" i="16"/>
  <c r="I2" i="16"/>
  <c r="G2" i="16"/>
  <c r="E2" i="16"/>
  <c r="O1" i="16"/>
  <c r="N1" i="16"/>
  <c r="M1" i="16"/>
  <c r="L1" i="16"/>
  <c r="K1" i="16"/>
  <c r="J1" i="16"/>
  <c r="I1" i="16"/>
  <c r="H1" i="16"/>
  <c r="G1" i="16"/>
  <c r="E1" i="16"/>
  <c r="E18" i="3"/>
  <c r="E21" i="3"/>
  <c r="B19" i="3"/>
  <c r="N91" i="11"/>
  <c r="L91" i="11"/>
  <c r="I91" i="11"/>
  <c r="E91" i="11"/>
  <c r="B91" i="11"/>
  <c r="J91" i="11"/>
  <c r="N90" i="11"/>
  <c r="L90" i="11"/>
  <c r="I90" i="11"/>
  <c r="E90" i="11"/>
  <c r="B90" i="11"/>
  <c r="J90" i="11"/>
  <c r="N89" i="11"/>
  <c r="L89" i="11"/>
  <c r="I89" i="11"/>
  <c r="E89" i="11"/>
  <c r="B89" i="11"/>
  <c r="J89" i="11"/>
  <c r="N88" i="11"/>
  <c r="L88" i="11"/>
  <c r="I88" i="11"/>
  <c r="E88" i="11"/>
  <c r="B88" i="11"/>
  <c r="J88" i="11"/>
  <c r="N87" i="11"/>
  <c r="L87" i="11"/>
  <c r="I87" i="11"/>
  <c r="E87" i="11"/>
  <c r="B87" i="11"/>
  <c r="J87" i="11"/>
  <c r="L86" i="11"/>
  <c r="E86" i="11"/>
  <c r="B86" i="11"/>
  <c r="J86" i="11"/>
  <c r="L85" i="11"/>
  <c r="J85" i="11"/>
  <c r="L84" i="11"/>
  <c r="J84" i="11"/>
  <c r="L81" i="11"/>
  <c r="J81" i="11"/>
  <c r="L80" i="11"/>
  <c r="B80" i="11"/>
  <c r="J80" i="11"/>
  <c r="L79" i="11"/>
  <c r="B79" i="11"/>
  <c r="J79" i="11"/>
  <c r="L78" i="11"/>
  <c r="B78" i="11"/>
  <c r="J78" i="11"/>
  <c r="L77" i="11"/>
  <c r="B77" i="11"/>
  <c r="J77" i="11"/>
  <c r="L76" i="11"/>
  <c r="J76" i="11"/>
  <c r="A76" i="11"/>
  <c r="L75" i="11"/>
  <c r="J75" i="11"/>
  <c r="A75" i="11"/>
  <c r="L74" i="11"/>
  <c r="J74" i="11"/>
  <c r="A74" i="11"/>
  <c r="L73" i="11"/>
  <c r="J73" i="11"/>
  <c r="A73" i="11"/>
  <c r="L72" i="11"/>
  <c r="J72" i="11"/>
  <c r="A72" i="11"/>
  <c r="L71" i="11"/>
  <c r="J71" i="11"/>
  <c r="A71" i="11"/>
  <c r="L70" i="11"/>
  <c r="J70" i="11"/>
  <c r="A70" i="11"/>
  <c r="L69" i="11"/>
  <c r="J69" i="11"/>
  <c r="L66" i="11"/>
  <c r="J66" i="11"/>
  <c r="A66" i="11"/>
  <c r="L65" i="11"/>
  <c r="J65" i="11"/>
  <c r="A65" i="11"/>
  <c r="L64" i="11"/>
  <c r="J64" i="11"/>
  <c r="A64" i="11"/>
  <c r="L63" i="11"/>
  <c r="J63" i="11"/>
  <c r="A63" i="11"/>
  <c r="L62" i="11"/>
  <c r="J62" i="11"/>
  <c r="A62" i="11"/>
  <c r="L61" i="11"/>
  <c r="B61" i="11"/>
  <c r="J61" i="11"/>
  <c r="L60" i="11"/>
  <c r="B60" i="11"/>
  <c r="J60" i="11"/>
  <c r="L59" i="11"/>
  <c r="B59" i="11"/>
  <c r="J59" i="11"/>
  <c r="L58" i="11"/>
  <c r="B58" i="11"/>
  <c r="J58" i="11"/>
  <c r="L57" i="11"/>
  <c r="B57" i="11"/>
  <c r="J57" i="11"/>
  <c r="L56" i="11"/>
  <c r="B56" i="11"/>
  <c r="J56" i="11"/>
  <c r="L55" i="11"/>
  <c r="B55" i="11"/>
  <c r="J55" i="11"/>
  <c r="L54" i="11"/>
  <c r="J54" i="11"/>
  <c r="L51" i="11"/>
  <c r="B51" i="11"/>
  <c r="J51" i="11"/>
  <c r="L50" i="11"/>
  <c r="B50" i="11"/>
  <c r="J50" i="11"/>
  <c r="L49" i="11"/>
  <c r="B49" i="11"/>
  <c r="J49" i="11"/>
  <c r="L48" i="11"/>
  <c r="B48" i="11"/>
  <c r="J48" i="11"/>
  <c r="L47" i="11"/>
  <c r="B47" i="11"/>
  <c r="J47" i="11"/>
  <c r="L46" i="11"/>
  <c r="J46" i="11"/>
  <c r="A46" i="11"/>
  <c r="L45" i="11"/>
  <c r="J45" i="11"/>
  <c r="A45" i="11"/>
  <c r="L44" i="11"/>
  <c r="J44" i="11"/>
  <c r="A44" i="11"/>
  <c r="L43" i="11"/>
  <c r="J43" i="11"/>
  <c r="A43" i="11"/>
  <c r="L42" i="11"/>
  <c r="J42" i="11"/>
  <c r="A42" i="11"/>
  <c r="L41" i="11"/>
  <c r="J41" i="11"/>
  <c r="A41" i="11"/>
  <c r="L40" i="11"/>
  <c r="J40" i="11"/>
  <c r="A40" i="11"/>
  <c r="L39" i="11"/>
  <c r="J39" i="11"/>
  <c r="L36" i="11"/>
  <c r="J36" i="11"/>
  <c r="A36" i="11"/>
  <c r="L35" i="11"/>
  <c r="J35" i="11"/>
  <c r="A35" i="11"/>
  <c r="L34" i="11"/>
  <c r="J34" i="11"/>
  <c r="A34" i="11"/>
  <c r="L33" i="11"/>
  <c r="J33" i="11"/>
  <c r="A33" i="11"/>
  <c r="L32" i="11"/>
  <c r="J32" i="11"/>
  <c r="A32" i="11"/>
  <c r="B18" i="11"/>
  <c r="B19" i="11"/>
  <c r="B20" i="11"/>
  <c r="B21" i="11"/>
  <c r="B25" i="11"/>
  <c r="B26" i="11"/>
  <c r="B27" i="11"/>
  <c r="B28" i="11"/>
  <c r="B29" i="11"/>
  <c r="B30" i="11"/>
  <c r="B31" i="11"/>
  <c r="B17" i="11"/>
  <c r="L31" i="11"/>
  <c r="J31" i="11"/>
  <c r="L30" i="11"/>
  <c r="J30" i="11"/>
  <c r="L29" i="11"/>
  <c r="J29" i="11"/>
  <c r="L28" i="11"/>
  <c r="J28" i="11"/>
  <c r="L27" i="11"/>
  <c r="J27" i="11"/>
  <c r="L26" i="11"/>
  <c r="J26" i="11"/>
  <c r="L25" i="11"/>
  <c r="J25" i="11"/>
  <c r="L24" i="11"/>
  <c r="J24" i="11"/>
  <c r="L21" i="11"/>
  <c r="J21" i="11"/>
  <c r="L20" i="11"/>
  <c r="J20" i="11"/>
  <c r="L19" i="11"/>
  <c r="J19" i="11"/>
  <c r="L18" i="11"/>
  <c r="J18" i="11"/>
  <c r="L17" i="11"/>
  <c r="J17" i="11"/>
  <c r="L3" i="11"/>
  <c r="L4" i="11"/>
  <c r="L5" i="11"/>
  <c r="L6" i="11"/>
  <c r="L7" i="11"/>
  <c r="L10" i="11"/>
  <c r="L11" i="11"/>
  <c r="L12" i="11"/>
  <c r="L13" i="11"/>
  <c r="L14" i="11"/>
  <c r="L15" i="11"/>
  <c r="L16" i="11"/>
  <c r="L2" i="11"/>
  <c r="A3" i="11"/>
  <c r="A14" i="33" s="1"/>
  <c r="A4" i="11"/>
  <c r="A5" i="11"/>
  <c r="A6" i="11"/>
  <c r="A7" i="11"/>
  <c r="A10" i="11"/>
  <c r="A11" i="11"/>
  <c r="A12" i="11"/>
  <c r="A13" i="11"/>
  <c r="A14" i="11"/>
  <c r="A15" i="11"/>
  <c r="A16" i="11"/>
  <c r="A2" i="11"/>
  <c r="J16" i="11"/>
  <c r="J15" i="11"/>
  <c r="J14" i="11"/>
  <c r="J13" i="11"/>
  <c r="J12" i="11"/>
  <c r="J11" i="11"/>
  <c r="J7" i="11"/>
  <c r="J6" i="11"/>
  <c r="J5" i="11"/>
  <c r="J4" i="11"/>
  <c r="J3" i="11"/>
  <c r="J2" i="11"/>
  <c r="J10" i="11"/>
  <c r="G7" i="11"/>
  <c r="E7" i="11"/>
  <c r="G6" i="11"/>
  <c r="E6" i="11"/>
  <c r="G5" i="11"/>
  <c r="E5" i="11"/>
  <c r="N4" i="11"/>
  <c r="G4" i="11"/>
  <c r="E4" i="11"/>
  <c r="N3" i="11"/>
  <c r="G3" i="11"/>
  <c r="E3" i="11"/>
  <c r="N2" i="11"/>
  <c r="I2" i="11"/>
  <c r="G2" i="11"/>
  <c r="E2" i="11"/>
  <c r="O1" i="11"/>
  <c r="N1" i="11"/>
  <c r="M1" i="11"/>
  <c r="L1" i="11"/>
  <c r="K1" i="11"/>
  <c r="J1" i="11"/>
  <c r="I1" i="11"/>
  <c r="H1" i="11"/>
  <c r="G1" i="11"/>
  <c r="E1" i="11"/>
  <c r="C9" i="9"/>
  <c r="C16" i="9"/>
  <c r="C10" i="9"/>
  <c r="C17" i="9"/>
  <c r="C11" i="9"/>
  <c r="C18" i="9"/>
  <c r="C12" i="9"/>
  <c r="C19" i="9"/>
  <c r="C13" i="9"/>
  <c r="C20" i="9"/>
  <c r="C14" i="9"/>
  <c r="C21" i="9"/>
  <c r="C15" i="9"/>
  <c r="C22" i="9"/>
  <c r="N22" i="9"/>
  <c r="L22" i="9"/>
  <c r="I22" i="9"/>
  <c r="G22" i="9"/>
  <c r="E22" i="9"/>
  <c r="B22" i="9"/>
  <c r="J22" i="9" s="1"/>
  <c r="A22" i="9"/>
  <c r="N21" i="9"/>
  <c r="L21" i="9"/>
  <c r="I21" i="9"/>
  <c r="G21" i="9"/>
  <c r="E21" i="9"/>
  <c r="B21" i="9"/>
  <c r="J21" i="9" s="1"/>
  <c r="A21" i="9"/>
  <c r="N20" i="9"/>
  <c r="L20" i="9"/>
  <c r="I20" i="9"/>
  <c r="G20" i="9"/>
  <c r="E20" i="9"/>
  <c r="B20" i="9"/>
  <c r="J20" i="9" s="1"/>
  <c r="O20" i="9" s="1"/>
  <c r="A20" i="9"/>
  <c r="N19" i="9"/>
  <c r="L19" i="9"/>
  <c r="I19" i="9"/>
  <c r="G19" i="9"/>
  <c r="E19" i="9"/>
  <c r="B19" i="9"/>
  <c r="J19" i="9" s="1"/>
  <c r="A19" i="9"/>
  <c r="N18" i="9"/>
  <c r="L18" i="9"/>
  <c r="I18" i="9"/>
  <c r="G18" i="9"/>
  <c r="E18" i="9"/>
  <c r="B18" i="9"/>
  <c r="J18" i="9" s="1"/>
  <c r="A18" i="9"/>
  <c r="N17" i="9"/>
  <c r="L17" i="9"/>
  <c r="I17" i="9"/>
  <c r="G17" i="9"/>
  <c r="E17" i="9"/>
  <c r="B17" i="9"/>
  <c r="J17" i="9" s="1"/>
  <c r="O17" i="9" s="1"/>
  <c r="A17" i="9"/>
  <c r="N16" i="9"/>
  <c r="L16" i="9"/>
  <c r="I16" i="9"/>
  <c r="G16" i="9"/>
  <c r="E16" i="9"/>
  <c r="B16" i="9"/>
  <c r="J16" i="9" s="1"/>
  <c r="A16" i="9"/>
  <c r="N15" i="9"/>
  <c r="L15" i="9"/>
  <c r="I15" i="9"/>
  <c r="G15" i="9"/>
  <c r="E15" i="9"/>
  <c r="B15" i="9"/>
  <c r="J15" i="9" s="1"/>
  <c r="O15" i="9" s="1"/>
  <c r="A15" i="9"/>
  <c r="N14" i="9"/>
  <c r="L14" i="9"/>
  <c r="I14" i="9"/>
  <c r="G14" i="9"/>
  <c r="E14" i="9"/>
  <c r="B14" i="9"/>
  <c r="J14" i="9" s="1"/>
  <c r="A14" i="9"/>
  <c r="N13" i="9"/>
  <c r="L13" i="9"/>
  <c r="I13" i="9"/>
  <c r="G13" i="9"/>
  <c r="E13" i="9"/>
  <c r="B13" i="9"/>
  <c r="J13" i="9" s="1"/>
  <c r="A13" i="9"/>
  <c r="N12" i="9"/>
  <c r="L12" i="9"/>
  <c r="I12" i="9"/>
  <c r="G12" i="9"/>
  <c r="E12" i="9"/>
  <c r="B12" i="9"/>
  <c r="J12" i="9" s="1"/>
  <c r="O12" i="9" s="1"/>
  <c r="A12" i="9"/>
  <c r="N11" i="9"/>
  <c r="L11" i="9"/>
  <c r="I11" i="9"/>
  <c r="G11" i="9"/>
  <c r="E11" i="9"/>
  <c r="B11" i="9"/>
  <c r="J11" i="9" s="1"/>
  <c r="A11" i="9"/>
  <c r="N10" i="9"/>
  <c r="L10" i="9"/>
  <c r="I10" i="9"/>
  <c r="G10" i="9"/>
  <c r="E10" i="9"/>
  <c r="B10" i="9"/>
  <c r="J10" i="9" s="1"/>
  <c r="O10" i="9" s="1"/>
  <c r="A10" i="9"/>
  <c r="N9" i="9"/>
  <c r="L9" i="9"/>
  <c r="I9" i="9"/>
  <c r="G9" i="9"/>
  <c r="E9" i="9"/>
  <c r="B9" i="9"/>
  <c r="J9" i="9" s="1"/>
  <c r="A9" i="9"/>
  <c r="C3" i="9"/>
  <c r="C4" i="9"/>
  <c r="C5" i="9"/>
  <c r="C6" i="9"/>
  <c r="C7" i="9"/>
  <c r="C8" i="9"/>
  <c r="C2" i="9"/>
  <c r="L8" i="9"/>
  <c r="L7" i="9"/>
  <c r="L6" i="9"/>
  <c r="L5" i="9"/>
  <c r="L4" i="9"/>
  <c r="L3" i="9"/>
  <c r="L2" i="9"/>
  <c r="A7" i="9"/>
  <c r="A8" i="9"/>
  <c r="E34" i="3"/>
  <c r="E39" i="3"/>
  <c r="E43" i="3"/>
  <c r="E41" i="3"/>
  <c r="E45" i="3"/>
  <c r="E31" i="3"/>
  <c r="L16" i="7"/>
  <c r="L13" i="33" s="1"/>
  <c r="L15" i="7"/>
  <c r="L12" i="33" s="1"/>
  <c r="L14" i="7"/>
  <c r="L13" i="7"/>
  <c r="L12" i="7"/>
  <c r="L10" i="33" s="1"/>
  <c r="L11" i="7"/>
  <c r="L9" i="33" s="1"/>
  <c r="L10" i="7"/>
  <c r="L8" i="33" s="1"/>
  <c r="L9" i="7"/>
  <c r="L8" i="7"/>
  <c r="L7" i="7"/>
  <c r="L6" i="33" s="1"/>
  <c r="L6" i="7"/>
  <c r="L5" i="33" s="1"/>
  <c r="L5" i="7"/>
  <c r="L4" i="33" s="1"/>
  <c r="L4" i="7"/>
  <c r="L3" i="7"/>
  <c r="L2" i="7"/>
  <c r="L2" i="33" s="1"/>
  <c r="E11" i="3"/>
  <c r="E19" i="3" s="1"/>
  <c r="E9" i="3"/>
  <c r="E16" i="3" s="1"/>
  <c r="E6" i="3"/>
  <c r="E15" i="3"/>
  <c r="E3" i="3"/>
  <c r="Q7" i="17" l="1"/>
  <c r="Q11" i="19"/>
  <c r="Q13" i="19"/>
  <c r="O92" i="33" s="1"/>
  <c r="L3" i="33"/>
  <c r="L122" i="33"/>
  <c r="L7" i="33"/>
  <c r="L123" i="33"/>
  <c r="L11" i="33"/>
  <c r="L124" i="33"/>
  <c r="Q7" i="25"/>
  <c r="O119" i="33" s="1"/>
  <c r="L92" i="33"/>
  <c r="L145" i="31"/>
  <c r="Q9" i="19"/>
  <c r="O9" i="9"/>
  <c r="O13" i="9"/>
  <c r="N92" i="33"/>
  <c r="N145" i="31"/>
  <c r="A13" i="22"/>
  <c r="A15" i="22" s="1"/>
  <c r="A17" i="22" s="1"/>
  <c r="A19" i="22" s="1"/>
  <c r="A21" i="22" s="1"/>
  <c r="A23" i="22" s="1"/>
  <c r="A25" i="22" s="1"/>
  <c r="A27" i="22" s="1"/>
  <c r="A29" i="22" s="1"/>
  <c r="A31" i="22" s="1"/>
  <c r="A33" i="22" s="1"/>
  <c r="A35" i="22" s="1"/>
  <c r="A37" i="22" s="1"/>
  <c r="A39" i="22" s="1"/>
  <c r="A41" i="22" s="1"/>
  <c r="Q11" i="22"/>
  <c r="Q5" i="25"/>
  <c r="O118" i="33" s="1"/>
  <c r="O38" i="21"/>
  <c r="O34" i="21"/>
  <c r="Q15" i="19"/>
  <c r="O93" i="33" s="1"/>
  <c r="Q17" i="19"/>
  <c r="Q3" i="19"/>
  <c r="Q19" i="19"/>
  <c r="Q5" i="19"/>
  <c r="Q7" i="19"/>
  <c r="Q3" i="17"/>
  <c r="E1" i="27" s="1" a="1"/>
  <c r="E1" i="27" s="1"/>
  <c r="Q5" i="17"/>
  <c r="O22" i="9"/>
  <c r="O19" i="9"/>
  <c r="Q3" i="22"/>
  <c r="Q5" i="22"/>
  <c r="O94" i="33" s="1"/>
  <c r="Q13" i="22"/>
  <c r="Q7" i="22"/>
  <c r="O95" i="33" s="1"/>
  <c r="Q15" i="22"/>
  <c r="Q9" i="22"/>
  <c r="O96" i="33" s="1"/>
  <c r="Q17" i="22"/>
  <c r="Q3" i="25"/>
  <c r="E1" i="30" s="1" a="1"/>
  <c r="E1" i="30" s="1"/>
  <c r="A2" i="27" a="1"/>
  <c r="A2" i="27" s="1"/>
  <c r="O39" i="21"/>
  <c r="O13" i="21"/>
  <c r="O114" i="33" s="1"/>
  <c r="O31" i="21"/>
  <c r="O100" i="33" s="1"/>
  <c r="O33" i="21"/>
  <c r="O37" i="21"/>
  <c r="O41" i="21"/>
  <c r="O7" i="16"/>
  <c r="O12" i="21"/>
  <c r="O113" i="33" s="1"/>
  <c r="O32" i="21"/>
  <c r="O40" i="21"/>
  <c r="O2" i="21"/>
  <c r="O11" i="9"/>
  <c r="O7" i="11"/>
  <c r="O2" i="16"/>
  <c r="O36" i="21"/>
  <c r="O4" i="16"/>
  <c r="O30" i="21"/>
  <c r="O99" i="33" s="1"/>
  <c r="O14" i="9"/>
  <c r="O5" i="11"/>
  <c r="O6" i="16"/>
  <c r="O28" i="21"/>
  <c r="O97" i="33" s="1"/>
  <c r="O5" i="16"/>
  <c r="O35" i="21"/>
  <c r="O91" i="11"/>
  <c r="O26" i="21"/>
  <c r="O18" i="9"/>
  <c r="O90" i="11"/>
  <c r="O3" i="21"/>
  <c r="O14" i="21"/>
  <c r="O27" i="21"/>
  <c r="O16" i="9"/>
  <c r="O3" i="11"/>
  <c r="O88" i="11"/>
  <c r="O21" i="21"/>
  <c r="O89" i="11"/>
  <c r="O4" i="11"/>
  <c r="O87" i="11"/>
  <c r="O29" i="21"/>
  <c r="O98" i="33" s="1"/>
  <c r="O86" i="11"/>
  <c r="O7" i="21"/>
  <c r="O21" i="9"/>
  <c r="O6" i="11"/>
  <c r="O3" i="16"/>
  <c r="A2" i="29" a="1"/>
  <c r="A2" i="29" s="1"/>
  <c r="A2" i="30" a="1"/>
  <c r="A2" i="30" s="1"/>
  <c r="A2" i="28" a="1"/>
  <c r="A2" i="28" s="1"/>
  <c r="O16" i="21"/>
  <c r="O17" i="21"/>
  <c r="O23" i="21"/>
  <c r="M119" i="33"/>
  <c r="M118" i="33"/>
  <c r="M117" i="33"/>
  <c r="M116" i="33"/>
  <c r="M115" i="33"/>
  <c r="O2" i="24"/>
  <c r="O3" i="24"/>
  <c r="O116" i="33" s="1"/>
  <c r="O4" i="24"/>
  <c r="O117" i="33" s="1"/>
  <c r="O5" i="24"/>
  <c r="M97" i="33"/>
  <c r="M100" i="33"/>
  <c r="M98" i="33"/>
  <c r="M99" i="33"/>
  <c r="O8" i="21"/>
  <c r="O109" i="33" s="1"/>
  <c r="O11" i="21"/>
  <c r="O112" i="33" s="1"/>
  <c r="O10" i="21"/>
  <c r="O111" i="33" s="1"/>
  <c r="O9" i="21"/>
  <c r="O110" i="33" s="1"/>
  <c r="O22" i="21"/>
  <c r="O4" i="21"/>
  <c r="O6" i="21"/>
  <c r="O19" i="21"/>
  <c r="O25" i="21"/>
  <c r="O15" i="21"/>
  <c r="O24" i="21"/>
  <c r="O20" i="21"/>
  <c r="O18" i="21"/>
  <c r="M113" i="33"/>
  <c r="M114" i="33"/>
  <c r="M112" i="33"/>
  <c r="M111" i="33"/>
  <c r="M110" i="33"/>
  <c r="M109" i="33"/>
  <c r="M94" i="33"/>
  <c r="M95" i="33"/>
  <c r="M96" i="33"/>
  <c r="M93" i="33"/>
  <c r="M92" i="33"/>
  <c r="O2" i="11"/>
  <c r="B8" i="9"/>
  <c r="J8" i="9" s="1"/>
  <c r="O8" i="9" s="1"/>
  <c r="B7" i="9"/>
  <c r="J7" i="9" s="1"/>
  <c r="B6" i="9"/>
  <c r="J6" i="9" s="1"/>
  <c r="O6" i="9" s="1"/>
  <c r="B5" i="9"/>
  <c r="J5" i="9" s="1"/>
  <c r="O5" i="9" s="1"/>
  <c r="B4" i="9"/>
  <c r="J4" i="9" s="1"/>
  <c r="B3" i="9"/>
  <c r="J3" i="9" s="1"/>
  <c r="O3" i="9" s="1"/>
  <c r="B2" i="9"/>
  <c r="J2" i="9" s="1"/>
  <c r="A3" i="9"/>
  <c r="A4" i="9"/>
  <c r="A5" i="9"/>
  <c r="A6" i="9"/>
  <c r="A2" i="9"/>
  <c r="N8" i="9"/>
  <c r="I8" i="9"/>
  <c r="G8" i="9"/>
  <c r="E8" i="9"/>
  <c r="N7" i="9"/>
  <c r="I7" i="9"/>
  <c r="G7" i="9"/>
  <c r="E7" i="9"/>
  <c r="N6" i="9"/>
  <c r="I6" i="9"/>
  <c r="G6" i="9"/>
  <c r="E6" i="9"/>
  <c r="N5" i="9"/>
  <c r="I5" i="9"/>
  <c r="G5" i="9"/>
  <c r="E5" i="9"/>
  <c r="N4" i="9"/>
  <c r="I4" i="9"/>
  <c r="G4" i="9"/>
  <c r="E4" i="9"/>
  <c r="N3" i="9"/>
  <c r="I3" i="9"/>
  <c r="G3" i="9"/>
  <c r="E3" i="9"/>
  <c r="N2" i="9"/>
  <c r="I2" i="9"/>
  <c r="G2" i="9"/>
  <c r="E2" i="9"/>
  <c r="O1" i="9"/>
  <c r="N1" i="9"/>
  <c r="M1" i="9"/>
  <c r="L1" i="9"/>
  <c r="K1" i="9"/>
  <c r="J1" i="9"/>
  <c r="I1" i="9"/>
  <c r="H1" i="9"/>
  <c r="G1" i="9"/>
  <c r="E1" i="9"/>
  <c r="C11" i="7"/>
  <c r="C10" i="7"/>
  <c r="C9" i="7"/>
  <c r="C8" i="7"/>
  <c r="C7" i="7"/>
  <c r="C3" i="7"/>
  <c r="C4" i="7"/>
  <c r="C5" i="7"/>
  <c r="C6" i="7"/>
  <c r="C2" i="7"/>
  <c r="N16" i="7"/>
  <c r="N13" i="33" s="1"/>
  <c r="I16" i="7"/>
  <c r="I13" i="33" s="1"/>
  <c r="G16" i="7"/>
  <c r="G13" i="33" s="1"/>
  <c r="E16" i="7"/>
  <c r="E13" i="33" s="1"/>
  <c r="B16" i="7"/>
  <c r="A13" i="33"/>
  <c r="N15" i="7"/>
  <c r="N12" i="33" s="1"/>
  <c r="I15" i="7"/>
  <c r="I12" i="33" s="1"/>
  <c r="G15" i="7"/>
  <c r="G12" i="33" s="1"/>
  <c r="E15" i="7"/>
  <c r="E12" i="33" s="1"/>
  <c r="B15" i="7"/>
  <c r="A12" i="33"/>
  <c r="N14" i="7"/>
  <c r="I14" i="7"/>
  <c r="G14" i="7"/>
  <c r="E14" i="7"/>
  <c r="B14" i="7"/>
  <c r="N13" i="7"/>
  <c r="I13" i="7"/>
  <c r="G13" i="7"/>
  <c r="E13" i="7"/>
  <c r="B13" i="7"/>
  <c r="A11" i="33"/>
  <c r="N12" i="7"/>
  <c r="N10" i="33" s="1"/>
  <c r="I12" i="7"/>
  <c r="I10" i="33" s="1"/>
  <c r="G12" i="7"/>
  <c r="G10" i="33" s="1"/>
  <c r="E12" i="7"/>
  <c r="E10" i="33" s="1"/>
  <c r="B12" i="7"/>
  <c r="A10" i="33"/>
  <c r="N11" i="7"/>
  <c r="N9" i="33" s="1"/>
  <c r="I11" i="7"/>
  <c r="I9" i="33" s="1"/>
  <c r="G11" i="7"/>
  <c r="G9" i="33" s="1"/>
  <c r="E11" i="7"/>
  <c r="B11" i="7"/>
  <c r="A9" i="33"/>
  <c r="N10" i="7"/>
  <c r="N8" i="33" s="1"/>
  <c r="I10" i="7"/>
  <c r="I8" i="33" s="1"/>
  <c r="G10" i="7"/>
  <c r="G8" i="33" s="1"/>
  <c r="E10" i="7"/>
  <c r="B10" i="7"/>
  <c r="A8" i="33"/>
  <c r="N9" i="7"/>
  <c r="I9" i="7"/>
  <c r="G9" i="7"/>
  <c r="E9" i="7"/>
  <c r="B9" i="7"/>
  <c r="N8" i="7"/>
  <c r="I8" i="7"/>
  <c r="G8" i="7"/>
  <c r="E8" i="7"/>
  <c r="E123" i="33" s="1"/>
  <c r="B8" i="7"/>
  <c r="A7" i="33"/>
  <c r="N7" i="7"/>
  <c r="N6" i="33" s="1"/>
  <c r="I7" i="7"/>
  <c r="I6" i="33" s="1"/>
  <c r="G7" i="7"/>
  <c r="G6" i="33" s="1"/>
  <c r="E7" i="7"/>
  <c r="B7" i="7"/>
  <c r="A6" i="33"/>
  <c r="A3" i="33"/>
  <c r="A4" i="33"/>
  <c r="A5" i="33"/>
  <c r="A2" i="33"/>
  <c r="B6" i="7"/>
  <c r="B5" i="7"/>
  <c r="B4" i="7"/>
  <c r="B3" i="7"/>
  <c r="B2" i="7"/>
  <c r="I3" i="7"/>
  <c r="I4" i="7"/>
  <c r="I5" i="7"/>
  <c r="I4" i="33" s="1"/>
  <c r="I6" i="7"/>
  <c r="I5" i="33" s="1"/>
  <c r="I2" i="7"/>
  <c r="I2" i="33" s="1"/>
  <c r="E3" i="7"/>
  <c r="E122" i="33" s="1"/>
  <c r="E4" i="7"/>
  <c r="E5" i="7"/>
  <c r="E6" i="7"/>
  <c r="E2" i="7"/>
  <c r="N3" i="7"/>
  <c r="E1" i="7"/>
  <c r="O1" i="7"/>
  <c r="N6" i="7"/>
  <c r="N5" i="33" s="1"/>
  <c r="N5" i="7"/>
  <c r="N4" i="33" s="1"/>
  <c r="N4" i="7"/>
  <c r="N2" i="7"/>
  <c r="N2" i="33" s="1"/>
  <c r="N1" i="7"/>
  <c r="G1" i="7"/>
  <c r="M1" i="7"/>
  <c r="L1" i="7"/>
  <c r="K1" i="7"/>
  <c r="J1" i="7"/>
  <c r="I1" i="7"/>
  <c r="H1" i="7"/>
  <c r="AT193" i="6"/>
  <c r="AT192" i="6"/>
  <c r="AT191" i="6"/>
  <c r="AT190" i="6"/>
  <c r="AT189" i="6"/>
  <c r="AT188" i="6"/>
  <c r="AT187" i="6"/>
  <c r="AT186" i="6"/>
  <c r="C16" i="7" s="1"/>
  <c r="AT185" i="6"/>
  <c r="AT184" i="6"/>
  <c r="AT183" i="6"/>
  <c r="AT182" i="6"/>
  <c r="G3" i="7"/>
  <c r="E1" i="28" l="1" a="1"/>
  <c r="O145" i="31"/>
  <c r="E1" i="29" a="1"/>
  <c r="I11" i="33"/>
  <c r="I124" i="33"/>
  <c r="I3" i="33"/>
  <c r="I122" i="33"/>
  <c r="O4" i="7"/>
  <c r="N11" i="33"/>
  <c r="N124" i="33"/>
  <c r="G11" i="33"/>
  <c r="G124" i="33"/>
  <c r="G7" i="33"/>
  <c r="G123" i="33"/>
  <c r="I7" i="33"/>
  <c r="I123" i="33"/>
  <c r="N3" i="33"/>
  <c r="N122" i="33"/>
  <c r="E11" i="33"/>
  <c r="E124" i="33"/>
  <c r="G3" i="33"/>
  <c r="G122" i="33"/>
  <c r="N7" i="33"/>
  <c r="N123" i="33"/>
  <c r="A12" i="22"/>
  <c r="A14" i="22" s="1"/>
  <c r="A16" i="22" s="1"/>
  <c r="A18" i="22" s="1"/>
  <c r="A20" i="22" s="1"/>
  <c r="A22" i="22" s="1"/>
  <c r="A24" i="22" s="1"/>
  <c r="A26" i="22" s="1"/>
  <c r="A28" i="22" s="1"/>
  <c r="A30" i="22" s="1"/>
  <c r="A32" i="22" s="1"/>
  <c r="A34" i="22" s="1"/>
  <c r="A36" i="22" s="1"/>
  <c r="A38" i="22" s="1"/>
  <c r="A40" i="22" s="1"/>
  <c r="A42" i="22" s="1"/>
  <c r="A44" i="22" s="1"/>
  <c r="A46" i="22" s="1"/>
  <c r="A48" i="22" s="1"/>
  <c r="A50" i="22" s="1"/>
  <c r="A52" i="22" s="1"/>
  <c r="A54" i="22" s="1"/>
  <c r="A56" i="22" s="1"/>
  <c r="A58" i="22" s="1"/>
  <c r="A60" i="22" s="1"/>
  <c r="A62" i="22" s="1"/>
  <c r="A64" i="22" s="1"/>
  <c r="A66" i="22" s="1"/>
  <c r="A2" i="25" s="1"/>
  <c r="A4" i="25" s="1"/>
  <c r="A6" i="25" s="1"/>
  <c r="A8" i="25" s="1"/>
  <c r="A10" i="25" s="1"/>
  <c r="A12" i="25" s="1"/>
  <c r="A14" i="25" s="1"/>
  <c r="O115" i="33"/>
  <c r="O5" i="7"/>
  <c r="O4" i="33" s="1"/>
  <c r="E4" i="33"/>
  <c r="O3" i="7"/>
  <c r="E3" i="33"/>
  <c r="O8" i="7"/>
  <c r="E7" i="33"/>
  <c r="O6" i="7"/>
  <c r="O5" i="33" s="1"/>
  <c r="E5" i="33"/>
  <c r="O9" i="7"/>
  <c r="O2" i="7"/>
  <c r="E2" i="33"/>
  <c r="O10" i="7"/>
  <c r="O8" i="33" s="1"/>
  <c r="E8" i="33"/>
  <c r="O7" i="7"/>
  <c r="O6" i="33" s="1"/>
  <c r="E6" i="33"/>
  <c r="O11" i="7"/>
  <c r="O9" i="33" s="1"/>
  <c r="E9" i="33"/>
  <c r="A43" i="22"/>
  <c r="A45" i="22" s="1"/>
  <c r="A47" i="22" s="1"/>
  <c r="A49" i="22" s="1"/>
  <c r="A51" i="22" s="1"/>
  <c r="A53" i="22" s="1"/>
  <c r="A55" i="22" s="1"/>
  <c r="A57" i="22" s="1"/>
  <c r="A59" i="22" s="1"/>
  <c r="A61" i="22" s="1"/>
  <c r="A63" i="22" s="1"/>
  <c r="A65" i="22" s="1"/>
  <c r="A67" i="22" s="1"/>
  <c r="A3" i="25" s="1"/>
  <c r="A5" i="25" s="1"/>
  <c r="A7" i="25" s="1"/>
  <c r="A9" i="25" s="1"/>
  <c r="A11" i="25" s="1"/>
  <c r="A13" i="25" s="1"/>
  <c r="A15" i="25" s="1"/>
  <c r="O2" i="9"/>
  <c r="O12" i="7"/>
  <c r="O10" i="33" s="1"/>
  <c r="O16" i="7"/>
  <c r="O13" i="33" s="1"/>
  <c r="O4" i="9"/>
  <c r="O7" i="9"/>
  <c r="C15" i="7"/>
  <c r="O15" i="7" s="1"/>
  <c r="O12" i="33" s="1"/>
  <c r="C13" i="7"/>
  <c r="O13" i="7" s="1"/>
  <c r="C14" i="7"/>
  <c r="O14" i="7" s="1"/>
  <c r="M11" i="33"/>
  <c r="M10" i="33"/>
  <c r="M12" i="33"/>
  <c r="M13" i="33"/>
  <c r="M6" i="33"/>
  <c r="M8" i="33"/>
  <c r="M9" i="33"/>
  <c r="M7" i="33"/>
  <c r="M5" i="33"/>
  <c r="M4" i="33"/>
  <c r="M3" i="33"/>
  <c r="M2" i="33"/>
  <c r="G2" i="7"/>
  <c r="G2" i="33" s="1"/>
  <c r="G6" i="7"/>
  <c r="G5" i="33" s="1"/>
  <c r="G5" i="7"/>
  <c r="G4" i="33" s="1"/>
  <c r="G4" i="7"/>
  <c r="E1" i="28" l="1"/>
  <c r="E1" i="29"/>
  <c r="O3" i="33"/>
  <c r="O122" i="33"/>
  <c r="O11" i="33"/>
  <c r="O124" i="33"/>
  <c r="O7" i="33"/>
  <c r="O123" i="33"/>
  <c r="O2" i="33"/>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<sst xmlns="http://schemas.openxmlformats.org/spreadsheetml/2006/main" count="3318" uniqueCount="971">
  <si>
    <t>Nom du groupe d'étiquette</t>
  </si>
  <si>
    <t>Type d'étiquette</t>
  </si>
  <si>
    <t>Etiquette</t>
  </si>
  <si>
    <t>Palette visible</t>
  </si>
  <si>
    <t>Palette de couleur</t>
  </si>
  <si>
    <t>Couleur</t>
  </si>
  <si>
    <t>nodeTags</t>
  </si>
  <si>
    <t>Type de matière</t>
  </si>
  <si>
    <t>Période</t>
  </si>
  <si>
    <t>dataTags</t>
  </si>
  <si>
    <t>fluxTags</t>
  </si>
  <si>
    <t>Matière première</t>
  </si>
  <si>
    <t>Produit</t>
  </si>
  <si>
    <t>Coproduit</t>
  </si>
  <si>
    <t>Unité</t>
  </si>
  <si>
    <t>kt</t>
  </si>
  <si>
    <t>Territoire</t>
  </si>
  <si>
    <t>France</t>
  </si>
  <si>
    <t>2015-16</t>
  </si>
  <si>
    <t>2019-20</t>
  </si>
  <si>
    <t>2023-24</t>
  </si>
  <si>
    <t>Source</t>
  </si>
  <si>
    <t>Hypothèse</t>
  </si>
  <si>
    <t>Type de donnée collectée</t>
  </si>
  <si>
    <t>Volume</t>
  </si>
  <si>
    <t>Rendement</t>
  </si>
  <si>
    <t>Répartition</t>
  </si>
  <si>
    <t>Traduction</t>
  </si>
  <si>
    <t>Incohérence données collectées</t>
  </si>
  <si>
    <t>Ecart statistique</t>
  </si>
  <si>
    <t>#FF0000</t>
  </si>
  <si>
    <t>Filière</t>
  </si>
  <si>
    <t>Pomme de terre</t>
  </si>
  <si>
    <t>France entière</t>
  </si>
  <si>
    <t>Niveau d'aggrégation</t>
  </si>
  <si>
    <t>Liste des produits</t>
  </si>
  <si>
    <t>Contraintes de conservation de la masse</t>
  </si>
  <si>
    <t>Amidon</t>
  </si>
  <si>
    <t>Liste des secteurs</t>
  </si>
  <si>
    <t>Débouchés</t>
  </si>
  <si>
    <t>Alimentation humaine</t>
  </si>
  <si>
    <t>Ménages</t>
  </si>
  <si>
    <t>Autres IAA</t>
  </si>
  <si>
    <t>FAB</t>
  </si>
  <si>
    <t>Autres industries</t>
  </si>
  <si>
    <t>Onglet source fichier Excel</t>
  </si>
  <si>
    <t>Statistique agricole annuelle par région administrative : séries 2010 - 2023</t>
  </si>
  <si>
    <t>Les superficies développées sont exprimées en hectare, les productions récoltées en quintal et les rendements en quintal par hectare.</t>
  </si>
  <si>
    <t>Données arrêtées au 22/10/2024. Données 2023 définitives.</t>
  </si>
  <si>
    <t>Source : Agreste - Statistique agricole annuelle - SSP/ Ministère en charge de l'agriculture</t>
  </si>
  <si>
    <t>LIB_REG2</t>
  </si>
  <si>
    <t>LIB_SAA</t>
  </si>
  <si>
    <t>SURF_2010</t>
  </si>
  <si>
    <t>SURF_2011</t>
  </si>
  <si>
    <t>SURF_2012</t>
  </si>
  <si>
    <t>SURF_2013</t>
  </si>
  <si>
    <t>SURF_2014</t>
  </si>
  <si>
    <t>SURF_2015</t>
  </si>
  <si>
    <t>SURF_2016</t>
  </si>
  <si>
    <t>SURF_2017</t>
  </si>
  <si>
    <t>SURF_2018</t>
  </si>
  <si>
    <t>SURF_2019</t>
  </si>
  <si>
    <t>SURF_2020</t>
  </si>
  <si>
    <t>SURF_2021</t>
  </si>
  <si>
    <t>SURF_2022</t>
  </si>
  <si>
    <t>SURF_2023</t>
  </si>
  <si>
    <t>REND_2010</t>
  </si>
  <si>
    <t>REND_2011</t>
  </si>
  <si>
    <t>REND_2012</t>
  </si>
  <si>
    <t>REND_2013</t>
  </si>
  <si>
    <t>REND_2014</t>
  </si>
  <si>
    <t>REND_2015</t>
  </si>
  <si>
    <t>REND_2016</t>
  </si>
  <si>
    <t>REND_2017</t>
  </si>
  <si>
    <t>REND_2018</t>
  </si>
  <si>
    <t>REND_2019</t>
  </si>
  <si>
    <t>REND_2020</t>
  </si>
  <si>
    <t>REND_2021</t>
  </si>
  <si>
    <t>REND_2022</t>
  </si>
  <si>
    <t>REND_2023</t>
  </si>
  <si>
    <t>PROD_2010</t>
  </si>
  <si>
    <t>PROD_2011</t>
  </si>
  <si>
    <t>PROD_2012</t>
  </si>
  <si>
    <t>PROD_2013</t>
  </si>
  <si>
    <t>PROD_2014</t>
  </si>
  <si>
    <t>PROD_2015</t>
  </si>
  <si>
    <t>PROD_2016</t>
  </si>
  <si>
    <t>PROD_2017</t>
  </si>
  <si>
    <t>PROD_2018</t>
  </si>
  <si>
    <t>PROD_2019</t>
  </si>
  <si>
    <t>PROD_2020</t>
  </si>
  <si>
    <t>PROD_2021</t>
  </si>
  <si>
    <t>PROD_2022</t>
  </si>
  <si>
    <t>PROD_2023</t>
  </si>
  <si>
    <t>FRANCE MÉTROPOLITAINE</t>
  </si>
  <si>
    <t>01 - Plants certifiés de pommes de terre</t>
  </si>
  <si>
    <t>02 - Dessus de plants de pommes de terre</t>
  </si>
  <si>
    <t>03 - Pommes de terre de féculerie</t>
  </si>
  <si>
    <t>04 - Pommes de terre primeurs ou nouvelles</t>
  </si>
  <si>
    <t>05 - Pommes de terre de conservation ou demi-saison</t>
  </si>
  <si>
    <t>06 - Pommes de terre de consommation (04 + 05)</t>
  </si>
  <si>
    <t>07 - Pommes de terre (01 + … + 05)</t>
  </si>
  <si>
    <t>08 - Igname</t>
  </si>
  <si>
    <t>09 - Manioc</t>
  </si>
  <si>
    <t>10 - Autres tubercules</t>
  </si>
  <si>
    <t>11 - Total Igname, manioc et autres tubercules (DOM) (08 + … + 10)</t>
  </si>
  <si>
    <t>12 - Total Pommes de terre et autres tubercules (07 + 11)</t>
  </si>
  <si>
    <t>11 - Île-de-France</t>
  </si>
  <si>
    <t>24 - Centre-Val de Loire</t>
  </si>
  <si>
    <t>27 - Bourgogne-Franche-Comté</t>
  </si>
  <si>
    <t>28 - Normandie</t>
  </si>
  <si>
    <t>32 - Hauts de France</t>
  </si>
  <si>
    <t>44 - Grand Est</t>
  </si>
  <si>
    <t>52 - Pays de la Loire</t>
  </si>
  <si>
    <t>53 - Bretagne</t>
  </si>
  <si>
    <t>75 - Nouvelle Aquitaine</t>
  </si>
  <si>
    <t>76 - Occitanie</t>
  </si>
  <si>
    <t>84 - Auvergne-Rhône-Alpes</t>
  </si>
  <si>
    <t>93 - Provence-Alpes-Côte d'Azur</t>
  </si>
  <si>
    <t>94 - Corse</t>
  </si>
  <si>
    <t>97 - DOM</t>
  </si>
  <si>
    <t>971 - Guadeloupe</t>
  </si>
  <si>
    <t>972 - Martinique</t>
  </si>
  <si>
    <t>973 - Guyane</t>
  </si>
  <si>
    <t>974 - La Réunion</t>
  </si>
  <si>
    <t>976 - Mayotte</t>
  </si>
  <si>
    <t>Origine</t>
  </si>
  <si>
    <t>Destination</t>
  </si>
  <si>
    <t>Valeur</t>
  </si>
  <si>
    <t>Incertitude</t>
  </si>
  <si>
    <t>Remarque</t>
  </si>
  <si>
    <t>Zone filière</t>
  </si>
  <si>
    <t>Plants certifiés de pommes de terre</t>
  </si>
  <si>
    <t>Dessus de plants de pommes de terre</t>
  </si>
  <si>
    <t>Pommes de terre de féculerie</t>
  </si>
  <si>
    <t>Pommes de terre primeurs ou nouvelles</t>
  </si>
  <si>
    <t>Pommes de terre de conservation ou demi-saison</t>
  </si>
  <si>
    <t>Nom source</t>
  </si>
  <si>
    <t>Agreste - Statistique agricole annuelle - SSP</t>
  </si>
  <si>
    <t>Récolte de plants</t>
  </si>
  <si>
    <t>Récolte de dessus de plants</t>
  </si>
  <si>
    <t>Récolte de pommes de terre de féculerie</t>
  </si>
  <si>
    <t>Récolte de pommes de terre primeurs ou nouvelles</t>
  </si>
  <si>
    <t>Récolte de pommes de terre de conservation ou demi-saison</t>
  </si>
  <si>
    <t>Information collectée</t>
  </si>
  <si>
    <t>Données extraites le24/02/2025 09:33:25 depuis [ESTAT]</t>
  </si>
  <si>
    <t xml:space="preserve">Dataset: </t>
  </si>
  <si>
    <t>Production vendue, exportations et importations [ds-056120__custom_15520100]</t>
  </si>
  <si>
    <t>Dernière mise à jour:</t>
  </si>
  <si>
    <t>06/02/2025 11:00</t>
  </si>
  <si>
    <t>Fréquence</t>
  </si>
  <si>
    <t>Annual</t>
  </si>
  <si>
    <t>DECL</t>
  </si>
  <si>
    <t>INDICATORS</t>
  </si>
  <si>
    <t>PRODQNT</t>
  </si>
  <si>
    <t>TIME</t>
  </si>
  <si>
    <t>2015</t>
  </si>
  <si>
    <t>2019</t>
  </si>
  <si>
    <t>2023</t>
  </si>
  <si>
    <t>PRCCODE (Codes)</t>
  </si>
  <si>
    <t>PRCCODE (Libellés)</t>
  </si>
  <si>
    <t/>
  </si>
  <si>
    <t>10311110</t>
  </si>
  <si>
    <t>Pommes de terre, non cuites ou cuites à l’eau ou à la vapeur, congelées ou surgelées</t>
  </si>
  <si>
    <t>:</t>
  </si>
  <si>
    <t>10311130</t>
  </si>
  <si>
    <t>Pommes de terre préparées ou conservées autrement qu’au vinaigre ou à l’acide acétique, congelées ou surgelées, y compris les pommes de terre entièrement ou partiellement frites et ensuite congelées ou surgelées</t>
  </si>
  <si>
    <t>10311200</t>
  </si>
  <si>
    <t>Pommes de terre, déshydratées, coupées ou non, mais sans autre préparation</t>
  </si>
  <si>
    <t>10311300</t>
  </si>
  <si>
    <t>Pommes de terre déshydratées sous forme de farine, de poudre, de flocons, de granulés ou de pellets</t>
  </si>
  <si>
    <t>10311430</t>
  </si>
  <si>
    <t>Pommes de terre préparées ou conservées, sous forme de farine, semoule ou flocons (à l’exclusion des chips et des produits congelés ou surgelés, ou préparés ou conservés au vinaigre ou à l’acide acétique)</t>
  </si>
  <si>
    <t>10311460</t>
  </si>
  <si>
    <t>Autres préparations ou conserves de pommes de terre, y compris les chips (à l’exclusion des produits congelés ou surgelés, séchés, préparés ou conservés au vinaigre ou à l’acide acétique, ou sous forme de farines, semoules ou flocons)</t>
  </si>
  <si>
    <t>10621115</t>
  </si>
  <si>
    <t>Fécule de pommes de terre</t>
  </si>
  <si>
    <t>Valeur spéciale</t>
  </si>
  <si>
    <t>Non disponible</t>
  </si>
  <si>
    <t>Prodcom - Eurostat</t>
  </si>
  <si>
    <t>Transformation</t>
  </si>
  <si>
    <t>Fournie par</t>
  </si>
  <si>
    <t>CARACTERISTIQUES SOURCE</t>
  </si>
  <si>
    <t>Informations</t>
  </si>
  <si>
    <t>Récoltes de pommes de terres et tubercules</t>
  </si>
  <si>
    <t>2010-2023</t>
  </si>
  <si>
    <t>quintal</t>
  </si>
  <si>
    <t>TerriFlux</t>
  </si>
  <si>
    <t>Productions de produits transformés</t>
  </si>
  <si>
    <t>2015, 2019, 2023</t>
  </si>
  <si>
    <t>kg</t>
  </si>
  <si>
    <t>REPORTER</t>
  </si>
  <si>
    <t>France (incl. Saint-Barthélemy 'BL' -&gt; 2012; incl. Guyane française 'GF', Guadeloupe 'GP', Martinique 'MQ', Réunion 'RE' depuis 1997; incl. Mayotte 'YT' depuis 2014)</t>
  </si>
  <si>
    <t>PARTNER</t>
  </si>
  <si>
    <t>Tous les pays du monde</t>
  </si>
  <si>
    <t>QUANTITY_IN_100KG</t>
  </si>
  <si>
    <t>FLOW (Libellés)</t>
  </si>
  <si>
    <t>IMPORTATION</t>
  </si>
  <si>
    <t>EXPORTATION</t>
  </si>
  <si>
    <t>PRODUCT (Codes)</t>
  </si>
  <si>
    <t>PRODUCT (Libellés)</t>
  </si>
  <si>
    <t>07011000</t>
  </si>
  <si>
    <t>Pommes de terre de semence</t>
  </si>
  <si>
    <t>07019010</t>
  </si>
  <si>
    <t>Pommes de terre, à l'état frais ou réfrigéré, destinées à la fabrication de la fécule</t>
  </si>
  <si>
    <t>07019050</t>
  </si>
  <si>
    <t>Pommes de terre de primeurs, à l'état frais ou réfrigéré, du 1er janvier au 30 juin</t>
  </si>
  <si>
    <t>07019090</t>
  </si>
  <si>
    <t>Pommes de terre, à l'état frais ou réfrigéré (à l'excl. des pommes de terre de primeurs du 1er janvier au 30 juin, des pommes de terre de semence et des pommes de terre destinées à la fabrication de la fécule)</t>
  </si>
  <si>
    <t>07101000</t>
  </si>
  <si>
    <t>Pommes de terre, non cuites ou cuites à l'eau ou à la vapeur, congelées</t>
  </si>
  <si>
    <t>07129005</t>
  </si>
  <si>
    <t>Pommes de terre, séchées, même coupées en morceaux ou en tranches, mais non autrement préparées</t>
  </si>
  <si>
    <t>11081300</t>
  </si>
  <si>
    <t>20041010</t>
  </si>
  <si>
    <t>Pommes de terre, simpl. cuites, congelées</t>
  </si>
  <si>
    <t>20041091</t>
  </si>
  <si>
    <t>Pommes de terre, préparées ou conservées sous forme de farines, semoules ou flocons, congelées</t>
  </si>
  <si>
    <t>20041099</t>
  </si>
  <si>
    <t>Pommes de terre, préparées ou conservées autrement qu'au vinaigre ou à l'acide acétique, congelées (à l'excl. des pommes de terre simpl. cuites ou des pommes de terre sous forme de farines, semoules ou flocons)</t>
  </si>
  <si>
    <t>20052010</t>
  </si>
  <si>
    <t>Pommes de terre, sous forme de farines, semoules ou flocons, non congelées</t>
  </si>
  <si>
    <t>20052020</t>
  </si>
  <si>
    <t>Pommes de terre, en fines tranches, frites, même salées ou aromatisées, en emballages hermétiquement clos, propres à la consommation en l'état, non congelées</t>
  </si>
  <si>
    <t>20052080</t>
  </si>
  <si>
    <t>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t>
  </si>
  <si>
    <t>Importations et exportations</t>
  </si>
  <si>
    <t>Douanes - Eurostat</t>
  </si>
  <si>
    <t>Monthly</t>
  </si>
  <si>
    <t>2015-07</t>
  </si>
  <si>
    <t>2015-08</t>
  </si>
  <si>
    <t>2015-09</t>
  </si>
  <si>
    <t>2015-10</t>
  </si>
  <si>
    <t>2015-11</t>
  </si>
  <si>
    <t>2015-12</t>
  </si>
  <si>
    <t>2016-01</t>
  </si>
  <si>
    <t>2016-02</t>
  </si>
  <si>
    <t>2016-03</t>
  </si>
  <si>
    <t>2016-04</t>
  </si>
  <si>
    <t>2016-05</t>
  </si>
  <si>
    <t>2016-06</t>
  </si>
  <si>
    <t>2019-07</t>
  </si>
  <si>
    <t>2019-08</t>
  </si>
  <si>
    <t>2019-09</t>
  </si>
  <si>
    <t>2019-10</t>
  </si>
  <si>
    <t>2019-11</t>
  </si>
  <si>
    <t>2019-12</t>
  </si>
  <si>
    <t>2020-01</t>
  </si>
  <si>
    <t>2020-02</t>
  </si>
  <si>
    <t>2020-03</t>
  </si>
  <si>
    <t>2020-04</t>
  </si>
  <si>
    <t>2020-05</t>
  </si>
  <si>
    <t>2020-06</t>
  </si>
  <si>
    <t>2023-07</t>
  </si>
  <si>
    <t>2023-08</t>
  </si>
  <si>
    <t>2023-09</t>
  </si>
  <si>
    <t>2023-10</t>
  </si>
  <si>
    <t>2023-11</t>
  </si>
  <si>
    <t>2023-12</t>
  </si>
  <si>
    <t>2024-01</t>
  </si>
  <si>
    <t>2024-02</t>
  </si>
  <si>
    <t>2024-03</t>
  </si>
  <si>
    <t>2024-04</t>
  </si>
  <si>
    <t>2024-05</t>
  </si>
  <si>
    <t>2024-06</t>
  </si>
  <si>
    <t>2015-16, 2019-20, 2023-24</t>
  </si>
  <si>
    <t>SAA 2016  -  2017  définitive</t>
  </si>
  <si>
    <t>Pommes de terre et tubercules, racines et bulbes d'origine tropicale</t>
  </si>
  <si>
    <t>Superficie développée</t>
  </si>
  <si>
    <t>Production récoltée</t>
  </si>
  <si>
    <t>Production dirigée vers la transformation</t>
  </si>
  <si>
    <t>Catégories</t>
  </si>
  <si>
    <t>(ha)</t>
  </si>
  <si>
    <t>(100 kg/ha)</t>
  </si>
  <si>
    <t>(tonne)</t>
  </si>
  <si>
    <t>Indice</t>
  </si>
  <si>
    <t>17/16</t>
  </si>
  <si>
    <t>Pommes de terre</t>
  </si>
  <si>
    <t>Plants certifiés</t>
  </si>
  <si>
    <t xml:space="preserve"> ///</t>
  </si>
  <si>
    <t>Dessus de plants</t>
  </si>
  <si>
    <t>Teneur en fécule (%)</t>
  </si>
  <si>
    <t>Féculerie</t>
  </si>
  <si>
    <t>Primeurs ou nouvelles
(commercialisées avant le 1/8)</t>
  </si>
  <si>
    <t>Conservation et demi-saison</t>
  </si>
  <si>
    <t>Ensemble consommation</t>
  </si>
  <si>
    <t>Ensemble pommes de terre</t>
  </si>
  <si>
    <t>Tubercules, racines et bulbes d'origine tropicale (Dom)</t>
  </si>
  <si>
    <t>Igname</t>
  </si>
  <si>
    <t xml:space="preserve">-     </t>
  </si>
  <si>
    <t>Manioc</t>
  </si>
  <si>
    <t>Autres tubercules</t>
  </si>
  <si>
    <t>Ensemble tubercules, racines et bulbes d'origine tropicale (Dom)</t>
  </si>
  <si>
    <t>Ensemble pommes de terre et tubercules</t>
  </si>
  <si>
    <t>Source : SAA 2016 – 2017 définitive</t>
  </si>
  <si>
    <t>SAA 2018  -  2019 définitive</t>
  </si>
  <si>
    <t>19/18</t>
  </si>
  <si>
    <t>Source : SAA 2018 - 2019 définitive</t>
  </si>
  <si>
    <t>Pommes de terre de consommation</t>
  </si>
  <si>
    <t>Pommes de terres, à l'état frais ou réfrigéré</t>
  </si>
  <si>
    <t>Pommes de terre et plants</t>
  </si>
  <si>
    <t>Pommes de terre primeurs ou nouvelles - Importation</t>
  </si>
  <si>
    <t>Pommes de terre primeurs ou nouvelles - Production</t>
  </si>
  <si>
    <t>Pommes de terre de conservation ou demi-saison - Importation</t>
  </si>
  <si>
    <t>Pommes de terre de conservation ou demi-saison - Production</t>
  </si>
  <si>
    <t>2016, 2017, 2018, 2019, 2022, 2023</t>
  </si>
  <si>
    <t>Consommation de la production de pommes de terre primeurs pour la transformation</t>
  </si>
  <si>
    <t>Consommation de la production de pommes de terre de conservation pour la transformation</t>
  </si>
  <si>
    <t>Productions dirigées vers la transformation et teneur en fécule</t>
  </si>
  <si>
    <t>t, %</t>
  </si>
  <si>
    <t>Identifiant</t>
  </si>
  <si>
    <t>Equation d'égalité (eq = 0)</t>
  </si>
  <si>
    <t>Equation d'inégalité borne haute (eq &lt;= 0)</t>
  </si>
  <si>
    <t>Equation d'inégalité borne basse (eq &gt;= 0)</t>
  </si>
  <si>
    <t>ONRB - FranceAgriMer</t>
  </si>
  <si>
    <t>2016-17</t>
  </si>
  <si>
    <t>Rendement de féculerie</t>
  </si>
  <si>
    <t>100 % de la fécule de pomme de terre est récupérée</t>
  </si>
  <si>
    <t>Rendement de transformation de la pomme de terre en fécule</t>
  </si>
  <si>
    <t>%</t>
  </si>
  <si>
    <t>-</t>
  </si>
  <si>
    <t>Coproduits des industries de la pomme de terre</t>
  </si>
  <si>
    <t>Industrie alimentaire</t>
  </si>
  <si>
    <t>Sources :    - "Industrie de la pomme de terre : sous-produits et déchets, quels gisements ?" - ADEME, 1993 
                  - Groupement Interprofessionnel pour la valorisation de la Pomme de Terre (GIPT) 
                  - AGRESTE SAA 2021 données définitives</t>
  </si>
  <si>
    <t>VU0102- Fabrication industrielle d'aliments pour animaux de rente - FAB</t>
  </si>
  <si>
    <t>Sources :   - FranceAgriMer, Service Marchés, études et prospective 
                   - "Industrie de la pomme de terre : sous-produits et déchets, quels gisements ?" - ADEME, 1993 
                   - Groupement Interprofessionnel pour la valorisation de la Pomme de Terre (GIPT) 
                   - AGRESTE</t>
  </si>
  <si>
    <r>
      <t xml:space="preserve">Taux de production de pulpe </t>
    </r>
    <r>
      <rPr>
        <b/>
        <sz val="10"/>
        <color indexed="9"/>
        <rFont val="Arial"/>
        <family val="2"/>
      </rPr>
      <t>et solubles</t>
    </r>
  </si>
  <si>
    <t xml:space="preserve">Sources :    - "Industrie de la pomme de terre : sous-produits et déchets, quels gisements ?" - ADEME, 1993 
                  - Groupement Interprofessionnel pour la valorisation de la Pomme de Terre (GIPT) 
                  -  Agreste "GRAPH'AGRI 2023" (production de pommes de terre de transformation - campagne 21-22 du 1er juillet au 30 juin chiffres provisoires) </t>
  </si>
  <si>
    <t>Taux de production de fécule</t>
  </si>
  <si>
    <t>VU0101- Alimentation humaine</t>
  </si>
  <si>
    <t xml:space="preserve">Sources :   - FranceAgriMer, Service Marchés, études et prospective 
                   - "Industrie de la pomme de terre : sous-produits et déchets, quels gisements ?" - ADEME, 1993 
                   - Groupement Interprofessionnel pour la valorisation de la Pomme de Terre (GIPT) 
                   - AGRESTE </t>
  </si>
  <si>
    <t>VU0401- Chimie biosourcée</t>
  </si>
  <si>
    <t>Taux de production de pelure</t>
  </si>
  <si>
    <t>(**) Pelure vapeur : Ce produit est issu de la transformation de pommes de terres (en pommes frites). La peau et une legère couche d'amidon sont enlevées suite à un traitement à la vapeur.</t>
  </si>
  <si>
    <t xml:space="preserve">Sources :    - "Industrie de la pomme de terre : sous-produits et déchets, quels gisements ?" - ADEME, 1993 
                  - Groupement Interprofessionnel pour la valorisation de la Pomme de Terre (GIPT) 
                  -  AGRESTE "GRAPH'AGRI 2023" (production de pommes de terre de transformation - campagne 21-22 du 1er juillet au 30 juin chiffres provisoires) </t>
  </si>
  <si>
    <t>VU0102- Fabrication industrielle d'aliments 
pour animaux de rente - FAB</t>
  </si>
  <si>
    <t xml:space="preserve">De manière arbitraire, la destination principale des pelures vapeur a été attribuée à l'alimentation des animaux de rente. </t>
  </si>
  <si>
    <t>Taux de screening</t>
  </si>
  <si>
    <t>(**) screening : "Les screening de pommes de terre crues sont produites pendant la transformation des pommes de terre en produits à base de pommes de terre pelées. La découpe des pommes de terre pelées génère des morceaux dont la forme, la longueur, l'épaisseur ou la taille ne satisfont pas aux exigences pour la transformation en frites et/ou purée. Ces morceaux sont triés et forment, avec les épluchures de pommes de terre, le produit appelé miettes de pommes de terre. Les miettes de pommes de terre crues de Duynie ne contiennent aucune matière grasse ajoutée." (source : Duynie Feed)</t>
  </si>
  <si>
    <t>Sources :   - FranceAgriMer, Service Marchés, études et prospective 
                   - "Industrie de la pomme de terre : sous-produits et déchets, quels gisements ?" - ADEME, 1993 
                   - Groupement Interprofessionnel pour la valorisation de la Pomme de Terre (GIPT) 
                   - AGRESTE 2020</t>
  </si>
  <si>
    <t>Pelures</t>
  </si>
  <si>
    <t>Screenings</t>
  </si>
  <si>
    <t>Pulpes et solubles</t>
  </si>
  <si>
    <t>Coproduits de l'industrie alimentaire</t>
  </si>
  <si>
    <t>Coproduits de transformation</t>
  </si>
  <si>
    <t>GIPT</t>
  </si>
  <si>
    <t>Rendement de transformation de la pomme de terre en pulpes et solubles</t>
  </si>
  <si>
    <t>Rendement de transformation de la pomme de terre en amidon</t>
  </si>
  <si>
    <t>Rendement de transformation de la pomme de terre en pelures</t>
  </si>
  <si>
    <t>Rendement de transformation de la pomme de terre en screenings</t>
  </si>
  <si>
    <t>Rendement de production des coproduits</t>
  </si>
  <si>
    <t>Part de la consommation de pulpes et solubles par les FAB</t>
  </si>
  <si>
    <t>Part de la consommation de l'amidon en alimentation humaine</t>
  </si>
  <si>
    <t>Part de la consommation de l'amidon par la chimie biosourcée</t>
  </si>
  <si>
    <t>Chimie biosourcée</t>
  </si>
  <si>
    <t>Part de la consommation de pelures par les FAB</t>
  </si>
  <si>
    <t>Part de la consommation de screenings par les FAB</t>
  </si>
  <si>
    <t>Usage des coproduits</t>
  </si>
  <si>
    <t>Organisation du GIPT</t>
  </si>
  <si>
    <t>chips, frites et spécialités surgelées, purées déshydratées, pommes de terre sous vide, etc.</t>
  </si>
  <si>
    <t>kt de produits fins</t>
  </si>
  <si>
    <t>Féculerie (description puis procédé de fabrication)</t>
  </si>
  <si>
    <t>Industrie alimentaire (description puis procédé de fabrication)</t>
  </si>
  <si>
    <t>Description des produits et coproduits</t>
  </si>
  <si>
    <t>Chiffres clés (en 2023/24 ?)</t>
  </si>
  <si>
    <t>Approvisionnement</t>
  </si>
  <si>
    <t>Approvisionnement (en kt)</t>
  </si>
  <si>
    <t>2017/18</t>
  </si>
  <si>
    <t>2018/19</t>
  </si>
  <si>
    <t>2019/20</t>
  </si>
  <si>
    <t>2020/21</t>
  </si>
  <si>
    <t>2021/22</t>
  </si>
  <si>
    <t>2022/23</t>
  </si>
  <si>
    <t>2023/24</t>
  </si>
  <si>
    <t>IAA</t>
  </si>
  <si>
    <t>Chimie/Pharmacie</t>
  </si>
  <si>
    <t>Papetrie/Cartonnerie</t>
  </si>
  <si>
    <t>Autres industries non alimentaires</t>
  </si>
  <si>
    <t>Usages (kt)</t>
  </si>
  <si>
    <t>Bilan de campagne 2023/24 - Féculerie</t>
  </si>
  <si>
    <t>Bilan de campagne 2023/24 - Industrie alimentaire</t>
  </si>
  <si>
    <t>Production sous contrat</t>
  </si>
  <si>
    <t>Production hors contrat</t>
  </si>
  <si>
    <t>Importation</t>
  </si>
  <si>
    <t>Approvisionnement en pommes de terre de consommation (kt)</t>
  </si>
  <si>
    <t>Pommes de terre (2023/24)</t>
  </si>
  <si>
    <t>Industrie alimentaire (kt)</t>
  </si>
  <si>
    <t>Chips</t>
  </si>
  <si>
    <t>Produits déshydratés</t>
  </si>
  <si>
    <t>Surgelés</t>
  </si>
  <si>
    <t>Autres produits</t>
  </si>
  <si>
    <t>Produits surgelés</t>
  </si>
  <si>
    <t>Autres</t>
  </si>
  <si>
    <t>Exportations (kt)</t>
  </si>
  <si>
    <t>Balance commerciale (kt)</t>
  </si>
  <si>
    <t>Extrapolation des importations (kt)</t>
  </si>
  <si>
    <t>Achats des ménages (kt)</t>
  </si>
  <si>
    <t>Produits finis</t>
  </si>
  <si>
    <t>Consommation (2023/24, kt)</t>
  </si>
  <si>
    <t>Restauration commerciale</t>
  </si>
  <si>
    <t>Restauration collective</t>
  </si>
  <si>
    <t>Purée déshydratée</t>
  </si>
  <si>
    <t>Produits de 4ème et 5ème gamme</t>
  </si>
  <si>
    <t>Frites</t>
  </si>
  <si>
    <t>Garnitures surgelées</t>
  </si>
  <si>
    <t>A domicile</t>
  </si>
  <si>
    <t>Transformation et consommation</t>
  </si>
  <si>
    <t>2017/18-2023/24</t>
  </si>
  <si>
    <t>kt, %</t>
  </si>
  <si>
    <t>Autres produits finis</t>
  </si>
  <si>
    <t>Fabrication de chips</t>
  </si>
  <si>
    <t>Fabrication de produits déshydratés</t>
  </si>
  <si>
    <t>Fabrication de produits surgelés</t>
  </si>
  <si>
    <t>Fabrication d'autres produits</t>
  </si>
  <si>
    <t>Pommes de terre sous vide</t>
  </si>
  <si>
    <t>Produits de transformation</t>
  </si>
  <si>
    <t>Production de produits finis</t>
  </si>
  <si>
    <t>2023/24, kt</t>
  </si>
  <si>
    <t>Consommation de pommes de terre de la féculerie</t>
  </si>
  <si>
    <t>Consommation de pommes de terre de l'industrie alimentaire</t>
  </si>
  <si>
    <t>Hors domicile</t>
  </si>
  <si>
    <t>Part de la consommation de fécule par les autres IAA</t>
  </si>
  <si>
    <t>Part de la consommation de fécule par les autres industries non alimentaires</t>
  </si>
  <si>
    <t>Usages de la fécule</t>
  </si>
  <si>
    <t>Pommes de terre de consommation - Importation</t>
  </si>
  <si>
    <t>Pommes de terre de consommation - Production sous contrat</t>
  </si>
  <si>
    <t>Pommes de terre de consommation - Production hors contrat</t>
  </si>
  <si>
    <t>Consommation de pommes de terre produites sous contrat par l'industrie alimentaire</t>
  </si>
  <si>
    <t>Consommation de pommes de terre produites hors contrat par l'industrie alimentaire</t>
  </si>
  <si>
    <t>Consommation de pommes de terre importées par l'industrie alimentaire</t>
  </si>
  <si>
    <t>Part de la consommation de pommes de terre pour la fabrication de chips</t>
  </si>
  <si>
    <t>Part de la consommation de pommes de terre pour la fabrication de produits déshydratés</t>
  </si>
  <si>
    <t>Part de la consommation de pommes de terre pour la fabrication de produits surgelés</t>
  </si>
  <si>
    <t>Part de la consommation de pommes de terre pour la fabrication d'autres produits</t>
  </si>
  <si>
    <t>Consommation de produits finis par les ménages</t>
  </si>
  <si>
    <t>Consommation de chips à domicile</t>
  </si>
  <si>
    <t>Consommation de purée déshydratée à domicile</t>
  </si>
  <si>
    <t>Consommation de produits de 4ème et 5ème gamme à domicile</t>
  </si>
  <si>
    <t>Consommation de frites à domicile</t>
  </si>
  <si>
    <t>Consommation de garnitures surgelées à domicile</t>
  </si>
  <si>
    <t>Consommation de chips en restauration commerciale</t>
  </si>
  <si>
    <t>Consommation de purée déshydratée en restauration commerciale</t>
  </si>
  <si>
    <t>Consommation de produits de 4ème et 5ème gamme en restauration commerciale</t>
  </si>
  <si>
    <t>Consommation de frites en restauration commerciale</t>
  </si>
  <si>
    <t>Consommation de garnitures surgelées en restauration commerciale</t>
  </si>
  <si>
    <t>Consommation de chips en restauration collective</t>
  </si>
  <si>
    <t>Consommation de purée déshydratée en restauration collective</t>
  </si>
  <si>
    <t>Consommation de produits de 4ème et 5ème gamme en restauration collective</t>
  </si>
  <si>
    <t>Consommation de frites en restauration collective</t>
  </si>
  <si>
    <t>Consommation de garnitures surgelées en restauration collective</t>
  </si>
  <si>
    <t>Fécule (2023)</t>
  </si>
  <si>
    <t>FranceAgriMer</t>
  </si>
  <si>
    <t>Fruits et légumes, Chiffres clés 2016</t>
  </si>
  <si>
    <t>2015/16</t>
  </si>
  <si>
    <t>Approvisionnement de l'industrie alimentaire (kt)</t>
  </si>
  <si>
    <t>Fiche filière Pomme de terre, 2022</t>
  </si>
  <si>
    <t>Fiche filière Pomme de terre, 2025</t>
  </si>
  <si>
    <t>Fécule (2019)</t>
  </si>
  <si>
    <t>Bilan de campagne, Pomme de terre, 2017/18</t>
  </si>
  <si>
    <t>Hypers</t>
  </si>
  <si>
    <t>Supers</t>
  </si>
  <si>
    <t>EDMP</t>
  </si>
  <si>
    <t>Primeurs</t>
  </si>
  <si>
    <t>Marchés</t>
  </si>
  <si>
    <t>Part de marché</t>
  </si>
  <si>
    <t>Consommation</t>
  </si>
  <si>
    <t>2015/16, kt</t>
  </si>
  <si>
    <t>Circuits de distribution pour le frais (2015/16, kt)</t>
  </si>
  <si>
    <t>2015/16, 2019</t>
  </si>
  <si>
    <t>Consommation de produits finis à domicile</t>
  </si>
  <si>
    <t>2015-16:2019-20:2023-24</t>
  </si>
  <si>
    <t>Part de la consommation de fécule par la Chimie-Pharmacie</t>
  </si>
  <si>
    <t>Part de la consommation de fécule par la Papetrie-Cartonnerie</t>
  </si>
  <si>
    <t>Campagne</t>
  </si>
  <si>
    <t>Création de flux désagrégés</t>
  </si>
  <si>
    <t>Autres usages</t>
  </si>
  <si>
    <t>Les plants sont utilisés comme semences</t>
  </si>
  <si>
    <t>La transformation génère des pertes en eau</t>
  </si>
  <si>
    <t>Pertes en eau</t>
  </si>
  <si>
    <t>Les pommes de terre fraîches sont consommées en RHD</t>
  </si>
  <si>
    <t>100 % de la fécule de pomme de terre est récupérée, et utilisation de la donnée 2016-17</t>
  </si>
  <si>
    <t>Utilisation de la donnée 2023</t>
  </si>
  <si>
    <t>Utilisation de la donnée 2019</t>
  </si>
  <si>
    <t>Création des étiquettes de flux agrégés</t>
  </si>
  <si>
    <t>SAA 2022 -  2023 définitive</t>
  </si>
  <si>
    <t>Plants</t>
  </si>
  <si>
    <t>Les dessus de plants sont consommés en alimentation humaine</t>
  </si>
  <si>
    <t>Pour relier les plants à leurs usages</t>
  </si>
  <si>
    <t>2014-2023</t>
  </si>
  <si>
    <t>t</t>
  </si>
  <si>
    <t>SEMAE</t>
  </si>
  <si>
    <t>Source : https://www.plantdepommedeterre.org/production-francaise/</t>
  </si>
  <si>
    <t>Récoltes et échanges de plants certifiés de pomme de terre</t>
  </si>
  <si>
    <t>Production de plants certifiés (kt)</t>
  </si>
  <si>
    <t>Exportations de plants certifiés (kt)</t>
  </si>
  <si>
    <t>Importations de plants certifiés (kt)</t>
  </si>
  <si>
    <t>Source : Rapport statistiques campagne 2023-2024, SEMAE</t>
  </si>
  <si>
    <t>Consommation (après imports/exports) de plants certifiés (kt)</t>
  </si>
  <si>
    <t>Source : Bilan de campagne des pommes de terre de conservation 2023/24, FranceAgriMer</t>
  </si>
  <si>
    <t>Agreste</t>
  </si>
  <si>
    <t>SEMAE 1</t>
  </si>
  <si>
    <t>SEMAE 2</t>
  </si>
  <si>
    <t>Production</t>
  </si>
  <si>
    <t>Eurostat</t>
  </si>
  <si>
    <t>Importations</t>
  </si>
  <si>
    <t>Exportations</t>
  </si>
  <si>
    <t>Comparaison des statistiques sur les plants certifiés de pomme de terre pour la campagne 2023/24</t>
  </si>
  <si>
    <t>Eau, écarts de tri, déchets</t>
  </si>
  <si>
    <t>Eau, écarts de tri, déchets - Féculerie</t>
  </si>
  <si>
    <t>Eau, écarts de tri, déchets - Industrie alimentaire</t>
  </si>
  <si>
    <t>Pas d'écart statistique en 2015-16</t>
  </si>
  <si>
    <t>Ecart statistique observé sur les pdt de féculerie en 2019/20 et 2023/24</t>
  </si>
  <si>
    <t>Pays-Bas</t>
  </si>
  <si>
    <t>Déclaration FR</t>
  </si>
  <si>
    <t>Déclaration BE+NL</t>
  </si>
  <si>
    <t>Exportations françaises</t>
  </si>
  <si>
    <t>Consommation en RHD de pomme de terre et ses produits</t>
  </si>
  <si>
    <t>La consommation hors domicile en France : cadrage du marché et focus sur les filières viandes (2021-2022) et fruits et légumes (2022-2023), Gira Foodservice/CIRCANA pour FranceAgriMer, 2025</t>
  </si>
  <si>
    <t>Frites surgelées</t>
  </si>
  <si>
    <t>PDT fraîches entières</t>
  </si>
  <si>
    <t>Autres produits PDT surgelées</t>
  </si>
  <si>
    <t>Autres produits PDT sous vide</t>
  </si>
  <si>
    <t>Purées</t>
  </si>
  <si>
    <t>Lamelles</t>
  </si>
  <si>
    <t>Autres produits PDT déshydratées</t>
  </si>
  <si>
    <t>Consommation en RHD (kt, 2023/24 ?)</t>
  </si>
  <si>
    <t>CIRCANA</t>
  </si>
  <si>
    <t>Correspondance des nomenclatures</t>
  </si>
  <si>
    <t>Nomenclature agrégée</t>
  </si>
  <si>
    <t>Autres produits surgelés</t>
  </si>
  <si>
    <t>Produits sous vide</t>
  </si>
  <si>
    <t>Comparaison de la conso en RHD (en kt, 2023/24 ?)</t>
  </si>
  <si>
    <t>Consommation de pommes de terre fraîches hors domicile</t>
  </si>
  <si>
    <t>Les pommes de terre fraîches sont consommées à domicile</t>
  </si>
  <si>
    <t>Pour relier les pommes de terre de consommation à la consommation (déjà désagrégé)</t>
  </si>
  <si>
    <t>Ecart statistique en 2019-20 et 2023-24</t>
  </si>
  <si>
    <t>23/22</t>
  </si>
  <si>
    <t>Autres (alimentation animale, autoconsommation, pertes)</t>
  </si>
  <si>
    <t>CNIPT</t>
  </si>
  <si>
    <t>Débouchés des dessus de plants et PDT de consommation</t>
  </si>
  <si>
    <t>CNIPT, TerriFlux</t>
  </si>
  <si>
    <t>Expertise CNIPT, Rapports d'activité</t>
  </si>
  <si>
    <t>Expertise CNIPT : "Les dessus de plants peuvent partir en conso, intérieur ou export ou industrie, ou en « autres » : alimentation animale, métha, etc."</t>
  </si>
  <si>
    <t>Autres usages des dessus de plants</t>
  </si>
  <si>
    <t>Rapports d'activité du CNIPT</t>
  </si>
  <si>
    <t>Consommation de PDT de consommation pour d'autres usages</t>
  </si>
  <si>
    <t>Produits de 5ème gamme</t>
  </si>
  <si>
    <t>Même répartition des circuits de distribution qu'en 2023-24</t>
  </si>
  <si>
    <t>Matières premières par industrie</t>
  </si>
  <si>
    <t>Circuits de distribution des produits transformés</t>
  </si>
  <si>
    <t>TerriFlux, GIPT</t>
  </si>
  <si>
    <t>Partage des données du GIPT</t>
  </si>
  <si>
    <t>en volume (milliers de t de produits finis)</t>
  </si>
  <si>
    <t>Campagne 2015-16</t>
  </si>
  <si>
    <t>Campagne 2019-20</t>
  </si>
  <si>
    <t>Campagne 2023-24</t>
  </si>
  <si>
    <t>pdt deshydratés production FR</t>
  </si>
  <si>
    <t>pdt déshydratés imports</t>
  </si>
  <si>
    <t>pdt déshydratés exports</t>
  </si>
  <si>
    <t>chips production FR</t>
  </si>
  <si>
    <t>chips imports</t>
  </si>
  <si>
    <t>chips exports</t>
  </si>
  <si>
    <t>pdts surgelés production FR</t>
  </si>
  <si>
    <t>pdts surgelés imports</t>
  </si>
  <si>
    <t>pdts surgelés exports</t>
  </si>
  <si>
    <t>5eme gamme production FR</t>
  </si>
  <si>
    <t>5eme gamme imports</t>
  </si>
  <si>
    <t>5eme gamme exports</t>
  </si>
  <si>
    <t>Ecarts de tri - Industrie alimentaire</t>
  </si>
  <si>
    <t>Eau - Industrie alimentaire</t>
  </si>
  <si>
    <t>la partie eau+ écarts de tri.  (10%-15% pour alimentation animale ?) le reste c’est de l’eau.</t>
  </si>
  <si>
    <t>Part de la consommation de chips en restauration commerciale</t>
  </si>
  <si>
    <t>Part de la consommation de chips en restauration collective</t>
  </si>
  <si>
    <t>Part de la consommation de produits déshydratés à domicile</t>
  </si>
  <si>
    <t>Part de la consommation de produits déshydratés en restauration commerciale</t>
  </si>
  <si>
    <t>Part de la consommation de produits déshydratés en restauration collective</t>
  </si>
  <si>
    <t>Part de la consommation de produits de 4ème et 5ème gamme à domicile</t>
  </si>
  <si>
    <t>Part de la consommation de produits de 4ème et 5ème gamme en restauration commerciale</t>
  </si>
  <si>
    <t>Part de la consommation de produits de 4ème et 5ème gamme en restauration collective</t>
  </si>
  <si>
    <t>Part de la consommation de produits surgelés à domicile</t>
  </si>
  <si>
    <t>Part de la consommation de produits surgelés en restauration commerciale</t>
  </si>
  <si>
    <t>Part de la consommation de produits surgelés en restauration collective</t>
  </si>
  <si>
    <t>Part de la consommation de chips à domicile</t>
  </si>
  <si>
    <t>Part de la production d'écarts de tri</t>
  </si>
  <si>
    <t>A dire d'expert</t>
  </si>
  <si>
    <t>Part d'écarts de tri</t>
  </si>
  <si>
    <t>2015-16:2019-20</t>
  </si>
  <si>
    <t>Fiabilité des données</t>
  </si>
  <si>
    <t>Fiable</t>
  </si>
  <si>
    <t>Robuste</t>
  </si>
  <si>
    <t>Probable</t>
  </si>
  <si>
    <t>Approximative</t>
  </si>
  <si>
    <t>Indicative</t>
  </si>
  <si>
    <t>I&amp;E mensuels - EUROSTAT</t>
  </si>
  <si>
    <t>Définition</t>
  </si>
  <si>
    <t>Les pommes de terre trop grosses pour être commercialisées comme plants sont vendues pour la consommation et sont appelées dessus de plants de pomme de terre</t>
  </si>
  <si>
    <t>Les plants de pommes de terre sont cultivés pour la production de plants certifiés, contrôlés et agréés par la Fédération nationale des producteurs de plants de pommes de terre (FNPPT) et le Service officiel de certification (SOC), même si la totalité de la récolte n’est pas effectivement certifiée (devenant des dessus de plants de pomme de terre).</t>
  </si>
  <si>
    <t>Les pommes de terre de conservation ou demi-saison sont commercialisées après le 1er août. Elles ont pu être récoltées avant maturité complète (cas de certaines pommes de terre dites de demi-saison). Le plus souvent, elles sont récoltées à maturité complète et stockées pour la conservation</t>
  </si>
  <si>
    <t>Les pommes de terre primeurs ou nouvelles sont récoltées avant maturité complète et commercialisées avant le 1er août</t>
  </si>
  <si>
    <t>Pommes de terre destinées principalement à la féculerie (activité d’extraction de la fécule ou amidon pour produire différents produits dérivés)</t>
  </si>
  <si>
    <t>Les usages des dessus de plants sont inclus dans ceux des autres pommes de terre de consommation</t>
  </si>
  <si>
    <t>Les échanges des dessus de plants sont inclus dans ceux des autres pommes de terre de consommation</t>
  </si>
  <si>
    <t>Culture</t>
  </si>
  <si>
    <t>Culture destinée à la féculerie</t>
  </si>
  <si>
    <t>Culture destinée à la consommation</t>
  </si>
  <si>
    <t>Culture destinée aux plants</t>
  </si>
  <si>
    <t>Indéterminé</t>
  </si>
  <si>
    <t>Année de la donnée collectée</t>
  </si>
  <si>
    <t>Méthode</t>
  </si>
  <si>
    <t>Données collectées:Complétion des flux:Données réconciliées:Données déterminées:Données indéterminées</t>
  </si>
  <si>
    <t>#ffdc6d:#cb97ff:#ffb7b7:#a7ffa7:#b3e2ff</t>
  </si>
  <si>
    <t>Données collectées</t>
  </si>
  <si>
    <t>Complétion des flux</t>
  </si>
  <si>
    <t>Données réconciliées</t>
  </si>
  <si>
    <t>Données déterminées</t>
  </si>
  <si>
    <t>Données indéterminées</t>
  </si>
  <si>
    <t>#808080:#a6a6a6:#bfbfbf:#d9d9d9:#f2f2f2</t>
  </si>
  <si>
    <t>#b5e6a2:#94dcf8:#f7c7ac</t>
  </si>
  <si>
    <t>Complétion des flux:Données déterminées</t>
  </si>
  <si>
    <t>Données collectées:Données déterminées</t>
  </si>
  <si>
    <t>Part d'exportation de la fécule</t>
  </si>
  <si>
    <t>Utilisation du coefficient de marché 2023-24</t>
  </si>
  <si>
    <t>Intrant externe</t>
  </si>
  <si>
    <t>Rejet</t>
  </si>
  <si>
    <t>Matière issue directement de la production agricole, sans transformation préalable, constituant le point d’entrée principal de la filière.:Matière issue d’une transformation et destinée à être valorisée comme résultat principal du procédé.:Matière secondaire issue d’une transformation, présentant une valeur économique ou d’usage et pouvant être valorisée dans une autre chaîne ou un autre usage.:Matière introduite dans le procédé mais non issue de la filière considérée ; elle contribue à la transformation sans provenir de la matière première principale.:Matière issue d’une transformation ne faisant l’objet d’aucune valorisation et évacuée du système (pertes, effluents, émissions).</t>
  </si>
  <si>
    <t>Description</t>
  </si>
  <si>
    <t>#b5e6a2:#94dcf8:#ffdc6d:#f2ceef:#f7c7ac</t>
  </si>
  <si>
    <t>Donnée présentant un très faible niveau d’incertitude, issue de sources validées et cohérentes.:Donnée solide, confirmée par plusieurs éléments ou méthodes, utilisable avec confiance.:Donnée vraisemblable, fondée sur des éléments sérieux mais comportant une incertitude notable.:Donnée donnant le bon ordre de grandeur, mais sans garantie de précision.:Donnée fournie à titre informatif uniquement, avec un niveau d’incertitude élevé.</t>
  </si>
  <si>
    <t>Coproduit:Rejet</t>
  </si>
  <si>
    <t>Analyse des résultats</t>
  </si>
  <si>
    <t>Donnée collectée (valeur du flux ou coefficient)</t>
  </si>
  <si>
    <t>Donnée déterminée (par bilan matière)</t>
  </si>
  <si>
    <t>Donnée indéterminée (seules une borne minimale et une borne maximale sont déterminées)</t>
  </si>
  <si>
    <t>#ffdc6d:#ffb7b7:#a7ffa7:#b3e2ff</t>
  </si>
  <si>
    <t>=JOINDRE.TEXTE(":";VRAI;H9:CS9)</t>
  </si>
  <si>
    <t>=TEXTE.APRES(LIRE.CLASSEUR(1);"]")</t>
  </si>
  <si>
    <t>Récolte - AGRESTE</t>
  </si>
  <si>
    <t>Fabrications - PRODCOM</t>
  </si>
  <si>
    <t>MP Transformation - AGRESTE</t>
  </si>
  <si>
    <t>Coproduits - ONRB</t>
  </si>
  <si>
    <t>Transformation - GIPT</t>
  </si>
  <si>
    <t>Transformation - FranceAgriMer</t>
  </si>
  <si>
    <t>Conso RHD - CIRCANA</t>
  </si>
  <si>
    <t>Débouchés - CNIPT</t>
  </si>
  <si>
    <t>Matière première:Produit:Coproduit:Intrant externe:Rejet</t>
  </si>
  <si>
    <t>Fiable:Robuste:Probable:Approximative:Indicative</t>
  </si>
  <si>
    <t>Volume:Rendement:Répartition</t>
  </si>
  <si>
    <t>=SI(SI(INDIRECT("'"&amp;Etiquettes!G13&amp;"'"&amp;"!h1")=$A$7;JOINDRE.TEXTE(":";VRAI;UNIQUE(INDIRECT("'"&amp;Etiquettes!G13&amp;"'"&amp;"!h2:h1000")));"")="0";"";SI(INDIRECT("'"&amp;Etiquettes!G13&amp;"'"&amp;"!h1")=$A$7;JOINDRE.TEXTE(":";VRAI;UNIQUE(INDIRECT("'"&amp;Etiquettes!G13&amp;"'"&amp;"!h2:h1000")));""))</t>
  </si>
  <si>
    <t>=SI(SI(INDIRECT("'"&amp;Etiquettes!G13&amp;"'"&amp;"!o1")=$A$8;JOINDRE.TEXTE(":";VRAI;UNIQUE(INDIRECT("'"&amp;Etiquettes!G13&amp;"'"&amp;"!o2:o1000")));"")="0";"";SI(INDIRECT("'"&amp;Etiquettes!G13&amp;"'"&amp;"!o1")=$A$8;JOINDRE.TEXTE(":";VRAI;UNIQUE(INDIRECT("'"&amp;Etiquettes!G13&amp;"'"&amp;"!o2:o1000")));""))</t>
  </si>
  <si>
    <t>=SI(SI(INDIRECT("'"&amp;Etiquettes!G13&amp;"'"&amp;"!l1")=$A$9;JOINDRE.TEXTE(":";VRAI;UNIQUE(INDIRECT("'"&amp;Etiquettes!G13&amp;"'"&amp;"!l2:l1000")));"")="0";"";SI(INDIRECT("'"&amp;Etiquettes!G13&amp;"'"&amp;"!l1")=$A$9;JOINDRE.TEXTE(":";VRAI;UNIQUE(INDIRECT("'"&amp;Etiquettes!G13&amp;"'"&amp;"!l2:l1000")));""))</t>
  </si>
  <si>
    <t>=SI(SI(INDIRECT("'"&amp;Etiquettes!G13&amp;"'"&amp;"!k1")=$A$10;JOINDRE.TEXTE(":";VRAI;UNIQUE(INDIRECT("'"&amp;Etiquettes!G13&amp;"'"&amp;"!k2:k1000")));"")="0";"";SI(INDIRECT("'"&amp;Etiquettes!G13&amp;"'"&amp;"!k1")=$A$10;JOINDRE.TEXTE(":";VRAI;UNIQUE(INDIRECT("'"&amp;Etiquettes!G13&amp;"'"&amp;"!k2:k1000")));""))</t>
  </si>
  <si>
    <t>=SI(SI(INDIRECT("'"&amp;Etiquettes!G13&amp;"'"&amp;"!j1")=$A$12;JOINDRE.TEXTE(":";VRAI;UNIQUE(INDIRECT("'"&amp;Etiquettes!G13&amp;"'"&amp;"!j2:j1000")));"")="0";"";SI(INDIRECT("'"&amp;Etiquettes!G13&amp;"'"&amp;"!j1")=$A$12;JOINDRE.TEXTE(":";VRAI;UNIQUE(INDIRECT("'"&amp;Etiquettes!G13&amp;"'"&amp;"!j2:j1000")));""))</t>
  </si>
  <si>
    <t>Informations générales</t>
  </si>
  <si>
    <t>Projet :</t>
  </si>
  <si>
    <t>Collaborateurs :</t>
  </si>
  <si>
    <t>Filière :</t>
  </si>
  <si>
    <t>Période étudiée :</t>
  </si>
  <si>
    <t>Zone géographique :</t>
  </si>
  <si>
    <t>Unité :</t>
  </si>
  <si>
    <t>Dernière mise à jour :</t>
  </si>
  <si>
    <t>SOMMAIRE</t>
  </si>
  <si>
    <t>Présentation du fichier et de l'AFM</t>
  </si>
  <si>
    <t>Lecture du fichier</t>
  </si>
  <si>
    <t>Méthodologie</t>
  </si>
  <si>
    <t>Modélisation de l'AFM</t>
  </si>
  <si>
    <t>Etiquettes</t>
  </si>
  <si>
    <t>Produits</t>
  </si>
  <si>
    <t>Secteurs</t>
  </si>
  <si>
    <t>Echanges territoires</t>
  </si>
  <si>
    <t>Table emplois ressources</t>
  </si>
  <si>
    <t>Données</t>
  </si>
  <si>
    <t>Min Max</t>
  </si>
  <si>
    <t>Contraintes</t>
  </si>
  <si>
    <t>Sources et prétraitements des données</t>
  </si>
  <si>
    <t>Ce fichier sert à construire l'Analyse de Flux de Matière (AFM) d'une filière.</t>
  </si>
  <si>
    <t>Ci-dessous, une explication générale des différentes feuilles le composant.</t>
  </si>
  <si>
    <t>NB : L'AFM d'une filière est généralement construite de la manière suivante : des secteurs (de production, transformation ou distribution) sont reliés par l'intermédiaire de produits. Ainsi, chaque flux a systématiquement pour origine un secteur et pour destination un produit, ou l'inverse (pas de flux secteur -&gt; secteur ou produit -&gt; produit).</t>
  </si>
  <si>
    <t>1 feuille permet d'expliquer comment l'AFM a été réalisée :</t>
  </si>
  <si>
    <t>Description du périmètre étudié, sources de données, hypothèses, etc.</t>
  </si>
  <si>
    <t>4 feuilles permettent de déterminer la structure de la filière :</t>
  </si>
  <si>
    <t>Définition des nœuds :</t>
  </si>
  <si>
    <t>Liste de tous les produits présents dans l'AFM.</t>
  </si>
  <si>
    <t>Liste tous les secteurs présents dans l'AFM.</t>
  </si>
  <si>
    <t>Liste des territoires extérieurs à la zone géographique étudiée.</t>
  </si>
  <si>
    <t>Définition des flux :</t>
  </si>
  <si>
    <t>Tableaux des flux existants entre produits et secteurs : un tableau ressources (produits sortant des secteurs) et un tableau emplois (produits entrant dans les secteurs).</t>
  </si>
  <si>
    <t>3 feuilles permettent de renseigner les données relatives à la filière :</t>
  </si>
  <si>
    <t>Valeurs/Quantités :</t>
  </si>
  <si>
    <t>Liste de toutes les valeurs de flux connues.</t>
  </si>
  <si>
    <t>Liste de toutes les bornes min et max de flux connues.</t>
  </si>
  <si>
    <t>Coefficients :</t>
  </si>
  <si>
    <t>Liste de toutes les contraintes entre plusieurs flux (ex : rendements ou répartitions).</t>
  </si>
  <si>
    <t>1 feuille permet de rassembler les étiquettes (groupes) qui ont été utilisées :</t>
  </si>
  <si>
    <t>Liste de tous les groupes d'étiquettes appliqués sur les nœuds et flux.</t>
  </si>
  <si>
    <t>Après réconciliation, le fichier ayant pour suffixe "_reconciled" contient 2 feuilles supplémentaires de résultats donnant :</t>
  </si>
  <si>
    <t>Résultats</t>
  </si>
  <si>
    <t>Liste de toutes les valeurs de tous les flux après réconciliation : ce sont ces valeurs qui sont tracées sur le diagramme de Sankey.</t>
  </si>
  <si>
    <t>Liste de toutes les valeurs de tous les flux après réconciliation accompagnés de quelques indicateurs permettant d'analyser les résultats (= différence entre avant et après réconciliation).</t>
  </si>
  <si>
    <t>Les feuilles restantes permettent d'intégrer dans le fichier les données brutes (non transformées) directement tirées des sources ainsi que, lorsque c'est nécessaire, un prétraitement de celles-ci pour pouvoir les exploiter dans les feuilles de données.</t>
  </si>
  <si>
    <t>Vous trouverez ci-dessous une explication plus détaillée des différentes feuilles composant ce fichier.</t>
  </si>
  <si>
    <t>Cette feuille présente en plusieurs parties comment l'AFM a été réalisée : déroulement du travail, phases du projet, explications détaillées par zone de la filière, synthèse de ce qui é été modélisé et synthèse de ce qui a pu être déterminé.</t>
  </si>
  <si>
    <t>Ces 3 feuilles permettent de lister repectivement tous les produits, secteurs et échanges (= secteurs avec la possibilité de les scinder en plusieurs sans représenter ces secteurs) présents dans l'AFM de la filière et, par conséquent, tous les noeuds qu'il sera possible de visualiser sur le diagramme.</t>
  </si>
  <si>
    <t>Colonne B :</t>
  </si>
  <si>
    <t>Liste de tous les nœuds (= nomenclature de l'AFM).</t>
  </si>
  <si>
    <t>Colonne A :</t>
  </si>
  <si>
    <t>Permet de renseigner le niveau d'agrégation de chaque noeud : plus le chiffre est élevé, plus le noeud est détaillé dans la hiérachie. Tous les noeuds de niveau n+1 écrits sous un noeud de niveau n, jusqu'à ce qu'un noeud de niveau n ou moins apparaisse, s'ajoutent pour donner le noeud de niveau n.</t>
  </si>
  <si>
    <t>Colonne C :</t>
  </si>
  <si>
    <t>Permet de renseigner si l'on souhaite que le bilan matière soit respecté sur le noeud (autant de quantité de matière entrante que sortante) : 1 pour oui, 0 pour non. Sauf pour les échanges puisque ceux-ci ne seront systématiquement pas respectés (de par la nature des flux).</t>
  </si>
  <si>
    <t>Colonnes suivantes :</t>
  </si>
  <si>
    <t>Etiquettes attribuées aux nœuds (voir partie "Etiquettes"). Remarque : une cellule vide indique que toutes les étiquettes sont attribuées au nœud tandis qu'un 0 indique, au contraire, qu'aucune étiquette n'est attribuée au noeud : le noeud ne sera donc pas affiché sur le diagramme.</t>
  </si>
  <si>
    <t>Dernières colonnes :</t>
  </si>
  <si>
    <t>Précisions que l'on souhaite apporter concernant le nœud (ex : une définition, un code de nomenclature, une hypothèse, une remarque, etc.) : il est possible d'afficher ces précisions sur le diagramme en passant le curseur de la souris sur les nœuds par exemple.</t>
  </si>
  <si>
    <t>Structure des flux</t>
  </si>
  <si>
    <t>Cette feuille comporte 2 tableaux : on retrouve systématiquement la liste des produits à gauche des lignes et la liste des secteurs en haut des colonnes. Elle permet d'indiquer si les flux existent ou non entre les produits et les secteurs.</t>
  </si>
  <si>
    <t>Un 1 dans la cellule à l'intersection d'un produit (en ligne) et d'un secteur (en colonne) signifie qu'il existe un flux entre les 2 ; un 0 ou rien signifie qu'il n'existe pas de flux entre les 2.</t>
  </si>
  <si>
    <t>Ensuite, suivant que l'on se trouve dans la table Emplois ou dans la table Ressources, cela n'aura pas la même signification :</t>
  </si>
  <si>
    <t>- Dans la table ressources, un 1 signifie que le flux a pour origine le secteur et pour destination le produit (le produit sort du secteur).</t>
  </si>
  <si>
    <t>- Dans la table emplois, c'est l'inverse : un 1 signifie que le flux a pour origine le produit et pour destination le secteur (le produit entre dans le secteur).</t>
  </si>
  <si>
    <t>Remarque : il n'est pas obligatoire de renseigner plusieurs fois un même nœud dans les TER même si celui-ci est répété plusieurs fois dans les listes de nœuds, ni de renseigner les flux des nœuds agrégés (le programme de réconciliation s'en charge automatiquement)</t>
  </si>
  <si>
    <t>Ces 2 feuilles permettent de renseigner les valeurs ou bornes connues des flux composant l'AFM.</t>
  </si>
  <si>
    <t xml:space="preserve">Colonne A : </t>
  </si>
  <si>
    <t>Nœud d'origine du flux.</t>
  </si>
  <si>
    <t xml:space="preserve">Colonne B : </t>
  </si>
  <si>
    <t>Nœud de destination du flux.</t>
  </si>
  <si>
    <t>Ces 2 colonnes permettent donc de cibler le flux auquel on souhaite associer une valeur.</t>
  </si>
  <si>
    <t xml:space="preserve">Colonne C (ou D et E) : </t>
  </si>
  <si>
    <t>Valeur du flux (pour "Données") ou bornes minimales et maximales du flux (pour "Min Max").</t>
  </si>
  <si>
    <t>Colonne D (ou C) :</t>
  </si>
  <si>
    <t>Etiquettes attribuées aux flux (voir partie "Etiquettes"). Remarque : une cellule vide indique que toutes les étiquettes sont attribuées au flux tandis qu'un 0 indique, au contraire, qu'aucune étiquette n'est attribuée au flux : le flux ne sera donc pas affiché sur le diagramme.</t>
  </si>
  <si>
    <t>Colonne "Incertitude" :</t>
  </si>
  <si>
    <t>Incertitude relative de la valeur. Remarque : pour les minimums et maximums, il n'est pas possible de leur attribuer une incertitude : ceux-ci seront donc strictement respectés lors de la réconciliation.</t>
  </si>
  <si>
    <t>Précisions que l'on souhaite apporter concernant la valeur du flux (ex : une source, une hypothèse, une remarque, etc.) : il est possible d'afficher ces précisions sur le diagramme en passant le curseur de la souris sur les flux par exemple.</t>
  </si>
  <si>
    <t>Cette feuille permet de renseigner les liens entre plusieurs flux en sous forme de ratio (ex : le flux A vaut X % du flux B). Elle est généralement utilisée pour renseigner des rendements de transformation ou des ventilations des débouchés.</t>
  </si>
  <si>
    <t>Pour ce faire, les données renseignées dans cette feuille servent à construire des équations (d'égalité ou d'inégalité) qui seront respectées lors de la réconciliation.</t>
  </si>
  <si>
    <t>N° d'identifiant de l'équation : toutes les lignes ayant le même n° d'identifiant appartiennent à la même équation.</t>
  </si>
  <si>
    <t xml:space="preserve">Colonne C : </t>
  </si>
  <si>
    <t>Colonne D :</t>
  </si>
  <si>
    <t>Etiquettes attribuées à la contrainte (voir partie "Etiquettes"). Remarque : une cellule vide indique que toutes les étiquettes sont attribuées à la contrainte tandis qu'un 0 indique, au contraire, qu'aucune étiquette n'est attribuée à la contrainte flux : la contrainte ne sera donc pas utilisée.</t>
  </si>
  <si>
    <t>Colonne E :</t>
  </si>
  <si>
    <r>
      <t>Coefficients devant les termes (valeurs des flux) dans l'équation d'égalité : la somme de tous les termes multipliés par leurs coefficients vaut 0. Sert à renseigner : le</t>
    </r>
    <r>
      <rPr>
        <i/>
        <sz val="11"/>
        <color theme="1"/>
        <rFont val="Calibri"/>
        <family val="2"/>
      </rPr>
      <t>/les</t>
    </r>
    <r>
      <rPr>
        <sz val="11"/>
        <color theme="1"/>
        <rFont val="Calibri"/>
        <family val="2"/>
      </rPr>
      <t xml:space="preserve"> flux … vaut</t>
    </r>
    <r>
      <rPr>
        <i/>
        <sz val="11"/>
        <color theme="1"/>
        <rFont val="Calibri"/>
        <family val="2"/>
      </rPr>
      <t>/valent</t>
    </r>
    <r>
      <rPr>
        <sz val="11"/>
        <color theme="1"/>
        <rFont val="Calibri"/>
        <family val="2"/>
      </rPr>
      <t xml:space="preserve"> X % du</t>
    </r>
    <r>
      <rPr>
        <i/>
        <sz val="11"/>
        <color theme="1"/>
        <rFont val="Calibri"/>
        <family val="2"/>
      </rPr>
      <t>/des</t>
    </r>
    <r>
      <rPr>
        <sz val="11"/>
        <color theme="1"/>
        <rFont val="Calibri"/>
        <family val="2"/>
      </rPr>
      <t xml:space="preserve"> flux … .</t>
    </r>
  </si>
  <si>
    <t>Précisions que l'on souhaite apporter concernant la valeur de la contrainte (ex : une source, une hypothèse, une remarque, etc.).</t>
  </si>
  <si>
    <t>Cette feuille permet de recenser tous les groupes d'étiquettes et les étiquettes utilisés dans le fichier. Il existe 4 types de groupes d'étiquettes :</t>
  </si>
  <si>
    <t>- LevelTags :</t>
  </si>
  <si>
    <t>Ce type de groupe d'étiquettes permet d'attribuer des étiquettes aux nœuds afin de les agréger/désagréger dans un ordre qui peut être différent du niveau d'agrégation. /!\ Contrairement aux niveaux d'agrégation, il faut renseigner toutes les niveaux auquel le noeud appartient (ex : il n'est pas automatique qu'un noeud de niveau n appartient au niveau n+1 s'il n'est pas suivi désagrégé en d'autres noeuds). Il est notamment utilisé pour agréger/désagréger les noeuds par zone du diagramme, ou bien dans des ordres différents, ou encore selon une carctéristique ou une autre mais pas les 2.</t>
  </si>
  <si>
    <t>- NodeTags :</t>
  </si>
  <si>
    <t>Ce type de groupe d'étiquettes permet d'afficher/masquer les nœuds appartenant à la même étiquette. De plus, il permet également de leur attribuer des couleurs. Il est donc utilisé pour filtrer les nœuds sur le diagramme en fonction de l'étiquette à laquelle ils appartiennent mais aussi d'afficher d'une même couleur tous les noeuds appartenant à une même étiquette. Fait intéressant, ces caractéristiques se répercutent sur les flux qui sont liés à ces noeuds : il seront de la même couleur que le noeud et seront masqués si le noeud est masqué.</t>
  </si>
  <si>
    <t>- DataTags :</t>
  </si>
  <si>
    <t>Ce type de groupe d'étiquettes permet d'attribuer des étiquettes aux flux afin de renseigner plusieurs valeurs pour un même flux, selon l'étiquette à laquelle il appartient : ajoute une dimension à l'AFM. Il est notamment utilisé pour faire plusieurs AFM pour des années différentes, pour des territoires différents, dans des unités différentes : dans tous ces cas, la structure de la filière est identique, seules les valeurs des flux changent d'une étiquette à l'autre.</t>
  </si>
  <si>
    <t>- FluxTags :</t>
  </si>
  <si>
    <t>Ce type de groupe d'étiquettes permet d'afficher/masquer les flux appartenant à la même étiquette. De plus, il permet également de leur attribuer des couleurs. Il est donc utilisé pour filtrer les flux sur le diagramme en fonction de l'étiquette à laquelle ils appartiennent mais aussi d'afficher d'une même couleur tous les flux appartenant à une même étiquette.</t>
  </si>
  <si>
    <t>Nom du groupe d'étiquette : c'est sous ce nom qu'il est possible de sélectionner les étiquettes du diagramme. Remarque : 2 noms séparés d'un "/" indiquent que l'on ne peut sélectionner que l'un ou l'autre sur le diagramme mais pas les 2 en même temps (cela concerne exclusivement les levelTags).</t>
  </si>
  <si>
    <t>Type d'étiquette (voir ci-dessus les 4 types d'étiquette possibles).</t>
  </si>
  <si>
    <t>Etiquettes : liste de toutes les étiquettes qu'il est possible d'attribuer aux nœuds ou flux. Les noms d'étiquettes sont séparés par des ":". Remarque : 2 listes d'étiquettes séparées d'un "/" correspondent aux étiquettes des 2 groupes d'étiquettes séparées d'un "/", dans le même ordre (1ère liste pour le 1er groupe et 2nde liste pour le 2nd groupe) (cela concerne exclusivement les levelTags).</t>
  </si>
  <si>
    <t>Un 1 dans cette colonne permet de déterminer quelle sera la palette de couleur du groupe d'étiquette par défaut à l'ouverture du diagramme.</t>
  </si>
  <si>
    <t>Permet de choisir une palette de couleur.</t>
  </si>
  <si>
    <t>Colonne F :</t>
  </si>
  <si>
    <t>Dans cette colonne sont présentes les listes de couleurs attribuées aux étiquettes, également séparées par des ":" et dans le même ordre (1ère couleur = 1ère étiquette, 2ème couleur = 2ème étiquette, etc.) : ici, elles sont par exemple renseignées dans le format hexadécimal. Remarque : si aucune couleur n'est renseignée, le programme attribue au hasard des couleurs aux étiquettes.</t>
  </si>
  <si>
    <t>Colonne G :</t>
  </si>
  <si>
    <t>Description de l'utilité du groupe d'étiquette.</t>
  </si>
  <si>
    <t>Cette feuille recense tous les résultats de tous les flux après réconciliation, pour tous les niveaux d'agrégation et tous les dataTags.</t>
  </si>
  <si>
    <t>Premières colonnes :</t>
  </si>
  <si>
    <t>Les étiquettes des dataTags auxquels appartient la valeur du flux.</t>
  </si>
  <si>
    <t>Valeur réconciliée du flux.</t>
  </si>
  <si>
    <t>Borne inférieure si la valeur du flux est libre après réconciliation.</t>
  </si>
  <si>
    <t>Borne supérieure si la valeur du flux est libre après réconciliation.</t>
  </si>
  <si>
    <t>Type de donnée. Il existe 2 types de données : "collectée" et "calculée", "collectée" signifie que la valeur du flux a été renseignée dans les feuilles de données (ce qui ne veut pas pour autant dire qu'elle soit restée la même après réconciliation) et "calculée" signifie, au contraire, que celle-ci n'avait pas été renseignée dans les feuilles de données.</t>
  </si>
  <si>
    <t>Les étiquettes des fluxTags auxquels appartient la valeur du flux.</t>
  </si>
  <si>
    <t>Cette feuille recense tous les résultats de tous les flux après réconciliation, pour tous les niveaux d'agrégation et tous les dataTags, avec quelques indicateurs permettant une 1ère analyse des résultats.</t>
  </si>
  <si>
    <t>Les étiquettes des dataTags auxquels appartient la valeur du flux (il n'y a, pour le moment, qu'un dataTags maximum).</t>
  </si>
  <si>
    <t>Valeur du flux avant réconciliation (si aucune valeur n'est renseignée, c'est qu'elle n'avait pas été renseignée dans les feuilles de données).</t>
  </si>
  <si>
    <t>Demi-incertitude d'entrée en valeur absolue.</t>
  </si>
  <si>
    <t>Incertitude d'entrée en valeur relative.</t>
  </si>
  <si>
    <t>Colonne H :</t>
  </si>
  <si>
    <t>Borne minimum du flux : borne minimum renseignée dans l'onglet Min Max, sinon 0 par défaut.</t>
  </si>
  <si>
    <t>Colonne I :</t>
  </si>
  <si>
    <t>Borne maximum du flux : borne maximum renseignée dans l'onglet Min Max, sinon 0 par défaut.</t>
  </si>
  <si>
    <t>Colonne J :</t>
  </si>
  <si>
    <t>Nombre d'écart-type : indicateur permettant de comparer l'écart entre la valeur du flux avant réconciliation et après réconciliation, en tenant compte de son incertitude. Cet indicateur ne devrait raisonnablement pas dépasser 2, au-delà de 3 cela indique que la valeur de sortie du modèle ne respecte pas du tout la valeur d'entrée associée à son incertitude : il faut donc revoir soit l'incertitude de la donnée d'entrée, soit carrément la source de données, ou bien l'ensemble du modèle (structure, valeurs d'entrée ou contraintes) qui pousse le programme de réconciliation à ne pas respecter la donnée d'entrée telle qu'elle a été renseignée.</t>
  </si>
  <si>
    <t>Colonne K :</t>
  </si>
  <si>
    <t xml:space="preserve">Le type de variable du flux après réconciliation est renseigné dans cette colonne, il en existe 8 : mesuré (la donnée était collectée), redondant (la donnée était collectée mais pouvait également être calculée à partir des contraintes renseignées : c'est cette dernière qui l'emporte), déterminé (la donnée n'a pas été collectée mais a pu être calculée à partir des contraintes), libre (la valeur du flux n'a pas pu être déterminée mais est comprise dans un intervalle), libre unbounded (la valeur du flux n'a pas pu être déterminée et n'est même pas comprise dans un intervalle = totalement libre). Remarque : il est parfois rajouté "pp" (post-processing) à ces types de variables, ce qui indique précise que la variable a été obtenue par simple agrégation des résultats après réconciliation (= la variable était inutile pour la réconciliation). </t>
  </si>
  <si>
    <t>Sources et prétraitement des sources</t>
  </si>
  <si>
    <t>Feuilles dans lesquelles sont répertoriées toutes les données tirées des sources. Dans certains cas, il peut y avoir une opération de prétraitement pour que la donnée soit exploitable dans le format requis des feuilles de données. Remarque : en effet, chaque cellule renseignée dans les feuilles de données fait directement référence à ces feuilles source. De plus, un dernier léger prétraitement peut être réalisé dans les cellules des feuilles de données (ex : conversion dans l'unité de référence, application d'un taux de couverture, etc.).</t>
  </si>
  <si>
    <t>SOCLE</t>
  </si>
  <si>
    <t>TerriFlux (Alexandre Pannier, Julien Alapetite), CNIPT (François-Xavier Broutin, Benjamin Louvrier), GIPT (Bertrand Ouillon)</t>
  </si>
  <si>
    <t>Analyse de Flux de Matière (AFM) de la filière française pomme de terre</t>
  </si>
  <si>
    <t xml:space="preserve">Données    </t>
  </si>
  <si>
    <t xml:space="preserve">Données  </t>
  </si>
  <si>
    <t xml:space="preserve">Données        </t>
  </si>
  <si>
    <t xml:space="preserve">Données     </t>
  </si>
  <si>
    <t xml:space="preserve">Données         </t>
  </si>
  <si>
    <t xml:space="preserve">Données      </t>
  </si>
  <si>
    <t xml:space="preserve">Données   </t>
  </si>
  <si>
    <t xml:space="preserve">Données </t>
  </si>
  <si>
    <t>Liste des étiquettes</t>
  </si>
  <si>
    <t xml:space="preserve">Contraintes </t>
  </si>
  <si>
    <t xml:space="preserve">Contraintes  </t>
  </si>
  <si>
    <t xml:space="preserve">Contraintes   </t>
  </si>
  <si>
    <t>Prétraitement données miroir</t>
  </si>
  <si>
    <t>Récolte et échanges - SEMAE</t>
  </si>
  <si>
    <t>Ecart statistique (ne permet pas de respecter un bilan matière)</t>
  </si>
  <si>
    <t>Donnée collectée (valeur du flux ou coefficient):Ecart statistique (ne permet pas de respecter un bilan matière):Donnée déterminée (par bilan matière):Donnée indéterminée (seules une borne minimale et une borne maximale sont déterminées)</t>
  </si>
  <si>
    <t>La France entière comprend la France métropolitaine et les cinq départements et régions d'outre-mer (DROM : Guyane, Martinique, Guadeloupe, Mayotte et La Réunion).</t>
  </si>
  <si>
    <t>Même volume que pour 2023-24</t>
  </si>
  <si>
    <t>Pour les valeurs de consommation à domicile de pdt fraîches voici les données pour les campagnes en question :</t>
  </si>
  <si>
    <t>2015-2016 : 1 255 kt</t>
  </si>
  <si>
    <t>2019-2020 : 1 270 kt</t>
  </si>
  <si>
    <t>2023-2024 : 1 104 kt</t>
  </si>
  <si>
    <t>Source : CNIPT</t>
  </si>
  <si>
    <t>Consommation de pommes de terre fraîches à domicile</t>
  </si>
  <si>
    <t>2016-16</t>
  </si>
  <si>
    <t>Produits surgelés coeff 1.8</t>
  </si>
  <si>
    <t>20041010 - Pommes de terre, simpl. cuites, congelées</t>
  </si>
  <si>
    <t>20041091 - Pommes de terre, préparées ou conservées sous forme de farines, semoules ou flocons, congelées</t>
  </si>
  <si>
    <t>20041099 - Pommes de terre, préparées ou conservées autrement qu'au vinaigre ou à l'acide acétique, congelées</t>
  </si>
  <si>
    <t>Produits déshydratés : coeff : 4.8</t>
  </si>
  <si>
    <t>11052000 - Flocons, granulés et agglomérés sous forme de pellets, de pommes de terre</t>
  </si>
  <si>
    <t>11051000 - Farine, semoule et poudre de pommes de terre</t>
  </si>
  <si>
    <t>20052010 - Pommes de terre, sous forme de farines, semoules ou flocons, non-congelées</t>
  </si>
  <si>
    <t>Chips : coeff 3.2</t>
  </si>
  <si>
    <t>20052020 - Pommes de terre, en fines tranches, frites, même salées ou aromatisées, en emballages hermétiquement clos, propres à la consommation en l'état, non-congelées</t>
  </si>
  <si>
    <t>Produits sous-vide et autres : coeff 2.5</t>
  </si>
  <si>
    <t>20052080 - Pommes de terre, préparées ou conservées autrement qu'au vinaigre ou à l'acide acétique, non-congelées</t>
  </si>
  <si>
    <t>Fécule : coeff 5</t>
  </si>
  <si>
    <t>11081300 - Fécule de pommes de terre</t>
  </si>
  <si>
    <t>Catégorisation des codes douaniers</t>
  </si>
  <si>
    <t>15/01/2026 11:00</t>
  </si>
  <si>
    <t>2015-05</t>
  </si>
  <si>
    <t>2015-06</t>
  </si>
  <si>
    <t>2016-07</t>
  </si>
  <si>
    <t>2016-08</t>
  </si>
  <si>
    <t>2019-05</t>
  </si>
  <si>
    <t>2019-06</t>
  </si>
  <si>
    <t>2020-07</t>
  </si>
  <si>
    <t>2020-08</t>
  </si>
  <si>
    <t>2023-05</t>
  </si>
  <si>
    <t>2023-06</t>
  </si>
  <si>
    <t>2024-07</t>
  </si>
  <si>
    <t>2024-08</t>
  </si>
  <si>
    <t>11051000</t>
  </si>
  <si>
    <t>Farine, semoule et poudre de pommes de terre</t>
  </si>
  <si>
    <t>11052000</t>
  </si>
  <si>
    <t>Flocons, granulés et agglomérés sous forme de pellets, de pommes de terre</t>
  </si>
  <si>
    <t>Column1</t>
  </si>
  <si>
    <t>E</t>
  </si>
  <si>
    <t>Somme de Column9</t>
  </si>
  <si>
    <t>Column3</t>
  </si>
  <si>
    <t>Column2</t>
  </si>
  <si>
    <t>Column7</t>
  </si>
  <si>
    <t>Column6</t>
  </si>
  <si>
    <t>BE</t>
  </si>
  <si>
    <t>NL</t>
  </si>
  <si>
    <t>Commerce extérieur - Belgique - Concept national - Partie I à IV</t>
  </si>
  <si>
    <t>Pays: Belgique</t>
  </si>
  <si>
    <t>Pays: France</t>
  </si>
  <si>
    <t>Flux: Importations</t>
  </si>
  <si>
    <t>Concept: National</t>
  </si>
  <si>
    <t>Datatype: Quantité</t>
  </si>
  <si>
    <t>Fréquence: Mensuelle</t>
  </si>
  <si>
    <t>janv. 2015</t>
  </si>
  <si>
    <t>févr. 2015</t>
  </si>
  <si>
    <t>mars 2015</t>
  </si>
  <si>
    <t>avr. 2015</t>
  </si>
  <si>
    <t>mai 2015</t>
  </si>
  <si>
    <t>juin 2015</t>
  </si>
  <si>
    <t>juill. 2015</t>
  </si>
  <si>
    <t>août 2015</t>
  </si>
  <si>
    <t>sept. 2015</t>
  </si>
  <si>
    <t>oct. 2015</t>
  </si>
  <si>
    <t>nov. 2015</t>
  </si>
  <si>
    <t>déc. 2015</t>
  </si>
  <si>
    <t>janv. 2016</t>
  </si>
  <si>
    <t>févr. 2016</t>
  </si>
  <si>
    <t>mars 2016</t>
  </si>
  <si>
    <t>avr. 2016</t>
  </si>
  <si>
    <t>mai 2016</t>
  </si>
  <si>
    <t>juin 2016</t>
  </si>
  <si>
    <t>juill. 2016</t>
  </si>
  <si>
    <t>août 2016</t>
  </si>
  <si>
    <t>sept. 2016</t>
  </si>
  <si>
    <t>oct. 2016</t>
  </si>
  <si>
    <t>nov. 2016</t>
  </si>
  <si>
    <t>déc. 2016</t>
  </si>
  <si>
    <t>Pommes de terre de primeurs, à létat frais ou réfrigéré, du 1er janvier au 30 juin</t>
  </si>
  <si>
    <t>Pommes de terre, à létat frais ou réfrigéré (à lexcl. des pommes de terre de primeurs du 1er janvier au 30 juin, des pommes de terre de semence et des pommes de terre destinées à la fabrication de la fécule)</t>
  </si>
  <si>
    <t>Pommes de terre, non cuites ou cuites à leau ou à la vapeur, congelées</t>
  </si>
  <si>
    <t xml:space="preserve">© Conditions d'utilisation </t>
  </si>
  <si>
    <t>janv. 2019</t>
  </si>
  <si>
    <t>févr. 2019</t>
  </si>
  <si>
    <t>mars 2019</t>
  </si>
  <si>
    <t>avr. 2019</t>
  </si>
  <si>
    <t>mai 2019</t>
  </si>
  <si>
    <t>juin 2019</t>
  </si>
  <si>
    <t>juill. 2019</t>
  </si>
  <si>
    <t>août 2019</t>
  </si>
  <si>
    <t>sept. 2019</t>
  </si>
  <si>
    <t>oct. 2019</t>
  </si>
  <si>
    <t>nov. 2019</t>
  </si>
  <si>
    <t>déc. 2019</t>
  </si>
  <si>
    <t>janv. 2020</t>
  </si>
  <si>
    <t>févr. 2020</t>
  </si>
  <si>
    <t>mars 2020</t>
  </si>
  <si>
    <t>avr. 2020</t>
  </si>
  <si>
    <t>mai 2020</t>
  </si>
  <si>
    <t>juin 2020</t>
  </si>
  <si>
    <t>juill. 2020</t>
  </si>
  <si>
    <t>août 2020</t>
  </si>
  <si>
    <t>sept. 2020</t>
  </si>
  <si>
    <t>oct. 2020</t>
  </si>
  <si>
    <t>nov. 2020</t>
  </si>
  <si>
    <t>déc. 2020</t>
  </si>
  <si>
    <t>janv. 2023</t>
  </si>
  <si>
    <t>févr. 2023</t>
  </si>
  <si>
    <t>mars 2023</t>
  </si>
  <si>
    <t>avr. 2023</t>
  </si>
  <si>
    <t>mai 2023</t>
  </si>
  <si>
    <t>juin 2023</t>
  </si>
  <si>
    <t>juill. 2023</t>
  </si>
  <si>
    <t>août 2023</t>
  </si>
  <si>
    <t>sept. 2023</t>
  </si>
  <si>
    <t>oct. 2023</t>
  </si>
  <si>
    <t>nov. 2023</t>
  </si>
  <si>
    <t>déc. 2023</t>
  </si>
  <si>
    <t>janv. 2024</t>
  </si>
  <si>
    <t>févr. 2024</t>
  </si>
  <si>
    <t>mars 2024</t>
  </si>
  <si>
    <t>avr. 2024</t>
  </si>
  <si>
    <t>mai 2024</t>
  </si>
  <si>
    <t>juin 2024</t>
  </si>
  <si>
    <t>juill. 2024</t>
  </si>
  <si>
    <t>août 2024</t>
  </si>
  <si>
    <t>sept. 2024</t>
  </si>
  <si>
    <t>oct. 2024</t>
  </si>
  <si>
    <t>nov. 2024</t>
  </si>
  <si>
    <t>déc. 2024</t>
  </si>
  <si>
    <t>Données extraites le29/01/2026 12:26:00 depuis [ESTAT]</t>
  </si>
  <si>
    <t>Commerce UE depuis 1988 par SH2,4,6 et NC8 [ds-045409__custom_19852614]</t>
  </si>
  <si>
    <t>FLOW</t>
  </si>
  <si>
    <t>2015-01</t>
  </si>
  <si>
    <t>2015-02</t>
  </si>
  <si>
    <t>2015-03</t>
  </si>
  <si>
    <t>2015-04</t>
  </si>
  <si>
    <t>2016-09</t>
  </si>
  <si>
    <t>2016-10</t>
  </si>
  <si>
    <t>2016-11</t>
  </si>
  <si>
    <t>2016-12</t>
  </si>
  <si>
    <t>2019-01</t>
  </si>
  <si>
    <t>2019-02</t>
  </si>
  <si>
    <t>2019-03</t>
  </si>
  <si>
    <t>2019-04</t>
  </si>
  <si>
    <t>2020-09</t>
  </si>
  <si>
    <t>2020-10</t>
  </si>
  <si>
    <t>2020-11</t>
  </si>
  <si>
    <t>2020-12</t>
  </si>
  <si>
    <t>2023-01</t>
  </si>
  <si>
    <t>2023-02</t>
  </si>
  <si>
    <t>2023-03</t>
  </si>
  <si>
    <t>2023-04</t>
  </si>
  <si>
    <t>2024-09</t>
  </si>
  <si>
    <t>2024-10</t>
  </si>
  <si>
    <t>2024-11</t>
  </si>
  <si>
    <t>2024-12</t>
  </si>
  <si>
    <t>Données extraites le29/01/2026 15:53:10 depuis [ESTAT]</t>
  </si>
  <si>
    <t>Commerce UE depuis 1988 par SH2,4,6 et NC8 [ds-045409__custom_19857573]</t>
  </si>
  <si>
    <t>Echanges de pommes de terre de consommation entre la France et la Belgique et les Pays-Bas (kt) (Sources Douanes Françaises, Douanes Belges, Eurostat)</t>
  </si>
  <si>
    <t>Campagnes d'août à juillet</t>
  </si>
  <si>
    <t>Code NC8</t>
  </si>
  <si>
    <t>Déclarations françaises vers la Belgique et les Pays-Bas sous-estimées =&gt; remplacement par leurs données miroirs</t>
  </si>
  <si>
    <t>Comext mensuel - EUROSTAT</t>
  </si>
  <si>
    <t>X avec BE et NL (FR)</t>
  </si>
  <si>
    <t>I avec FR (BE)</t>
  </si>
  <si>
    <t>I avec FR (NL, communautaire)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</si>
</sst>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 ###\ ##0"/>
    <numFmt numFmtId="165" formatCode="#\ ##0.00"/>
    <numFmt numFmtId="166" formatCode="#,##0.##########"/>
    <numFmt numFmtId="167" formatCode="0.0"/>
    <numFmt numFmtId="168" formatCode=";;;&quot;          &quot;@"/>
    <numFmt numFmtId="169" formatCode=";;;@"/>
    <numFmt numFmtId="170" formatCode="#,##0.0&quot; &quot;"/>
    <numFmt numFmtId="171" formatCode="#,##0.0"/>
    <numFmt numFmtId="172" formatCode="0&quot; &quot;"/>
    <numFmt numFmtId="173" formatCode="#,##0&quot; &quot;"/>
    <numFmt numFmtId="174" formatCode="_-* #,##0_-;\-* #,##0_-;_-* &quot;-&quot;??_-;_-@_-"/>
  </numFmts>
  <fonts count="87">
    <font>
      <sz val="11"/>
      <color theme="1"/>
      <name val="Aptos Narrow"/>
      <family val="2"/>
      <scheme val="minor"/>
    </font>
    <font>
      <sz val="11"/>
      <color theme="1"/>
      <name val="Aptos Narrow"/>
      <family val="2"/>
      <scheme val="minor"/>
    </font>
    <font>
      <sz val="11"/>
      <color rgb="FFFF0000"/>
      <name val="Aptos Narrow"/>
      <family val="2"/>
      <scheme val="minor"/>
    </font>
    <font>
      <sz val="11"/>
      <color theme="1"/>
      <name val="Calibri"/>
      <family val="2"/>
    </font>
    <font>
      <b/>
      <sz val="10"/>
      <color rgb="FFFFFFFF"/>
      <name val="Verdana"/>
      <family val="2"/>
    </font>
    <font>
      <sz val="11"/>
      <color rgb="FF000000"/>
      <name val="Aptos Narrow"/>
      <family val="2"/>
      <scheme val="minor"/>
    </font>
    <font>
      <b/>
      <sz val="15"/>
      <color rgb="FF000000"/>
      <name val="Calibri"/>
      <family val="2"/>
    </font>
    <font>
      <sz val="11"/>
      <color rgb="FF000000"/>
      <name val="Calibri"/>
      <family val="2"/>
    </font>
    <font>
      <b/>
      <sz val="12"/>
      <color rgb="FF000000"/>
      <name val="Calibri"/>
      <family val="2"/>
    </font>
    <font>
      <b/>
      <sz val="10"/>
      <color theme="0"/>
      <name val="Verdana"/>
      <family val="2"/>
    </font>
    <font>
      <sz val="11"/>
      <color indexed="8"/>
      <name val="Aptos Narrow"/>
      <family val="2"/>
      <scheme val="minor"/>
    </font>
    <font>
      <sz val="9"/>
      <name val="Arial"/>
      <family val="2"/>
    </font>
    <font>
      <b/>
      <sz val="9"/>
      <name val="Arial"/>
      <family val="2"/>
    </font>
    <font>
      <b/>
      <sz val="9"/>
      <color indexed="9"/>
      <name val="Arial"/>
      <family val="2"/>
    </font>
    <font>
      <b/>
      <u/>
      <sz val="11"/>
      <color theme="1"/>
      <name val="Aptos Narrow"/>
      <family val="2"/>
      <scheme val="minor"/>
    </font>
    <font>
      <b/>
      <sz val="11"/>
      <color theme="1"/>
      <name val="Calibri"/>
      <family val="2"/>
    </font>
    <font>
      <sz val="11"/>
      <color rgb="FFFF0000"/>
      <name val="Calibri"/>
      <family val="2"/>
    </font>
    <font>
      <sz val="9"/>
      <color rgb="FFFF0000"/>
      <name val="Arial"/>
      <family val="2"/>
    </font>
    <font>
      <sz val="11"/>
      <color rgb="FF000000"/>
      <name val="Arial1"/>
    </font>
    <font>
      <b/>
      <sz val="18"/>
      <color rgb="FF000000"/>
      <name val="Arial"/>
      <family val="2"/>
    </font>
    <font>
      <i/>
      <sz val="11"/>
      <color rgb="FF000000"/>
      <name val="Arial"/>
      <family val="2"/>
    </font>
    <font>
      <sz val="11"/>
      <color rgb="FF000000"/>
      <name val="Arial"/>
      <family val="2"/>
    </font>
    <font>
      <sz val="10"/>
      <color rgb="FF000000"/>
      <name val="Courier"/>
    </font>
    <font>
      <b/>
      <sz val="11"/>
      <color rgb="FF000000"/>
      <name val="Arial"/>
      <family val="2"/>
    </font>
    <font>
      <b/>
      <sz val="9"/>
      <color rgb="FFFFFFFF"/>
      <name val="Arial"/>
      <family val="2"/>
    </font>
    <font>
      <b/>
      <sz val="9"/>
      <color rgb="FF000000"/>
      <name val="Arial"/>
      <family val="2"/>
    </font>
    <font>
      <sz val="9"/>
      <color rgb="FF000000"/>
      <name val="Arial"/>
      <family val="2"/>
    </font>
    <font>
      <sz val="9"/>
      <color rgb="FFFFFFFF"/>
      <name val="Arial"/>
      <family val="2"/>
    </font>
    <font>
      <i/>
      <sz val="9"/>
      <color rgb="FF000000"/>
      <name val="Arial"/>
      <family val="2"/>
    </font>
    <font>
      <b/>
      <sz val="18"/>
      <color rgb="FF000000"/>
      <name val="Arial2"/>
    </font>
    <font>
      <i/>
      <sz val="11"/>
      <color rgb="FF000000"/>
      <name val="Arial2"/>
    </font>
    <font>
      <sz val="11"/>
      <color rgb="FF000000"/>
      <name val="Arial2"/>
    </font>
    <font>
      <b/>
      <sz val="11"/>
      <color rgb="FF000000"/>
      <name val="Arial2"/>
    </font>
    <font>
      <b/>
      <sz val="9"/>
      <color rgb="FFFFFFFF"/>
      <name val="Arial2"/>
    </font>
    <font>
      <b/>
      <sz val="9"/>
      <color rgb="FF000000"/>
      <name val="Arial2"/>
    </font>
    <font>
      <sz val="9"/>
      <color rgb="FF000000"/>
      <name val="Arial2"/>
    </font>
    <font>
      <sz val="9"/>
      <color rgb="FFFF0000"/>
      <name val="Arial2"/>
    </font>
    <font>
      <sz val="9"/>
      <color rgb="FFFFFFFF"/>
      <name val="Arial2"/>
    </font>
    <font>
      <i/>
      <sz val="9"/>
      <color rgb="FF000000"/>
      <name val="Arial2"/>
    </font>
    <font>
      <sz val="9"/>
      <name val="Arial2"/>
    </font>
    <font>
      <sz val="10"/>
      <name val="Arial"/>
      <family val="2"/>
    </font>
    <font>
      <b/>
      <sz val="10"/>
      <color indexed="9"/>
      <name val="Arial"/>
      <family val="2"/>
    </font>
    <font>
      <sz val="9"/>
      <name val="Marianne"/>
      <family val="3"/>
    </font>
    <font>
      <sz val="10"/>
      <color rgb="FFFF0000"/>
      <name val="Arial"/>
      <family val="2"/>
    </font>
    <font>
      <b/>
      <sz val="9"/>
      <color theme="0"/>
      <name val="Arial"/>
      <family val="2"/>
    </font>
    <font>
      <b/>
      <sz val="10"/>
      <color rgb="FFFF0000"/>
      <name val="Arial"/>
      <family val="2"/>
    </font>
    <font>
      <sz val="8"/>
      <name val="Aptos Narrow"/>
      <family val="2"/>
      <scheme val="minor"/>
    </font>
    <font>
      <i/>
      <sz val="11"/>
      <color theme="1"/>
      <name val="Aptos Narrow"/>
      <family val="2"/>
      <scheme val="minor"/>
    </font>
    <font>
      <i/>
      <sz val="11"/>
      <color rgb="FFFF0000"/>
      <name val="Aptos Narrow"/>
      <family val="2"/>
      <scheme val="minor"/>
    </font>
    <font>
      <b/>
      <sz val="11"/>
      <color theme="1"/>
      <name val="Aptos Narrow"/>
      <family val="2"/>
      <scheme val="minor"/>
    </font>
    <font>
      <b/>
      <sz val="11"/>
      <color rgb="FF000000"/>
      <name val="Aptos Narrow"/>
      <family val="2"/>
      <scheme val="minor"/>
    </font>
    <font>
      <sz val="11"/>
      <name val="Aptos Narrow"/>
      <family val="2"/>
      <scheme val="minor"/>
    </font>
    <font>
      <i/>
      <sz val="11"/>
      <color rgb="FF000000"/>
      <name val="Aptos Narrow"/>
      <family val="2"/>
      <scheme val="minor"/>
    </font>
    <font>
      <b/>
      <sz val="8"/>
      <color theme="1"/>
      <name val="Aptos Narrow"/>
      <family val="2"/>
      <scheme val="minor"/>
    </font>
    <font>
      <b/>
      <u/>
      <sz val="12"/>
      <color theme="3"/>
      <name val="Verdana"/>
      <family val="2"/>
    </font>
    <font>
      <b/>
      <sz val="10"/>
      <color theme="3"/>
      <name val="Verdana"/>
      <family val="2"/>
    </font>
    <font>
      <sz val="12"/>
      <color theme="1"/>
      <name val="Calibri"/>
      <family val="2"/>
    </font>
    <font>
      <sz val="11"/>
      <color rgb="FFC00000"/>
      <name val="Calibri"/>
      <family val="2"/>
    </font>
    <font>
      <b/>
      <sz val="12"/>
      <color theme="1"/>
      <name val="Calibri"/>
      <family val="2"/>
    </font>
    <font>
      <u/>
      <sz val="12"/>
      <color theme="1"/>
      <name val="Calibri"/>
      <family val="2"/>
    </font>
    <font>
      <i/>
      <sz val="11"/>
      <color theme="1"/>
      <name val="Calibri"/>
      <family val="2"/>
    </font>
    <font>
      <u/>
      <sz val="11"/>
      <color theme="10"/>
      <name val="Aptos Narrow"/>
      <family val="2"/>
      <scheme val="minor"/>
    </font>
    <font>
      <b/>
      <sz val="18"/>
      <color theme="1"/>
      <name val="Calibri"/>
      <family val="2"/>
    </font>
    <font>
      <b/>
      <u/>
      <sz val="11"/>
      <color theme="1"/>
      <name val="Calibri"/>
      <family val="2"/>
    </font>
    <font>
      <b/>
      <i/>
      <sz val="11"/>
      <color theme="1"/>
      <name val="Calibri"/>
      <family val="2"/>
    </font>
    <font>
      <b/>
      <sz val="11"/>
      <color rgb="FFD7D200"/>
      <name val="Calibri"/>
      <family val="2"/>
    </font>
    <font>
      <b/>
      <sz val="12"/>
      <color rgb="FF0070C0"/>
      <name val="Calibri"/>
      <family val="2"/>
    </font>
    <font>
      <b/>
      <sz val="11"/>
      <color theme="4"/>
      <name val="Calibri"/>
      <family val="2"/>
    </font>
    <font>
      <b/>
      <u/>
      <sz val="11"/>
      <name val="Calibri"/>
      <family val="2"/>
    </font>
    <font>
      <sz val="11"/>
      <name val="Calibri"/>
      <family val="2"/>
    </font>
    <font>
      <b/>
      <sz val="11"/>
      <name val="Calibri"/>
      <family val="2"/>
    </font>
    <font>
      <b/>
      <sz val="12"/>
      <color rgb="FF92D050"/>
      <name val="Calibri"/>
      <family val="2"/>
    </font>
    <font>
      <b/>
      <sz val="12"/>
      <name val="Calibri"/>
      <family val="2"/>
    </font>
    <font>
      <b/>
      <sz val="12"/>
      <color rgb="FFFF0000"/>
      <name val="Calibri"/>
      <family val="2"/>
    </font>
    <font>
      <b/>
      <sz val="12"/>
      <color theme="7"/>
      <name val="Calibri"/>
      <family val="2"/>
    </font>
    <font>
      <sz val="12"/>
      <color rgb="FF0000FF"/>
      <name val="Calibri"/>
      <family val="2"/>
    </font>
    <font>
      <b/>
      <sz val="11"/>
      <color rgb="FFFFC000"/>
      <name val="Calibri"/>
      <family val="2"/>
    </font>
    <font>
      <u/>
      <sz val="11"/>
      <color theme="1"/>
      <name val="Calibri"/>
      <family val="2"/>
    </font>
    <font>
      <sz val="11"/>
      <color rgb="FF0000FF"/>
      <name val="Calibri"/>
      <family val="2"/>
    </font>
    <font>
      <i/>
      <u/>
      <sz val="11"/>
      <color theme="1"/>
      <name val="Aptos Narrow"/>
      <family val="2"/>
      <scheme val="minor"/>
    </font>
    <font>
      <i/>
      <u/>
      <sz val="11"/>
      <color theme="10"/>
      <name val="Aptos Narrow"/>
      <family val="2"/>
      <scheme val="minor"/>
    </font>
    <font>
      <b/>
      <sz val="11"/>
      <color rgb="FF000000"/>
      <name val="Calibri"/>
      <family val="2"/>
    </font>
    <font>
      <sz val="11"/>
      <color theme="1"/>
      <name val="Aptos"/>
      <family val="2"/>
    </font>
    <font>
      <u/>
      <sz val="11"/>
      <color theme="1"/>
      <name val="Aptos"/>
      <family val="2"/>
    </font>
    <font>
      <b/>
      <sz val="11"/>
      <color rgb="FFFFFFFF"/>
      <name val="Calibri"/>
      <family val="2"/>
    </font>
    <font>
      <sz val="11"/>
      <color rgb="FFFFFFFF"/>
      <name val="Calibri"/>
      <family val="2"/>
    </font>
    <font>
      <u/>
      <sz val="11"/>
      <color rgb="FF0563C1"/>
      <name val="Calibri"/>
      <family val="2"/>
    </font>
  </fonts>
  <fills count="37">
    <fill>
      <patternFill patternType="none"/>
    </fill>
    <fill>
      <patternFill patternType="gray125"/>
    </fill>
    <fill>
      <patternFill patternType="solid">
        <fgColor theme="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0070C0"/>
        <bgColor indexed="64"/>
      </patternFill>
    </fill>
    <fill>
      <patternFill patternType="solid">
        <fgColor rgb="FF799939"/>
      </patternFill>
    </fill>
    <fill>
      <patternFill patternType="solid">
        <fgColor theme="6"/>
        <bgColor rgb="FFB4C7DC"/>
      </patternFill>
    </fill>
    <fill>
      <patternFill patternType="solid">
        <fgColor rgb="FF4669AF"/>
      </patternFill>
    </fill>
    <fill>
      <patternFill patternType="solid">
        <fgColor rgb="FF0096DC"/>
      </patternFill>
    </fill>
    <fill>
      <patternFill patternType="mediumGray">
        <bgColor indexed="22"/>
      </patternFill>
    </fill>
    <fill>
      <patternFill patternType="solid">
        <fgColor rgb="FFDCE6F1"/>
      </patternFill>
    </fill>
    <fill>
      <patternFill patternType="solid">
        <fgColor rgb="FFF6F6F6"/>
      </patternFill>
    </fill>
    <fill>
      <patternFill patternType="solid">
        <fgColor theme="1"/>
        <bgColor indexed="64"/>
      </patternFill>
    </fill>
    <fill>
      <patternFill patternType="solid">
        <fgColor rgb="FFB2004C"/>
        <bgColor rgb="FFB2004C"/>
      </patternFill>
    </fill>
    <fill>
      <patternFill patternType="solid">
        <fgColor rgb="FFD16694"/>
        <bgColor rgb="FFD16694"/>
      </patternFill>
    </fill>
    <fill>
      <patternFill patternType="solid">
        <fgColor theme="0"/>
        <bgColor indexed="64"/>
      </patternFill>
    </fill>
    <fill>
      <patternFill patternType="solid">
        <fgColor rgb="FFD56714"/>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DC6D"/>
        <bgColor indexed="64"/>
      </patternFill>
    </fill>
    <fill>
      <patternFill patternType="solid">
        <fgColor rgb="FFCB97FF"/>
        <bgColor indexed="64"/>
      </patternFill>
    </fill>
    <fill>
      <patternFill patternType="solid">
        <fgColor rgb="FFFFB7B7"/>
        <bgColor indexed="64"/>
      </patternFill>
    </fill>
    <fill>
      <patternFill patternType="solid">
        <fgColor rgb="FFA7FFA7"/>
        <bgColor indexed="64"/>
      </patternFill>
    </fill>
    <fill>
      <patternFill patternType="solid">
        <fgColor rgb="FFB3E2FF"/>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indexed="65"/>
        <bgColor rgb="FFF9F9F9"/>
      </patternFill>
    </fill>
    <fill>
      <patternFill patternType="solid">
        <fgColor theme="0"/>
        <bgColor rgb="FFB4C7DC"/>
      </patternFill>
    </fill>
    <fill>
      <patternFill patternType="solid">
        <fgColor rgb="FF073A75"/>
      </patternFill>
    </fill>
    <fill>
      <patternFill patternType="solid">
        <fgColor rgb="FFE2F2FB"/>
      </patternFill>
    </fill>
    <fill>
      <patternFill patternType="solid">
        <fgColor rgb="FFF1F1F1"/>
      </patternFill>
    </fill>
  </fills>
  <borders count="36">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rgb="FFB0B0B0"/>
      </left>
      <right style="thin">
        <color rgb="FFB0B0B0"/>
      </right>
      <top style="thin">
        <color rgb="FFB0B0B0"/>
      </top>
      <bottom style="thin">
        <color rgb="FFB0B0B0"/>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indexed="64"/>
      </top>
      <bottom/>
      <diagonal/>
    </border>
  </borders>
  <cellStyleXfs count="25">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5" fillId="0" borderId="0"/>
    <xf numFmtId="0" fontId="10" fillId="0" borderId="0"/>
    <xf numFmtId="0" fontId="1" fillId="0" borderId="0"/>
    <xf numFmtId="0" fontId="3" fillId="0" borderId="0"/>
    <xf numFmtId="0" fontId="18" fillId="0" borderId="0"/>
    <xf numFmtId="0" fontId="22" fillId="0" borderId="0"/>
    <xf numFmtId="0" fontId="22" fillId="0" borderId="0"/>
    <xf numFmtId="1" fontId="22" fillId="0" borderId="0"/>
    <xf numFmtId="0" fontId="22" fillId="0" borderId="0"/>
    <xf numFmtId="1" fontId="22" fillId="0" borderId="0"/>
    <xf numFmtId="0" fontId="22" fillId="0" borderId="0"/>
    <xf numFmtId="0" fontId="18" fillId="0" borderId="0"/>
    <xf numFmtId="0" fontId="22" fillId="0" borderId="0" applyNumberFormat="0" applyBorder="0" applyProtection="0"/>
    <xf numFmtId="0" fontId="22" fillId="0" borderId="0" applyNumberFormat="0" applyBorder="0" applyProtection="0"/>
    <xf numFmtId="1" fontId="22" fillId="0" borderId="0" applyBorder="0" applyProtection="0"/>
    <xf numFmtId="0" fontId="22" fillId="0" borderId="0" applyNumberFormat="0" applyBorder="0" applyProtection="0"/>
    <xf numFmtId="1" fontId="22" fillId="0" borderId="0" applyBorder="0" applyProtection="0"/>
    <xf numFmtId="0" fontId="22" fillId="0" borderId="0" applyNumberFormat="0" applyBorder="0" applyProtection="0"/>
    <xf numFmtId="9" fontId="3" fillId="0" borderId="0" applyFont="0" applyFill="0" applyBorder="0" applyAlignment="0" applyProtection="0"/>
    <xf numFmtId="0" fontId="40" fillId="0" borderId="0"/>
    <xf numFmtId="0" fontId="61" fillId="0" borderId="0" applyNumberFormat="0" applyFill="0" applyBorder="0" applyAlignment="0" applyProtection="0"/>
  </cellStyleXfs>
  <cellXfs count="403">
    <xf numFmtId="0" fontId="0" fillId="0" borderId="0" xfId="0"/>
    <xf numFmtId="0" fontId="4" fillId="2" borderId="1" xfId="3" applyFont="1" applyFill="1" applyBorder="1" applyAlignment="1">
      <alignment horizontal="center" vertical="center" wrapText="1" shrinkToFit="1"/>
    </xf>
    <xf numFmtId="0" fontId="4" fillId="2" borderId="2" xfId="3" applyFont="1" applyFill="1" applyBorder="1" applyAlignment="1">
      <alignment horizontal="center" vertical="center" wrapText="1" shrinkToFit="1"/>
    </xf>
    <xf numFmtId="0" fontId="4" fillId="2" borderId="3" xfId="3" applyFont="1" applyFill="1" applyBorder="1" applyAlignment="1">
      <alignment horizontal="center" vertical="center" wrapText="1" shrinkToFit="1"/>
    </xf>
    <xf numFmtId="0" fontId="3" fillId="0" borderId="0" xfId="3"/>
    <xf numFmtId="0" fontId="3" fillId="0" borderId="4" xfId="3" applyBorder="1"/>
    <xf numFmtId="0" fontId="3" fillId="0" borderId="0" xfId="3" applyAlignment="1">
      <alignment horizontal="center"/>
    </xf>
    <xf numFmtId="0" fontId="3" fillId="0" borderId="0" xfId="3" applyAlignment="1">
      <alignment horizontal="left"/>
    </xf>
    <xf numFmtId="0" fontId="0" fillId="3" borderId="0" xfId="0" applyFill="1" applyAlignment="1">
      <alignment horizontal="center" vertical="center"/>
    </xf>
    <xf numFmtId="0" fontId="3" fillId="0" borderId="0" xfId="0" applyFont="1"/>
    <xf numFmtId="49" fontId="3" fillId="0" borderId="0" xfId="0" applyNumberFormat="1" applyFont="1"/>
    <xf numFmtId="0" fontId="0" fillId="4" borderId="0" xfId="0" applyFill="1"/>
    <xf numFmtId="0" fontId="0" fillId="5" borderId="0" xfId="0" applyFill="1" applyAlignment="1">
      <alignment horizontal="center" vertical="center"/>
    </xf>
    <xf numFmtId="0" fontId="3" fillId="6" borderId="0" xfId="0" applyFont="1" applyFill="1" applyAlignment="1">
      <alignment horizontal="center"/>
    </xf>
    <xf numFmtId="0" fontId="4" fillId="7" borderId="1" xfId="3" applyFont="1" applyFill="1" applyBorder="1" applyAlignment="1">
      <alignment horizontal="center" vertical="center" wrapText="1" shrinkToFit="1"/>
    </xf>
    <xf numFmtId="0" fontId="4" fillId="7" borderId="2" xfId="3" applyFont="1" applyFill="1" applyBorder="1" applyAlignment="1">
      <alignment horizontal="center" vertical="center" wrapText="1" shrinkToFit="1"/>
    </xf>
    <xf numFmtId="0" fontId="6" fillId="0" borderId="0" xfId="4" applyFont="1"/>
    <xf numFmtId="0" fontId="5" fillId="0" borderId="0" xfId="4"/>
    <xf numFmtId="164" fontId="7" fillId="0" borderId="0" xfId="4" applyNumberFormat="1" applyFont="1"/>
    <xf numFmtId="165" fontId="7" fillId="0" borderId="0" xfId="4" applyNumberFormat="1" applyFont="1"/>
    <xf numFmtId="0" fontId="8" fillId="0" borderId="0" xfId="4" applyFont="1"/>
    <xf numFmtId="0" fontId="4" fillId="8" borderId="1" xfId="3" applyFont="1" applyFill="1" applyBorder="1" applyAlignment="1">
      <alignment horizontal="center" vertical="center" wrapText="1" shrinkToFit="1"/>
    </xf>
    <xf numFmtId="0" fontId="4" fillId="8" borderId="2" xfId="3" applyFont="1" applyFill="1" applyBorder="1" applyAlignment="1">
      <alignment horizontal="center" vertical="center" wrapText="1" shrinkToFit="1"/>
    </xf>
    <xf numFmtId="0" fontId="9" fillId="9" borderId="2" xfId="3" applyFont="1" applyFill="1" applyBorder="1" applyAlignment="1">
      <alignment horizontal="center" vertical="center" wrapText="1"/>
    </xf>
    <xf numFmtId="0" fontId="4" fillId="8" borderId="5" xfId="3" applyFont="1" applyFill="1" applyBorder="1" applyAlignment="1">
      <alignment horizontal="center" vertical="center" wrapText="1" shrinkToFit="1"/>
    </xf>
    <xf numFmtId="3" fontId="3" fillId="0" borderId="0" xfId="3" applyNumberFormat="1"/>
    <xf numFmtId="2" fontId="3" fillId="0" borderId="0" xfId="3" applyNumberFormat="1" applyAlignment="1">
      <alignment horizontal="center"/>
    </xf>
    <xf numFmtId="2" fontId="3" fillId="0" borderId="0" xfId="3" applyNumberFormat="1" applyAlignment="1">
      <alignment horizontal="left"/>
    </xf>
    <xf numFmtId="1" fontId="3" fillId="0" borderId="0" xfId="3" applyNumberFormat="1"/>
    <xf numFmtId="0" fontId="11" fillId="0" borderId="0" xfId="5" applyFont="1" applyAlignment="1">
      <alignment horizontal="left" vertical="center"/>
    </xf>
    <xf numFmtId="0" fontId="10" fillId="0" borderId="0" xfId="5"/>
    <xf numFmtId="0" fontId="12" fillId="0" borderId="0" xfId="5" applyFont="1" applyAlignment="1">
      <alignment horizontal="left" vertical="center"/>
    </xf>
    <xf numFmtId="0" fontId="13" fillId="10" borderId="6" xfId="5" applyFont="1" applyFill="1" applyBorder="1" applyAlignment="1">
      <alignment horizontal="left" vertical="center"/>
    </xf>
    <xf numFmtId="0" fontId="12" fillId="11" borderId="6" xfId="5" applyFont="1" applyFill="1" applyBorder="1" applyAlignment="1">
      <alignment horizontal="left" vertical="center"/>
    </xf>
    <xf numFmtId="0" fontId="10" fillId="12" borderId="0" xfId="5" applyFill="1"/>
    <xf numFmtId="0" fontId="12" fillId="13" borderId="6" xfId="5" applyFont="1" applyFill="1" applyBorder="1" applyAlignment="1">
      <alignment horizontal="left" vertical="center"/>
    </xf>
    <xf numFmtId="3" fontId="11" fillId="0" borderId="0" xfId="5" applyNumberFormat="1" applyFont="1" applyAlignment="1">
      <alignment horizontal="right" vertical="center" shrinkToFit="1"/>
    </xf>
    <xf numFmtId="0" fontId="5" fillId="15" borderId="0" xfId="4" applyFill="1"/>
    <xf numFmtId="0" fontId="15" fillId="0" borderId="8" xfId="7" applyFont="1" applyBorder="1"/>
    <xf numFmtId="0" fontId="3" fillId="0" borderId="9" xfId="7" applyBorder="1"/>
    <xf numFmtId="0" fontId="15" fillId="0" borderId="10" xfId="7" applyFont="1" applyBorder="1"/>
    <xf numFmtId="0" fontId="3" fillId="0" borderId="11" xfId="7" applyBorder="1"/>
    <xf numFmtId="0" fontId="15" fillId="0" borderId="12" xfId="7" applyFont="1" applyBorder="1"/>
    <xf numFmtId="0" fontId="3" fillId="0" borderId="13" xfId="7" applyBorder="1"/>
    <xf numFmtId="0" fontId="10" fillId="15" borderId="0" xfId="5" applyFill="1"/>
    <xf numFmtId="43" fontId="3" fillId="0" borderId="0" xfId="1" applyFont="1"/>
    <xf numFmtId="166" fontId="11" fillId="0" borderId="0" xfId="5" applyNumberFormat="1" applyFont="1" applyAlignment="1">
      <alignment horizontal="right" vertical="center" shrinkToFit="1"/>
    </xf>
    <xf numFmtId="166" fontId="11" fillId="14" borderId="0" xfId="5" applyNumberFormat="1" applyFont="1" applyFill="1" applyAlignment="1">
      <alignment horizontal="right" vertical="center" shrinkToFit="1"/>
    </xf>
    <xf numFmtId="4" fontId="11" fillId="14" borderId="0" xfId="5" applyNumberFormat="1" applyFont="1" applyFill="1" applyAlignment="1">
      <alignment horizontal="right" vertical="center" shrinkToFit="1"/>
    </xf>
    <xf numFmtId="4" fontId="11" fillId="0" borderId="0" xfId="5" applyNumberFormat="1" applyFont="1" applyAlignment="1">
      <alignment horizontal="right" vertical="center" shrinkToFit="1"/>
    </xf>
    <xf numFmtId="164" fontId="16" fillId="0" borderId="0" xfId="4" applyNumberFormat="1" applyFont="1"/>
    <xf numFmtId="3" fontId="17" fillId="0" borderId="0" xfId="5" applyNumberFormat="1" applyFont="1" applyAlignment="1">
      <alignment horizontal="right" vertical="center" shrinkToFit="1"/>
    </xf>
    <xf numFmtId="3" fontId="17" fillId="14" borderId="0" xfId="5" applyNumberFormat="1" applyFont="1" applyFill="1" applyAlignment="1">
      <alignment horizontal="right" vertical="center" shrinkToFit="1"/>
    </xf>
    <xf numFmtId="0" fontId="19" fillId="0" borderId="0" xfId="8" applyFont="1" applyAlignment="1">
      <alignment horizontal="left" indent="3"/>
    </xf>
    <xf numFmtId="0" fontId="20" fillId="0" borderId="0" xfId="8" applyFont="1" applyAlignment="1">
      <alignment vertical="center"/>
    </xf>
    <xf numFmtId="0" fontId="20" fillId="0" borderId="0" xfId="8" applyFont="1"/>
    <xf numFmtId="0" fontId="18" fillId="0" borderId="0" xfId="8"/>
    <xf numFmtId="0" fontId="21" fillId="0" borderId="0" xfId="8" applyFont="1"/>
    <xf numFmtId="0" fontId="19" fillId="0" borderId="0" xfId="8" applyFont="1"/>
    <xf numFmtId="0" fontId="21" fillId="0" borderId="0" xfId="8" applyFont="1" applyAlignment="1">
      <alignment vertical="center"/>
    </xf>
    <xf numFmtId="0" fontId="21" fillId="0" borderId="0" xfId="8" applyFont="1" applyAlignment="1">
      <alignment horizontal="right" vertical="center"/>
    </xf>
    <xf numFmtId="3" fontId="23" fillId="0" borderId="14" xfId="9" applyNumberFormat="1" applyFont="1" applyBorder="1" applyAlignment="1">
      <alignment horizontal="center" vertical="center"/>
    </xf>
    <xf numFmtId="3" fontId="24" fillId="16" borderId="15" xfId="10" applyNumberFormat="1" applyFont="1" applyFill="1" applyBorder="1" applyAlignment="1">
      <alignment vertical="center"/>
    </xf>
    <xf numFmtId="3" fontId="24" fillId="16" borderId="16" xfId="10" applyNumberFormat="1" applyFont="1" applyFill="1" applyBorder="1" applyAlignment="1">
      <alignment horizontal="center" vertical="center"/>
    </xf>
    <xf numFmtId="3" fontId="24" fillId="16" borderId="14" xfId="11" applyNumberFormat="1" applyFont="1" applyFill="1" applyBorder="1" applyAlignment="1">
      <alignment horizontal="center" vertical="center"/>
    </xf>
    <xf numFmtId="3" fontId="24" fillId="16" borderId="19" xfId="11" applyNumberFormat="1" applyFont="1" applyFill="1" applyBorder="1" applyAlignment="1">
      <alignment horizontal="center" vertical="center"/>
    </xf>
    <xf numFmtId="3" fontId="24" fillId="16" borderId="16" xfId="10" applyNumberFormat="1" applyFont="1" applyFill="1" applyBorder="1" applyAlignment="1">
      <alignment vertical="center"/>
    </xf>
    <xf numFmtId="3" fontId="24" fillId="16" borderId="15" xfId="12" applyNumberFormat="1" applyFont="1" applyFill="1" applyBorder="1" applyAlignment="1">
      <alignment vertical="center"/>
    </xf>
    <xf numFmtId="167" fontId="24" fillId="16" borderId="15" xfId="10" applyNumberFormat="1" applyFont="1" applyFill="1" applyBorder="1" applyAlignment="1">
      <alignment horizontal="center" vertical="center"/>
    </xf>
    <xf numFmtId="3" fontId="24" fillId="16" borderId="15" xfId="11" applyNumberFormat="1" applyFont="1" applyFill="1" applyBorder="1" applyAlignment="1">
      <alignment vertical="center"/>
    </xf>
    <xf numFmtId="3" fontId="24" fillId="16" borderId="18" xfId="10" applyNumberFormat="1" applyFont="1" applyFill="1" applyBorder="1" applyAlignment="1">
      <alignment vertical="center"/>
    </xf>
    <xf numFmtId="1" fontId="24" fillId="16" borderId="18" xfId="9" applyNumberFormat="1" applyFont="1" applyFill="1" applyBorder="1" applyAlignment="1">
      <alignment horizontal="center" vertical="center"/>
    </xf>
    <xf numFmtId="168" fontId="25" fillId="0" borderId="20" xfId="13" applyNumberFormat="1" applyFont="1" applyBorder="1" applyAlignment="1">
      <alignment vertical="center"/>
    </xf>
    <xf numFmtId="1" fontId="26" fillId="0" borderId="21" xfId="10" applyNumberFormat="1" applyFont="1" applyBorder="1" applyAlignment="1">
      <alignment horizontal="center" vertical="center"/>
    </xf>
    <xf numFmtId="167" fontId="26" fillId="0" borderId="21" xfId="10" applyNumberFormat="1" applyFont="1" applyBorder="1" applyAlignment="1">
      <alignment horizontal="center" vertical="center"/>
    </xf>
    <xf numFmtId="167" fontId="26" fillId="0" borderId="22" xfId="10" applyNumberFormat="1" applyFont="1" applyBorder="1" applyAlignment="1">
      <alignment horizontal="center" vertical="center"/>
    </xf>
    <xf numFmtId="169" fontId="26" fillId="0" borderId="16" xfId="10" applyNumberFormat="1" applyFont="1" applyBorder="1" applyAlignment="1">
      <alignment vertical="center"/>
    </xf>
    <xf numFmtId="3" fontId="26" fillId="0" borderId="16" xfId="10" applyNumberFormat="1" applyFont="1" applyBorder="1" applyAlignment="1">
      <alignment vertical="center"/>
    </xf>
    <xf numFmtId="170" fontId="26" fillId="0" borderId="16" xfId="10" applyNumberFormat="1" applyFont="1" applyBorder="1" applyAlignment="1">
      <alignment horizontal="right" vertical="center"/>
    </xf>
    <xf numFmtId="3" fontId="26" fillId="0" borderId="16" xfId="10" applyNumberFormat="1" applyFont="1" applyBorder="1" applyAlignment="1">
      <alignment horizontal="right" vertical="center"/>
    </xf>
    <xf numFmtId="3" fontId="26" fillId="0" borderId="16" xfId="14" applyNumberFormat="1" applyFont="1" applyBorder="1" applyAlignment="1">
      <alignment horizontal="center" vertical="center"/>
    </xf>
    <xf numFmtId="3" fontId="26" fillId="0" borderId="16" xfId="10" applyNumberFormat="1" applyFont="1" applyBorder="1" applyAlignment="1">
      <alignment horizontal="center" vertical="center"/>
    </xf>
    <xf numFmtId="170" fontId="26" fillId="0" borderId="16" xfId="10" applyNumberFormat="1" applyFont="1" applyBorder="1" applyAlignment="1">
      <alignment horizontal="center" vertical="center"/>
    </xf>
    <xf numFmtId="3" fontId="26" fillId="0" borderId="18" xfId="10" applyNumberFormat="1" applyFont="1" applyBorder="1" applyAlignment="1">
      <alignment vertical="center"/>
    </xf>
    <xf numFmtId="170" fontId="26" fillId="0" borderId="18" xfId="10" applyNumberFormat="1" applyFont="1" applyBorder="1" applyAlignment="1">
      <alignment horizontal="right" vertical="center"/>
    </xf>
    <xf numFmtId="171" fontId="26" fillId="0" borderId="16" xfId="10" applyNumberFormat="1" applyFont="1" applyBorder="1" applyAlignment="1">
      <alignment vertical="center"/>
    </xf>
    <xf numFmtId="169" fontId="26" fillId="0" borderId="15" xfId="10" applyNumberFormat="1" applyFont="1" applyBorder="1" applyAlignment="1">
      <alignment vertical="center" wrapText="1"/>
    </xf>
    <xf numFmtId="3" fontId="26" fillId="0" borderId="15" xfId="10" applyNumberFormat="1" applyFont="1" applyBorder="1" applyAlignment="1">
      <alignment vertical="center"/>
    </xf>
    <xf numFmtId="170" fontId="26" fillId="0" borderId="15" xfId="10" applyNumberFormat="1" applyFont="1" applyBorder="1" applyAlignment="1">
      <alignment horizontal="right" vertical="center"/>
    </xf>
    <xf numFmtId="3" fontId="26" fillId="0" borderId="15" xfId="10" applyNumberFormat="1" applyFont="1" applyBorder="1" applyAlignment="1">
      <alignment horizontal="right" vertical="center"/>
    </xf>
    <xf numFmtId="3" fontId="17" fillId="0" borderId="15" xfId="10" applyNumberFormat="1" applyFont="1" applyBorder="1" applyAlignment="1">
      <alignment vertical="center"/>
    </xf>
    <xf numFmtId="169" fontId="26" fillId="0" borderId="18" xfId="10" applyNumberFormat="1" applyFont="1" applyBorder="1" applyAlignment="1">
      <alignment vertical="center" wrapText="1"/>
    </xf>
    <xf numFmtId="3" fontId="26" fillId="0" borderId="18" xfId="10" applyNumberFormat="1" applyFont="1" applyBorder="1" applyAlignment="1">
      <alignment horizontal="right" vertical="center"/>
    </xf>
    <xf numFmtId="3" fontId="17" fillId="0" borderId="18" xfId="10" applyNumberFormat="1" applyFont="1" applyBorder="1" applyAlignment="1">
      <alignment vertical="center"/>
    </xf>
    <xf numFmtId="169" fontId="24" fillId="17" borderId="23" xfId="10" applyNumberFormat="1" applyFont="1" applyFill="1" applyBorder="1" applyAlignment="1">
      <alignment vertical="center" wrapText="1"/>
    </xf>
    <xf numFmtId="3" fontId="24" fillId="17" borderId="23" xfId="10" applyNumberFormat="1" applyFont="1" applyFill="1" applyBorder="1" applyAlignment="1">
      <alignment vertical="center" wrapText="1"/>
    </xf>
    <xf numFmtId="170" fontId="24" fillId="17" borderId="23" xfId="10" applyNumberFormat="1" applyFont="1" applyFill="1" applyBorder="1" applyAlignment="1">
      <alignment horizontal="right" vertical="center" wrapText="1"/>
    </xf>
    <xf numFmtId="3" fontId="24" fillId="17" borderId="23" xfId="10" applyNumberFormat="1" applyFont="1" applyFill="1" applyBorder="1" applyAlignment="1">
      <alignment horizontal="right" vertical="center" wrapText="1"/>
    </xf>
    <xf numFmtId="3" fontId="27" fillId="17" borderId="23" xfId="10" applyNumberFormat="1" applyFont="1" applyFill="1" applyBorder="1" applyAlignment="1">
      <alignment horizontal="center" vertical="center" wrapText="1"/>
    </xf>
    <xf numFmtId="170" fontId="27" fillId="17" borderId="23" xfId="10" applyNumberFormat="1" applyFont="1" applyFill="1" applyBorder="1" applyAlignment="1">
      <alignment horizontal="center" vertical="center" wrapText="1"/>
    </xf>
    <xf numFmtId="0" fontId="18" fillId="0" borderId="0" xfId="8" applyAlignment="1">
      <alignment wrapText="1"/>
    </xf>
    <xf numFmtId="3" fontId="24" fillId="17" borderId="18" xfId="10" applyNumberFormat="1" applyFont="1" applyFill="1" applyBorder="1" applyAlignment="1">
      <alignment vertical="center" wrapText="1"/>
    </xf>
    <xf numFmtId="3" fontId="24" fillId="17" borderId="23" xfId="10" applyNumberFormat="1" applyFont="1" applyFill="1" applyBorder="1" applyAlignment="1">
      <alignment horizontal="center" vertical="center" wrapText="1"/>
    </xf>
    <xf numFmtId="170" fontId="24" fillId="17" borderId="23" xfId="10" applyNumberFormat="1" applyFont="1" applyFill="1" applyBorder="1" applyAlignment="1">
      <alignment horizontal="center" vertical="center" wrapText="1"/>
    </xf>
    <xf numFmtId="168" fontId="25" fillId="0" borderId="24" xfId="13" applyNumberFormat="1" applyFont="1" applyBorder="1" applyAlignment="1">
      <alignment vertical="center"/>
    </xf>
    <xf numFmtId="3" fontId="25" fillId="0" borderId="0" xfId="10" applyNumberFormat="1" applyFont="1" applyAlignment="1">
      <alignment vertical="center"/>
    </xf>
    <xf numFmtId="170" fontId="25" fillId="0" borderId="0" xfId="10" applyNumberFormat="1" applyFont="1" applyAlignment="1">
      <alignment horizontal="right" vertical="center"/>
    </xf>
    <xf numFmtId="3" fontId="25" fillId="0" borderId="0" xfId="10" applyNumberFormat="1" applyFont="1" applyAlignment="1">
      <alignment horizontal="right" vertical="center"/>
    </xf>
    <xf numFmtId="3" fontId="25" fillId="0" borderId="0" xfId="14" applyNumberFormat="1" applyFont="1" applyAlignment="1">
      <alignment horizontal="center" vertical="center"/>
    </xf>
    <xf numFmtId="3" fontId="25" fillId="0" borderId="0" xfId="10" applyNumberFormat="1" applyFont="1" applyAlignment="1">
      <alignment horizontal="center" vertical="center"/>
    </xf>
    <xf numFmtId="170" fontId="25" fillId="0" borderId="25" xfId="10" applyNumberFormat="1" applyFont="1" applyBorder="1" applyAlignment="1">
      <alignment horizontal="center" vertical="center"/>
    </xf>
    <xf numFmtId="3" fontId="24" fillId="17" borderId="23" xfId="10" applyNumberFormat="1" applyFont="1" applyFill="1" applyBorder="1" applyAlignment="1">
      <alignment vertical="center"/>
    </xf>
    <xf numFmtId="170" fontId="24" fillId="17" borderId="23" xfId="10" applyNumberFormat="1" applyFont="1" applyFill="1" applyBorder="1" applyAlignment="1">
      <alignment horizontal="right" vertical="center"/>
    </xf>
    <xf numFmtId="3" fontId="24" fillId="17" borderId="23" xfId="14" applyNumberFormat="1" applyFont="1" applyFill="1" applyBorder="1" applyAlignment="1">
      <alignment horizontal="center" vertical="center"/>
    </xf>
    <xf numFmtId="170" fontId="24" fillId="17" borderId="18" xfId="10" applyNumberFormat="1" applyFont="1" applyFill="1" applyBorder="1" applyAlignment="1">
      <alignment horizontal="right" vertical="center"/>
    </xf>
    <xf numFmtId="3" fontId="24" fillId="17" borderId="23" xfId="10" applyNumberFormat="1" applyFont="1" applyFill="1" applyBorder="1" applyAlignment="1">
      <alignment horizontal="center" vertical="center"/>
    </xf>
    <xf numFmtId="170" fontId="24" fillId="17" borderId="23" xfId="10" applyNumberFormat="1" applyFont="1" applyFill="1" applyBorder="1" applyAlignment="1">
      <alignment horizontal="center" vertical="center"/>
    </xf>
    <xf numFmtId="3" fontId="28" fillId="0" borderId="0" xfId="9" applyNumberFormat="1" applyFont="1" applyAlignment="1">
      <alignment horizontal="left" vertical="center"/>
    </xf>
    <xf numFmtId="3" fontId="28" fillId="0" borderId="0" xfId="10" applyNumberFormat="1" applyFont="1" applyAlignment="1">
      <alignment horizontal="center" vertical="center"/>
    </xf>
    <xf numFmtId="3" fontId="26" fillId="0" borderId="0" xfId="10" applyNumberFormat="1" applyFont="1" applyAlignment="1">
      <alignment vertical="center"/>
    </xf>
    <xf numFmtId="167" fontId="26" fillId="0" borderId="0" xfId="10" applyNumberFormat="1" applyFont="1" applyAlignment="1">
      <alignment vertical="center"/>
    </xf>
    <xf numFmtId="0" fontId="29" fillId="0" borderId="0" xfId="15" applyFont="1" applyAlignment="1" applyProtection="1">
      <alignment horizontal="left" indent="3"/>
      <protection locked="0"/>
    </xf>
    <xf numFmtId="0" fontId="30" fillId="0" borderId="0" xfId="15" applyFont="1" applyAlignment="1" applyProtection="1">
      <alignment vertical="center"/>
      <protection locked="0"/>
    </xf>
    <xf numFmtId="0" fontId="30" fillId="0" borderId="0" xfId="15" applyFont="1" applyProtection="1">
      <protection locked="0"/>
    </xf>
    <xf numFmtId="0" fontId="18" fillId="0" borderId="0" xfId="15"/>
    <xf numFmtId="0" fontId="31" fillId="0" borderId="0" xfId="15" applyFont="1" applyProtection="1">
      <protection locked="0"/>
    </xf>
    <xf numFmtId="0" fontId="29" fillId="0" borderId="0" xfId="15" applyFont="1" applyProtection="1">
      <protection locked="0"/>
    </xf>
    <xf numFmtId="0" fontId="31" fillId="0" borderId="0" xfId="15" applyFont="1" applyAlignment="1" applyProtection="1">
      <alignment vertical="center"/>
      <protection locked="0"/>
    </xf>
    <xf numFmtId="0" fontId="31" fillId="0" borderId="0" xfId="15" applyFont="1" applyAlignment="1" applyProtection="1">
      <alignment horizontal="right" vertical="center"/>
      <protection locked="0"/>
    </xf>
    <xf numFmtId="3" fontId="32" fillId="0" borderId="14" xfId="16" applyNumberFormat="1" applyFont="1" applyBorder="1" applyAlignment="1" applyProtection="1">
      <alignment horizontal="center" vertical="center"/>
      <protection locked="0"/>
    </xf>
    <xf numFmtId="3" fontId="33" fillId="16" borderId="15" xfId="17" applyNumberFormat="1" applyFont="1" applyFill="1" applyBorder="1" applyAlignment="1" applyProtection="1">
      <alignment vertical="center"/>
      <protection locked="0"/>
    </xf>
    <xf numFmtId="3" fontId="33" fillId="16" borderId="16" xfId="17" applyNumberFormat="1" applyFont="1" applyFill="1" applyBorder="1" applyAlignment="1" applyProtection="1">
      <alignment horizontal="center" vertical="center"/>
      <protection locked="0"/>
    </xf>
    <xf numFmtId="3" fontId="33" fillId="16" borderId="14" xfId="18" applyNumberFormat="1" applyFont="1" applyFill="1" applyBorder="1" applyAlignment="1" applyProtection="1">
      <alignment horizontal="center" vertical="center"/>
      <protection locked="0"/>
    </xf>
    <xf numFmtId="3" fontId="33" fillId="16" borderId="19" xfId="18" applyNumberFormat="1" applyFont="1" applyFill="1" applyBorder="1" applyAlignment="1" applyProtection="1">
      <alignment horizontal="center" vertical="center"/>
      <protection locked="0"/>
    </xf>
    <xf numFmtId="3" fontId="33" fillId="16" borderId="16" xfId="17" applyNumberFormat="1" applyFont="1" applyFill="1" applyBorder="1" applyAlignment="1" applyProtection="1">
      <alignment vertical="center"/>
      <protection locked="0"/>
    </xf>
    <xf numFmtId="3" fontId="33" fillId="16" borderId="15" xfId="19" applyNumberFormat="1" applyFont="1" applyFill="1" applyBorder="1" applyAlignment="1" applyProtection="1">
      <alignment vertical="center"/>
      <protection locked="0"/>
    </xf>
    <xf numFmtId="167" fontId="33" fillId="16" borderId="15" xfId="17" applyNumberFormat="1" applyFont="1" applyFill="1" applyBorder="1" applyAlignment="1" applyProtection="1">
      <alignment horizontal="center" vertical="center"/>
      <protection locked="0"/>
    </xf>
    <xf numFmtId="3" fontId="33" fillId="16" borderId="15" xfId="18" applyNumberFormat="1" applyFont="1" applyFill="1" applyBorder="1" applyAlignment="1" applyProtection="1">
      <alignment vertical="center"/>
      <protection locked="0"/>
    </xf>
    <xf numFmtId="3" fontId="33" fillId="16" borderId="18" xfId="17" applyNumberFormat="1" applyFont="1" applyFill="1" applyBorder="1" applyAlignment="1" applyProtection="1">
      <alignment vertical="center"/>
      <protection locked="0"/>
    </xf>
    <xf numFmtId="1" fontId="33" fillId="16" borderId="18" xfId="16" applyNumberFormat="1" applyFont="1" applyFill="1" applyBorder="1" applyAlignment="1" applyProtection="1">
      <alignment horizontal="center" vertical="center"/>
      <protection locked="0"/>
    </xf>
    <xf numFmtId="169" fontId="35" fillId="0" borderId="26" xfId="17" applyNumberFormat="1" applyFont="1" applyBorder="1" applyAlignment="1" applyProtection="1">
      <alignment vertical="center"/>
      <protection locked="0"/>
    </xf>
    <xf numFmtId="3" fontId="35" fillId="0" borderId="26" xfId="17" applyNumberFormat="1" applyFont="1" applyBorder="1" applyAlignment="1" applyProtection="1">
      <alignment horizontal="right" vertical="center"/>
      <protection locked="0"/>
    </xf>
    <xf numFmtId="170" fontId="35" fillId="0" borderId="26" xfId="17" applyNumberFormat="1" applyFont="1" applyBorder="1" applyAlignment="1" applyProtection="1">
      <alignment horizontal="right" vertical="center"/>
      <protection locked="0"/>
    </xf>
    <xf numFmtId="3" fontId="35" fillId="0" borderId="26" xfId="21" applyNumberFormat="1" applyFont="1" applyBorder="1" applyAlignment="1" applyProtection="1">
      <alignment horizontal="right" vertical="center"/>
      <protection locked="0"/>
    </xf>
    <xf numFmtId="169" fontId="35" fillId="0" borderId="16" xfId="17" applyNumberFormat="1" applyFont="1" applyBorder="1" applyAlignment="1" applyProtection="1">
      <alignment vertical="center"/>
      <protection locked="0"/>
    </xf>
    <xf numFmtId="3" fontId="35" fillId="0" borderId="16" xfId="17" applyNumberFormat="1" applyFont="1" applyBorder="1" applyAlignment="1" applyProtection="1">
      <alignment horizontal="right" vertical="center"/>
      <protection locked="0"/>
    </xf>
    <xf numFmtId="170" fontId="35" fillId="0" borderId="16" xfId="17" applyNumberFormat="1" applyFont="1" applyBorder="1" applyAlignment="1" applyProtection="1">
      <alignment horizontal="right" vertical="center"/>
      <protection locked="0"/>
    </xf>
    <xf numFmtId="3" fontId="35" fillId="0" borderId="18" xfId="17" applyNumberFormat="1" applyFont="1" applyBorder="1" applyAlignment="1" applyProtection="1">
      <alignment horizontal="right" vertical="center"/>
      <protection locked="0"/>
    </xf>
    <xf numFmtId="170" fontId="35" fillId="0" borderId="18" xfId="17" applyNumberFormat="1" applyFont="1" applyBorder="1" applyAlignment="1" applyProtection="1">
      <alignment horizontal="right" vertical="center"/>
      <protection locked="0"/>
    </xf>
    <xf numFmtId="171" fontId="35" fillId="0" borderId="16" xfId="17" applyNumberFormat="1" applyFont="1" applyBorder="1" applyAlignment="1" applyProtection="1">
      <alignment horizontal="right" vertical="center"/>
      <protection locked="0"/>
    </xf>
    <xf numFmtId="169" fontId="35" fillId="0" borderId="15" xfId="17" applyNumberFormat="1" applyFont="1" applyBorder="1" applyAlignment="1" applyProtection="1">
      <alignment vertical="center" wrapText="1"/>
      <protection locked="0"/>
    </xf>
    <xf numFmtId="3" fontId="35" fillId="0" borderId="15" xfId="17" applyNumberFormat="1" applyFont="1" applyBorder="1" applyAlignment="1" applyProtection="1">
      <alignment horizontal="right" vertical="center"/>
      <protection locked="0"/>
    </xf>
    <xf numFmtId="170" fontId="35" fillId="0" borderId="15" xfId="17" applyNumberFormat="1" applyFont="1" applyBorder="1" applyAlignment="1" applyProtection="1">
      <alignment horizontal="right" vertical="center"/>
      <protection locked="0"/>
    </xf>
    <xf numFmtId="3" fontId="36" fillId="0" borderId="15" xfId="17" applyNumberFormat="1" applyFont="1" applyBorder="1" applyAlignment="1" applyProtection="1">
      <alignment horizontal="right" vertical="center"/>
      <protection locked="0"/>
    </xf>
    <xf numFmtId="169" fontId="35" fillId="0" borderId="18" xfId="17" applyNumberFormat="1" applyFont="1" applyBorder="1" applyAlignment="1" applyProtection="1">
      <alignment vertical="center" wrapText="1"/>
      <protection locked="0"/>
    </xf>
    <xf numFmtId="3" fontId="36" fillId="0" borderId="18" xfId="17" applyNumberFormat="1" applyFont="1" applyBorder="1" applyAlignment="1" applyProtection="1">
      <alignment horizontal="right" vertical="center"/>
      <protection locked="0"/>
    </xf>
    <xf numFmtId="169" fontId="33" fillId="17" borderId="23" xfId="17" applyNumberFormat="1" applyFont="1" applyFill="1" applyBorder="1" applyAlignment="1" applyProtection="1">
      <alignment vertical="center" wrapText="1"/>
      <protection locked="0"/>
    </xf>
    <xf numFmtId="3" fontId="33" fillId="17" borderId="23" xfId="17" applyNumberFormat="1" applyFont="1" applyFill="1" applyBorder="1" applyAlignment="1" applyProtection="1">
      <alignment horizontal="right" vertical="center" wrapText="1"/>
      <protection locked="0"/>
    </xf>
    <xf numFmtId="170" fontId="33" fillId="17" borderId="23" xfId="17" applyNumberFormat="1" applyFont="1" applyFill="1" applyBorder="1" applyAlignment="1" applyProtection="1">
      <alignment horizontal="right" vertical="center" wrapText="1"/>
      <protection locked="0"/>
    </xf>
    <xf numFmtId="3" fontId="37" fillId="17" borderId="23" xfId="17" applyNumberFormat="1" applyFont="1" applyFill="1" applyBorder="1" applyAlignment="1" applyProtection="1">
      <alignment horizontal="right" vertical="center" wrapText="1"/>
      <protection locked="0"/>
    </xf>
    <xf numFmtId="170" fontId="37" fillId="17" borderId="23" xfId="17" applyNumberFormat="1" applyFont="1" applyFill="1" applyBorder="1" applyAlignment="1" applyProtection="1">
      <alignment horizontal="right" vertical="center" wrapText="1"/>
      <protection locked="0"/>
    </xf>
    <xf numFmtId="3" fontId="33" fillId="17" borderId="18" xfId="17" applyNumberFormat="1" applyFont="1" applyFill="1" applyBorder="1" applyAlignment="1" applyProtection="1">
      <alignment horizontal="right" vertical="center" wrapText="1"/>
      <protection locked="0"/>
    </xf>
    <xf numFmtId="3" fontId="33" fillId="17" borderId="23" xfId="17" applyNumberFormat="1" applyFont="1" applyFill="1" applyBorder="1" applyAlignment="1" applyProtection="1">
      <alignment horizontal="right" vertical="center"/>
      <protection locked="0"/>
    </xf>
    <xf numFmtId="170" fontId="33" fillId="17" borderId="23" xfId="17" applyNumberFormat="1" applyFont="1" applyFill="1" applyBorder="1" applyAlignment="1" applyProtection="1">
      <alignment horizontal="right" vertical="center"/>
      <protection locked="0"/>
    </xf>
    <xf numFmtId="3" fontId="33" fillId="17" borderId="23" xfId="21" applyNumberFormat="1" applyFont="1" applyFill="1" applyBorder="1" applyAlignment="1" applyProtection="1">
      <alignment horizontal="right" vertical="center"/>
      <protection locked="0"/>
    </xf>
    <xf numFmtId="170" fontId="33" fillId="17" borderId="18" xfId="17" applyNumberFormat="1" applyFont="1" applyFill="1" applyBorder="1" applyAlignment="1" applyProtection="1">
      <alignment horizontal="right" vertical="center"/>
      <protection locked="0"/>
    </xf>
    <xf numFmtId="3" fontId="38" fillId="0" borderId="0" xfId="16" applyNumberFormat="1" applyFont="1" applyAlignment="1" applyProtection="1">
      <alignment horizontal="left" vertical="center"/>
      <protection locked="0"/>
    </xf>
    <xf numFmtId="3" fontId="38" fillId="0" borderId="0" xfId="17" applyNumberFormat="1" applyFont="1" applyAlignment="1" applyProtection="1">
      <alignment horizontal="center" vertical="center"/>
      <protection locked="0"/>
    </xf>
    <xf numFmtId="3" fontId="35" fillId="0" borderId="0" xfId="17" applyNumberFormat="1" applyFont="1" applyAlignment="1" applyProtection="1">
      <alignment vertical="center"/>
      <protection locked="0"/>
    </xf>
    <xf numFmtId="167" fontId="35" fillId="0" borderId="0" xfId="17" applyNumberFormat="1" applyFont="1" applyAlignment="1" applyProtection="1">
      <alignment vertical="center"/>
      <protection locked="0"/>
    </xf>
    <xf numFmtId="3" fontId="32" fillId="0" borderId="14" xfId="15" applyNumberFormat="1" applyFont="1" applyBorder="1" applyAlignment="1" applyProtection="1">
      <alignment horizontal="center" vertical="center"/>
      <protection locked="0"/>
    </xf>
    <xf numFmtId="3" fontId="33" fillId="16" borderId="15" xfId="15" applyNumberFormat="1" applyFont="1" applyFill="1" applyBorder="1" applyAlignment="1" applyProtection="1">
      <alignment vertical="center"/>
      <protection locked="0"/>
    </xf>
    <xf numFmtId="3" fontId="33" fillId="16" borderId="16" xfId="15" applyNumberFormat="1" applyFont="1" applyFill="1" applyBorder="1" applyAlignment="1" applyProtection="1">
      <alignment horizontal="center" vertical="center"/>
      <protection locked="0"/>
    </xf>
    <xf numFmtId="3" fontId="33" fillId="16" borderId="14" xfId="15" applyNumberFormat="1" applyFont="1" applyFill="1" applyBorder="1" applyAlignment="1" applyProtection="1">
      <alignment horizontal="center" vertical="center"/>
      <protection locked="0"/>
    </xf>
    <xf numFmtId="3" fontId="33" fillId="16" borderId="19" xfId="15" applyNumberFormat="1" applyFont="1" applyFill="1" applyBorder="1" applyAlignment="1" applyProtection="1">
      <alignment horizontal="center" vertical="center"/>
      <protection locked="0"/>
    </xf>
    <xf numFmtId="3" fontId="33" fillId="16" borderId="16" xfId="15" applyNumberFormat="1" applyFont="1" applyFill="1" applyBorder="1" applyAlignment="1" applyProtection="1">
      <alignment vertical="center"/>
      <protection locked="0"/>
    </xf>
    <xf numFmtId="167" fontId="33" fillId="16" borderId="15" xfId="15" applyNumberFormat="1" applyFont="1" applyFill="1" applyBorder="1" applyAlignment="1" applyProtection="1">
      <alignment horizontal="center" vertical="center"/>
      <protection locked="0"/>
    </xf>
    <xf numFmtId="3" fontId="33" fillId="16" borderId="18" xfId="15" applyNumberFormat="1" applyFont="1" applyFill="1" applyBorder="1" applyAlignment="1" applyProtection="1">
      <alignment vertical="center"/>
      <protection locked="0"/>
    </xf>
    <xf numFmtId="1" fontId="33" fillId="16" borderId="18" xfId="15" applyNumberFormat="1" applyFont="1" applyFill="1" applyBorder="1" applyAlignment="1" applyProtection="1">
      <alignment horizontal="center" vertical="center"/>
      <protection locked="0"/>
    </xf>
    <xf numFmtId="169" fontId="35" fillId="0" borderId="26" xfId="15" applyNumberFormat="1" applyFont="1" applyBorder="1" applyAlignment="1" applyProtection="1">
      <alignment vertical="center"/>
      <protection locked="0"/>
    </xf>
    <xf numFmtId="3" fontId="35" fillId="0" borderId="26" xfId="15" applyNumberFormat="1" applyFont="1" applyBorder="1" applyAlignment="1" applyProtection="1">
      <alignment horizontal="right" vertical="center"/>
      <protection locked="0"/>
    </xf>
    <xf numFmtId="170" fontId="35" fillId="0" borderId="26" xfId="15" applyNumberFormat="1" applyFont="1" applyBorder="1" applyAlignment="1" applyProtection="1">
      <alignment horizontal="right" vertical="center"/>
      <protection locked="0"/>
    </xf>
    <xf numFmtId="172" fontId="35" fillId="0" borderId="26" xfId="15" applyNumberFormat="1" applyFont="1" applyBorder="1" applyAlignment="1" applyProtection="1">
      <alignment horizontal="right" vertical="center"/>
      <protection locked="0"/>
    </xf>
    <xf numFmtId="169" fontId="35" fillId="0" borderId="16" xfId="15" applyNumberFormat="1" applyFont="1" applyBorder="1" applyAlignment="1" applyProtection="1">
      <alignment vertical="center"/>
      <protection locked="0"/>
    </xf>
    <xf numFmtId="3" fontId="35" fillId="0" borderId="16" xfId="15" applyNumberFormat="1" applyFont="1" applyBorder="1" applyAlignment="1" applyProtection="1">
      <alignment horizontal="right" vertical="center"/>
      <protection locked="0"/>
    </xf>
    <xf numFmtId="170" fontId="35" fillId="0" borderId="16" xfId="15" applyNumberFormat="1" applyFont="1" applyBorder="1" applyAlignment="1" applyProtection="1">
      <alignment horizontal="right" vertical="center"/>
      <protection locked="0"/>
    </xf>
    <xf numFmtId="172" fontId="35" fillId="0" borderId="16" xfId="15" applyNumberFormat="1" applyFont="1" applyBorder="1" applyAlignment="1" applyProtection="1">
      <alignment horizontal="right" vertical="center"/>
      <protection locked="0"/>
    </xf>
    <xf numFmtId="170" fontId="35" fillId="0" borderId="18" xfId="15" applyNumberFormat="1" applyFont="1" applyBorder="1" applyAlignment="1" applyProtection="1">
      <alignment horizontal="right" vertical="center"/>
      <protection locked="0"/>
    </xf>
    <xf numFmtId="169" fontId="35" fillId="0" borderId="15" xfId="15" applyNumberFormat="1" applyFont="1" applyBorder="1" applyAlignment="1" applyProtection="1">
      <alignment vertical="center" wrapText="1"/>
      <protection locked="0"/>
    </xf>
    <xf numFmtId="3" fontId="36" fillId="0" borderId="16" xfId="15" applyNumberFormat="1" applyFont="1" applyBorder="1" applyAlignment="1" applyProtection="1">
      <alignment horizontal="right" vertical="center"/>
      <protection locked="0"/>
    </xf>
    <xf numFmtId="169" fontId="35" fillId="0" borderId="18" xfId="15" applyNumberFormat="1" applyFont="1" applyBorder="1" applyAlignment="1" applyProtection="1">
      <alignment vertical="center" wrapText="1"/>
      <protection locked="0"/>
    </xf>
    <xf numFmtId="169" fontId="33" fillId="17" borderId="23" xfId="15" applyNumberFormat="1" applyFont="1" applyFill="1" applyBorder="1" applyAlignment="1" applyProtection="1">
      <alignment vertical="center" wrapText="1"/>
      <protection locked="0"/>
    </xf>
    <xf numFmtId="3" fontId="33" fillId="17" borderId="23" xfId="15" applyNumberFormat="1" applyFont="1" applyFill="1" applyBorder="1" applyAlignment="1" applyProtection="1">
      <alignment horizontal="right" vertical="center"/>
      <protection locked="0"/>
    </xf>
    <xf numFmtId="170" fontId="33" fillId="17" borderId="23" xfId="15" applyNumberFormat="1" applyFont="1" applyFill="1" applyBorder="1" applyAlignment="1" applyProtection="1">
      <alignment horizontal="right" vertical="center"/>
      <protection locked="0"/>
    </xf>
    <xf numFmtId="173" fontId="33" fillId="17" borderId="23" xfId="15" applyNumberFormat="1" applyFont="1" applyFill="1" applyBorder="1" applyAlignment="1">
      <alignment horizontal="right" vertical="center"/>
    </xf>
    <xf numFmtId="3" fontId="33" fillId="17" borderId="23" xfId="15" applyNumberFormat="1" applyFont="1" applyFill="1" applyBorder="1" applyAlignment="1">
      <alignment horizontal="right" vertical="center"/>
    </xf>
    <xf numFmtId="170" fontId="33" fillId="17" borderId="23" xfId="15" applyNumberFormat="1" applyFont="1" applyFill="1" applyBorder="1" applyAlignment="1">
      <alignment horizontal="right" vertical="center"/>
    </xf>
    <xf numFmtId="3" fontId="38" fillId="0" borderId="0" xfId="15" applyNumberFormat="1" applyFont="1" applyAlignment="1" applyProtection="1">
      <alignment horizontal="left" vertical="center"/>
      <protection locked="0"/>
    </xf>
    <xf numFmtId="3" fontId="38" fillId="0" borderId="0" xfId="15" applyNumberFormat="1" applyFont="1" applyAlignment="1" applyProtection="1">
      <alignment horizontal="center" vertical="center"/>
      <protection locked="0"/>
    </xf>
    <xf numFmtId="3" fontId="35" fillId="0" borderId="0" xfId="15" applyNumberFormat="1" applyFont="1" applyAlignment="1" applyProtection="1">
      <alignment vertical="center"/>
      <protection locked="0"/>
    </xf>
    <xf numFmtId="167" fontId="35" fillId="0" borderId="0" xfId="15" applyNumberFormat="1" applyFont="1" applyAlignment="1" applyProtection="1">
      <alignment vertical="center"/>
      <protection locked="0"/>
    </xf>
    <xf numFmtId="3" fontId="11" fillId="0" borderId="16" xfId="10" applyNumberFormat="1" applyFont="1" applyBorder="1" applyAlignment="1">
      <alignment vertical="center"/>
    </xf>
    <xf numFmtId="3" fontId="39" fillId="0" borderId="26" xfId="17" applyNumberFormat="1" applyFont="1" applyBorder="1" applyAlignment="1" applyProtection="1">
      <alignment horizontal="right" vertical="center"/>
      <protection locked="0"/>
    </xf>
    <xf numFmtId="3" fontId="39" fillId="0" borderId="16" xfId="17" applyNumberFormat="1" applyFont="1" applyBorder="1" applyAlignment="1" applyProtection="1">
      <alignment horizontal="right" vertical="center"/>
      <protection locked="0"/>
    </xf>
    <xf numFmtId="3" fontId="39" fillId="0" borderId="18" xfId="17" applyNumberFormat="1" applyFont="1" applyBorder="1" applyAlignment="1" applyProtection="1">
      <alignment horizontal="right" vertical="center"/>
      <protection locked="0"/>
    </xf>
    <xf numFmtId="3" fontId="39" fillId="0" borderId="26" xfId="15" applyNumberFormat="1" applyFont="1" applyBorder="1" applyAlignment="1" applyProtection="1">
      <alignment horizontal="right" vertical="center"/>
      <protection locked="0"/>
    </xf>
    <xf numFmtId="3" fontId="39" fillId="0" borderId="16" xfId="15" applyNumberFormat="1" applyFont="1" applyBorder="1" applyAlignment="1" applyProtection="1">
      <alignment horizontal="right" vertical="center"/>
      <protection locked="0"/>
    </xf>
    <xf numFmtId="0" fontId="3" fillId="0" borderId="27" xfId="3" applyBorder="1"/>
    <xf numFmtId="171" fontId="17" fillId="0" borderId="16" xfId="10" applyNumberFormat="1" applyFont="1" applyBorder="1" applyAlignment="1">
      <alignment vertical="center"/>
    </xf>
    <xf numFmtId="171" fontId="36" fillId="0" borderId="16" xfId="17" applyNumberFormat="1" applyFont="1" applyBorder="1" applyAlignment="1" applyProtection="1">
      <alignment horizontal="right" vertical="center"/>
      <protection locked="0"/>
    </xf>
    <xf numFmtId="170" fontId="36" fillId="0" borderId="18" xfId="15" applyNumberFormat="1" applyFont="1" applyBorder="1" applyAlignment="1" applyProtection="1">
      <alignment horizontal="right" vertical="center"/>
      <protection locked="0"/>
    </xf>
    <xf numFmtId="0" fontId="18" fillId="15" borderId="0" xfId="8" applyFill="1"/>
    <xf numFmtId="0" fontId="18" fillId="15" borderId="0" xfId="8" applyFill="1" applyAlignment="1">
      <alignment wrapText="1"/>
    </xf>
    <xf numFmtId="174" fontId="3" fillId="0" borderId="0" xfId="1" applyNumberFormat="1" applyFont="1"/>
    <xf numFmtId="9" fontId="0" fillId="0" borderId="0" xfId="22" applyFont="1"/>
    <xf numFmtId="0" fontId="0" fillId="15" borderId="0" xfId="0" applyFill="1"/>
    <xf numFmtId="0" fontId="44" fillId="19" borderId="31" xfId="23" applyFont="1" applyFill="1" applyBorder="1" applyAlignment="1">
      <alignment horizontal="center" vertical="center" wrapText="1"/>
    </xf>
    <xf numFmtId="0" fontId="40" fillId="0" borderId="0" xfId="23"/>
    <xf numFmtId="0" fontId="40" fillId="18" borderId="34" xfId="23" applyFill="1" applyBorder="1" applyAlignment="1">
      <alignment horizontal="left" vertical="center" wrapText="1"/>
    </xf>
    <xf numFmtId="0" fontId="44" fillId="19" borderId="27" xfId="23" applyFont="1" applyFill="1" applyBorder="1" applyAlignment="1">
      <alignment vertical="center" wrapText="1"/>
    </xf>
    <xf numFmtId="0" fontId="40" fillId="18" borderId="33" xfId="23" applyFill="1" applyBorder="1" applyAlignment="1">
      <alignment vertical="center" wrapText="1"/>
    </xf>
    <xf numFmtId="0" fontId="44" fillId="19" borderId="31" xfId="0" applyFont="1" applyFill="1" applyBorder="1" applyAlignment="1">
      <alignment horizontal="center" vertical="center" wrapText="1"/>
    </xf>
    <xf numFmtId="0" fontId="40" fillId="18" borderId="33" xfId="0" applyFont="1" applyFill="1" applyBorder="1" applyAlignment="1">
      <alignment vertical="center" wrapText="1"/>
    </xf>
    <xf numFmtId="0" fontId="40" fillId="18" borderId="34" xfId="0" applyFont="1" applyFill="1" applyBorder="1" applyAlignment="1">
      <alignment vertical="center" wrapText="1"/>
    </xf>
    <xf numFmtId="0" fontId="44" fillId="19" borderId="27" xfId="0" applyFont="1" applyFill="1" applyBorder="1" applyAlignment="1">
      <alignment vertical="center" wrapText="1"/>
    </xf>
    <xf numFmtId="0" fontId="40" fillId="18" borderId="32" xfId="23" applyFill="1" applyBorder="1" applyAlignment="1">
      <alignment vertical="center"/>
    </xf>
    <xf numFmtId="0" fontId="40" fillId="18" borderId="32" xfId="23" applyFill="1" applyBorder="1" applyAlignment="1">
      <alignment horizontal="left" vertical="center"/>
    </xf>
    <xf numFmtId="0" fontId="40" fillId="18" borderId="32" xfId="0" applyFont="1" applyFill="1" applyBorder="1" applyAlignment="1">
      <alignment vertical="center"/>
    </xf>
    <xf numFmtId="0" fontId="40" fillId="18" borderId="34" xfId="23" applyFill="1" applyBorder="1" applyAlignment="1">
      <alignment vertical="center" wrapText="1"/>
    </xf>
    <xf numFmtId="0" fontId="42" fillId="0" borderId="33" xfId="23" applyFont="1" applyBorder="1" applyAlignment="1">
      <alignment vertical="center" wrapText="1"/>
    </xf>
    <xf numFmtId="0" fontId="42" fillId="0" borderId="32" xfId="23" applyFont="1" applyBorder="1" applyAlignment="1">
      <alignment vertical="center"/>
    </xf>
    <xf numFmtId="0" fontId="44" fillId="19" borderId="27" xfId="23" applyFont="1" applyFill="1" applyBorder="1" applyAlignment="1">
      <alignment vertical="center"/>
    </xf>
    <xf numFmtId="0" fontId="40" fillId="0" borderId="30" xfId="23" applyBorder="1"/>
    <xf numFmtId="0" fontId="42" fillId="0" borderId="33" xfId="23" applyFont="1" applyBorder="1" applyAlignment="1">
      <alignment vertical="center"/>
    </xf>
    <xf numFmtId="0" fontId="42" fillId="0" borderId="34" xfId="23" applyFont="1" applyBorder="1" applyAlignment="1">
      <alignment vertical="center"/>
    </xf>
    <xf numFmtId="0" fontId="40" fillId="18" borderId="33" xfId="23" applyFill="1" applyBorder="1" applyAlignment="1">
      <alignment vertical="center"/>
    </xf>
    <xf numFmtId="0" fontId="40" fillId="18" borderId="34" xfId="23" applyFill="1" applyBorder="1" applyAlignment="1">
      <alignment vertical="center"/>
    </xf>
    <xf numFmtId="10" fontId="45" fillId="0" borderId="29" xfId="23" applyNumberFormat="1" applyFont="1" applyBorder="1" applyAlignment="1">
      <alignment horizontal="center" vertical="center"/>
    </xf>
    <xf numFmtId="9" fontId="45" fillId="0" borderId="27" xfId="23" applyNumberFormat="1" applyFont="1" applyBorder="1" applyAlignment="1">
      <alignment horizontal="center" vertical="center"/>
    </xf>
    <xf numFmtId="10" fontId="45" fillId="0" borderId="29" xfId="0" applyNumberFormat="1" applyFont="1" applyBorder="1" applyAlignment="1">
      <alignment horizontal="center" vertical="center"/>
    </xf>
    <xf numFmtId="9" fontId="45" fillId="0" borderId="27" xfId="0" applyNumberFormat="1" applyFont="1" applyBorder="1" applyAlignment="1">
      <alignment horizontal="center" vertical="center"/>
    </xf>
    <xf numFmtId="10" fontId="43" fillId="0" borderId="27" xfId="23" applyNumberFormat="1" applyFont="1" applyBorder="1" applyAlignment="1">
      <alignment horizontal="center" vertical="center"/>
    </xf>
    <xf numFmtId="0" fontId="14" fillId="0" borderId="0" xfId="0" applyFont="1"/>
    <xf numFmtId="9" fontId="0" fillId="0" borderId="0" xfId="0" applyNumberFormat="1"/>
    <xf numFmtId="1" fontId="0" fillId="0" borderId="0" xfId="0" applyNumberFormat="1"/>
    <xf numFmtId="0" fontId="47" fillId="0" borderId="0" xfId="0" applyFont="1"/>
    <xf numFmtId="0" fontId="2" fillId="0" borderId="0" xfId="0" applyFont="1"/>
    <xf numFmtId="9" fontId="2" fillId="0" borderId="0" xfId="0" applyNumberFormat="1" applyFont="1"/>
    <xf numFmtId="0" fontId="48" fillId="0" borderId="0" xfId="0" applyFont="1"/>
    <xf numFmtId="9" fontId="0" fillId="0" borderId="0" xfId="2" applyFont="1"/>
    <xf numFmtId="0" fontId="3" fillId="0" borderId="0" xfId="3" applyAlignment="1">
      <alignment horizontal="left" vertical="center"/>
    </xf>
    <xf numFmtId="174" fontId="5" fillId="0" borderId="0" xfId="1" applyNumberFormat="1" applyFont="1"/>
    <xf numFmtId="0" fontId="50" fillId="0" borderId="0" xfId="4" applyFont="1"/>
    <xf numFmtId="3" fontId="11" fillId="14" borderId="0" xfId="5" applyNumberFormat="1" applyFont="1" applyFill="1" applyAlignment="1">
      <alignment horizontal="right" vertical="center" shrinkToFit="1"/>
    </xf>
    <xf numFmtId="174" fontId="0" fillId="0" borderId="0" xfId="1" applyNumberFormat="1" applyFont="1"/>
    <xf numFmtId="0" fontId="49" fillId="0" borderId="0" xfId="0" applyFont="1"/>
    <xf numFmtId="174" fontId="2" fillId="0" borderId="0" xfId="1" applyNumberFormat="1" applyFont="1"/>
    <xf numFmtId="0" fontId="52" fillId="0" borderId="0" xfId="4" applyFont="1"/>
    <xf numFmtId="1" fontId="52" fillId="0" borderId="0" xfId="4" applyNumberFormat="1" applyFont="1"/>
    <xf numFmtId="174" fontId="52" fillId="0" borderId="0" xfId="1" applyNumberFormat="1" applyFont="1"/>
    <xf numFmtId="0" fontId="2" fillId="0" borderId="0" xfId="4" applyFont="1"/>
    <xf numFmtId="0" fontId="3" fillId="0" borderId="0" xfId="3" applyAlignment="1">
      <alignment horizontal="center" vertical="center" wrapText="1"/>
    </xf>
    <xf numFmtId="0" fontId="51" fillId="0" borderId="0" xfId="0" applyFont="1"/>
    <xf numFmtId="9" fontId="2" fillId="0" borderId="0" xfId="2" applyFont="1"/>
    <xf numFmtId="0" fontId="1" fillId="0" borderId="0" xfId="0" applyFont="1"/>
    <xf numFmtId="0" fontId="53" fillId="0" borderId="0" xfId="0" applyFont="1" applyAlignment="1">
      <alignment horizontal="justify" vertical="center"/>
    </xf>
    <xf numFmtId="167" fontId="2" fillId="0" borderId="0" xfId="0" applyNumberFormat="1" applyFont="1" applyAlignment="1">
      <alignment horizontal="center" vertical="center"/>
    </xf>
    <xf numFmtId="167" fontId="2" fillId="0" borderId="0" xfId="0" applyNumberFormat="1" applyFont="1" applyAlignment="1">
      <alignment horizontal="center"/>
    </xf>
    <xf numFmtId="0" fontId="3" fillId="0" borderId="0" xfId="1" applyNumberFormat="1" applyFont="1" applyAlignment="1">
      <alignment horizontal="center"/>
    </xf>
    <xf numFmtId="9" fontId="3" fillId="0" borderId="0" xfId="3" applyNumberFormat="1"/>
    <xf numFmtId="0" fontId="0" fillId="0" borderId="0" xfId="22" applyNumberFormat="1" applyFont="1"/>
    <xf numFmtId="0" fontId="0" fillId="20" borderId="0" xfId="0" applyFill="1"/>
    <xf numFmtId="0" fontId="0" fillId="21" borderId="0" xfId="0" applyFill="1"/>
    <xf numFmtId="0" fontId="0" fillId="22" borderId="0" xfId="0" applyFill="1"/>
    <xf numFmtId="0" fontId="0" fillId="23" borderId="0" xfId="0" applyFill="1"/>
    <xf numFmtId="0" fontId="0" fillId="24" borderId="0" xfId="0" applyFill="1"/>
    <xf numFmtId="0" fontId="0" fillId="25" borderId="0" xfId="0" applyFill="1"/>
    <xf numFmtId="0" fontId="0" fillId="26" borderId="0" xfId="0" applyFill="1"/>
    <xf numFmtId="0" fontId="0" fillId="27" borderId="0" xfId="0" applyFill="1"/>
    <xf numFmtId="0" fontId="0" fillId="28" borderId="0" xfId="0" applyFill="1"/>
    <xf numFmtId="0" fontId="0" fillId="29" borderId="0" xfId="0" applyFill="1"/>
    <xf numFmtId="0" fontId="0" fillId="30" borderId="0" xfId="0" applyFill="1"/>
    <xf numFmtId="0" fontId="0" fillId="31" borderId="0" xfId="0" applyFill="1"/>
    <xf numFmtId="0" fontId="3" fillId="6" borderId="0" xfId="0" applyFont="1" applyFill="1" applyAlignment="1">
      <alignment horizontal="left"/>
    </xf>
    <xf numFmtId="0" fontId="0" fillId="0" borderId="0" xfId="0" quotePrefix="1"/>
    <xf numFmtId="49" fontId="3" fillId="0" borderId="0" xfId="0" quotePrefix="1" applyNumberFormat="1" applyFont="1"/>
    <xf numFmtId="0" fontId="3" fillId="0" borderId="0" xfId="3" quotePrefix="1"/>
    <xf numFmtId="0" fontId="54" fillId="18" borderId="0" xfId="0" applyFont="1" applyFill="1" applyAlignment="1">
      <alignment horizontal="left"/>
    </xf>
    <xf numFmtId="0" fontId="55" fillId="18" borderId="0" xfId="0" applyFont="1" applyFill="1" applyAlignment="1">
      <alignment horizontal="left"/>
    </xf>
    <xf numFmtId="0" fontId="56" fillId="32" borderId="0" xfId="0" applyFont="1" applyFill="1"/>
    <xf numFmtId="0" fontId="0" fillId="32" borderId="0" xfId="0" applyFill="1"/>
    <xf numFmtId="0" fontId="57" fillId="32" borderId="0" xfId="0" applyFont="1" applyFill="1"/>
    <xf numFmtId="0" fontId="58" fillId="32" borderId="0" xfId="0" applyFont="1" applyFill="1"/>
    <xf numFmtId="0" fontId="59" fillId="32" borderId="0" xfId="0" applyFont="1" applyFill="1"/>
    <xf numFmtId="0" fontId="60" fillId="32" borderId="0" xfId="0" applyFont="1" applyFill="1"/>
    <xf numFmtId="0" fontId="60" fillId="32" borderId="0" xfId="0" quotePrefix="1" applyFont="1" applyFill="1"/>
    <xf numFmtId="14" fontId="60" fillId="32" borderId="0" xfId="0" applyNumberFormat="1" applyFont="1" applyFill="1" applyAlignment="1">
      <alignment horizontal="left"/>
    </xf>
    <xf numFmtId="14" fontId="0" fillId="0" borderId="0" xfId="0" applyNumberFormat="1"/>
    <xf numFmtId="0" fontId="62" fillId="0" borderId="0" xfId="0" applyFont="1" applyAlignment="1">
      <alignment horizontal="center"/>
    </xf>
    <xf numFmtId="0" fontId="63" fillId="0" borderId="0" xfId="0" applyFont="1"/>
    <xf numFmtId="0" fontId="61" fillId="0" borderId="0" xfId="24"/>
    <xf numFmtId="0" fontId="60" fillId="0" borderId="0" xfId="0" applyFont="1"/>
    <xf numFmtId="0" fontId="54" fillId="33" borderId="0" xfId="0" applyFont="1" applyFill="1" applyAlignment="1">
      <alignment horizontal="left"/>
    </xf>
    <xf numFmtId="0" fontId="55" fillId="33" borderId="0" xfId="0" applyFont="1" applyFill="1" applyAlignment="1">
      <alignment horizontal="left"/>
    </xf>
    <xf numFmtId="0" fontId="15" fillId="32" borderId="0" xfId="0" applyFont="1" applyFill="1"/>
    <xf numFmtId="0" fontId="3" fillId="32" borderId="0" xfId="0" applyFont="1" applyFill="1"/>
    <xf numFmtId="0" fontId="64" fillId="32" borderId="0" xfId="0" applyFont="1" applyFill="1"/>
    <xf numFmtId="0" fontId="64" fillId="32" borderId="0" xfId="0" applyFont="1" applyFill="1" applyAlignment="1">
      <alignment wrapText="1"/>
    </xf>
    <xf numFmtId="0" fontId="64" fillId="32" borderId="0" xfId="0" applyFont="1" applyFill="1" applyAlignment="1">
      <alignment horizontal="left" wrapText="1"/>
    </xf>
    <xf numFmtId="0" fontId="65" fillId="32" borderId="0" xfId="0" applyFont="1" applyFill="1" applyAlignment="1">
      <alignment horizontal="left"/>
    </xf>
    <xf numFmtId="0" fontId="61" fillId="32" borderId="0" xfId="24" applyFill="1" applyAlignment="1">
      <alignment horizontal="left"/>
    </xf>
    <xf numFmtId="0" fontId="3" fillId="32" borderId="0" xfId="0" applyFont="1" applyFill="1" applyAlignment="1">
      <alignment horizontal="left"/>
    </xf>
    <xf numFmtId="0" fontId="66" fillId="32" borderId="0" xfId="0" applyFont="1" applyFill="1"/>
    <xf numFmtId="0" fontId="67" fillId="32" borderId="0" xfId="0" applyFont="1" applyFill="1"/>
    <xf numFmtId="0" fontId="61" fillId="32" borderId="0" xfId="24" applyFill="1"/>
    <xf numFmtId="0" fontId="68" fillId="32" borderId="0" xfId="0" applyFont="1" applyFill="1"/>
    <xf numFmtId="0" fontId="69" fillId="32" borderId="0" xfId="0" applyFont="1" applyFill="1"/>
    <xf numFmtId="0" fontId="70" fillId="32" borderId="0" xfId="0" applyFont="1" applyFill="1"/>
    <xf numFmtId="0" fontId="71" fillId="32" borderId="0" xfId="0" applyFont="1" applyFill="1"/>
    <xf numFmtId="0" fontId="72" fillId="32" borderId="0" xfId="0" applyFont="1" applyFill="1"/>
    <xf numFmtId="0" fontId="73" fillId="32" borderId="0" xfId="0" applyFont="1" applyFill="1"/>
    <xf numFmtId="0" fontId="74" fillId="32" borderId="0" xfId="0" applyFont="1" applyFill="1"/>
    <xf numFmtId="0" fontId="75" fillId="32" borderId="0" xfId="0" applyFont="1" applyFill="1"/>
    <xf numFmtId="0" fontId="76" fillId="0" borderId="0" xfId="0" applyFont="1"/>
    <xf numFmtId="0" fontId="0" fillId="32" borderId="35" xfId="0" applyFill="1" applyBorder="1"/>
    <xf numFmtId="0" fontId="0" fillId="0" borderId="35" xfId="0" applyBorder="1"/>
    <xf numFmtId="0" fontId="77" fillId="32" borderId="0" xfId="0" applyFont="1" applyFill="1"/>
    <xf numFmtId="0" fontId="3" fillId="32" borderId="0" xfId="0" quotePrefix="1" applyFont="1" applyFill="1"/>
    <xf numFmtId="0" fontId="78" fillId="32" borderId="0" xfId="0" applyFont="1" applyFill="1"/>
    <xf numFmtId="0" fontId="79" fillId="0" borderId="0" xfId="0" applyFont="1"/>
    <xf numFmtId="0" fontId="14" fillId="0" borderId="7" xfId="6" applyFont="1" applyBorder="1"/>
    <xf numFmtId="0" fontId="61" fillId="0" borderId="0" xfId="24" applyFill="1"/>
    <xf numFmtId="0" fontId="80" fillId="0" borderId="0" xfId="24" applyFont="1"/>
    <xf numFmtId="0" fontId="61" fillId="0" borderId="0" xfId="24" quotePrefix="1"/>
    <xf numFmtId="0" fontId="51" fillId="0" borderId="0" xfId="4" applyFont="1"/>
    <xf numFmtId="0" fontId="3" fillId="0" borderId="0" xfId="0" applyFont="1" applyAlignment="1">
      <alignment vertical="center"/>
    </xf>
    <xf numFmtId="0" fontId="0" fillId="0" borderId="0" xfId="0" applyAlignment="1">
      <alignment vertical="center"/>
    </xf>
    <xf numFmtId="0" fontId="82" fillId="0" borderId="0" xfId="0" applyFont="1" applyAlignment="1">
      <alignment vertical="center"/>
    </xf>
    <xf numFmtId="0" fontId="82" fillId="0" borderId="0" xfId="0" applyFont="1" applyAlignment="1">
      <alignment horizontal="left" vertical="center" indent="1"/>
    </xf>
    <xf numFmtId="0" fontId="83" fillId="0" borderId="0" xfId="0" applyFont="1" applyAlignment="1">
      <alignmen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10" borderId="6" xfId="0" applyFont="1" applyFill="1" applyBorder="1" applyAlignment="1">
      <alignment horizontal="left" vertical="center"/>
    </xf>
    <xf numFmtId="0" fontId="12" fillId="11" borderId="6" xfId="0" applyFont="1" applyFill="1" applyBorder="1" applyAlignment="1">
      <alignment horizontal="left" vertical="center"/>
    </xf>
    <xf numFmtId="0" fontId="0" fillId="12" borderId="0" xfId="0" applyFill="1"/>
    <xf numFmtId="0" fontId="12" fillId="13" borderId="6" xfId="0" applyFont="1" applyFill="1" applyBorder="1" applyAlignment="1">
      <alignment horizontal="left" vertical="center"/>
    </xf>
    <xf numFmtId="166" fontId="11" fillId="0" borderId="0" xfId="0" applyNumberFormat="1" applyFont="1" applyAlignment="1">
      <alignment horizontal="right" vertical="center" shrinkToFit="1"/>
    </xf>
    <xf numFmtId="4" fontId="11" fillId="0" borderId="0" xfId="0" applyNumberFormat="1" applyFont="1" applyAlignment="1">
      <alignment horizontal="right" vertical="center" shrinkToFit="1"/>
    </xf>
    <xf numFmtId="166" fontId="11" fillId="14" borderId="0" xfId="0" applyNumberFormat="1" applyFont="1" applyFill="1" applyAlignment="1">
      <alignment horizontal="right" vertical="center" shrinkToFit="1"/>
    </xf>
    <xf numFmtId="4" fontId="11" fillId="14" borderId="0" xfId="0" applyNumberFormat="1" applyFont="1" applyFill="1" applyAlignment="1">
      <alignment horizontal="right" vertical="center" shrinkToFit="1"/>
    </xf>
    <xf numFmtId="3" fontId="11" fillId="0" borderId="0" xfId="0" applyNumberFormat="1" applyFont="1" applyAlignment="1">
      <alignment horizontal="right" vertical="center" shrinkToFit="1"/>
    </xf>
    <xf numFmtId="0" fontId="70" fillId="0" borderId="0" xfId="0" applyFont="1" applyAlignment="1">
      <alignment horizontal="left" readingOrder="1"/>
    </xf>
    <xf numFmtId="0" fontId="69" fillId="0" borderId="0" xfId="0" applyFont="1" applyAlignment="1">
      <alignment horizontal="left" readingOrder="1"/>
    </xf>
    <xf numFmtId="0" fontId="85" fillId="34" borderId="27" xfId="0" applyFont="1" applyFill="1" applyBorder="1" applyAlignment="1">
      <alignment horizontal="center" vertical="top" wrapText="1" readingOrder="1"/>
    </xf>
    <xf numFmtId="0" fontId="81" fillId="35" borderId="27" xfId="0" applyFont="1" applyFill="1" applyBorder="1" applyAlignment="1">
      <alignment horizontal="left" vertical="top" wrapText="1" readingOrder="1"/>
    </xf>
    <xf numFmtId="0" fontId="69" fillId="36" borderId="27" xfId="0" applyFont="1" applyFill="1" applyBorder="1" applyAlignment="1">
      <alignment horizontal="left" vertical="top" wrapText="1" readingOrder="1"/>
    </xf>
    <xf numFmtId="0" fontId="7" fillId="35" borderId="27" xfId="0" applyFont="1" applyFill="1" applyBorder="1" applyAlignment="1">
      <alignment horizontal="left" vertical="top" wrapText="1" readingOrder="1"/>
    </xf>
    <xf numFmtId="0" fontId="69" fillId="36" borderId="27" xfId="0" applyFont="1" applyFill="1" applyBorder="1" applyAlignment="1">
      <alignment horizontal="right" vertical="top" wrapText="1" readingOrder="1"/>
    </xf>
    <xf numFmtId="3" fontId="69" fillId="0" borderId="27" xfId="0" applyNumberFormat="1" applyFont="1" applyBorder="1" applyAlignment="1">
      <alignment horizontal="right" wrapText="1" readingOrder="1"/>
    </xf>
    <xf numFmtId="0" fontId="69" fillId="0" borderId="27" xfId="0" applyFont="1" applyBorder="1" applyAlignment="1">
      <alignment horizontal="right" wrapText="1" readingOrder="1"/>
    </xf>
    <xf numFmtId="0" fontId="86" fillId="0" borderId="0" xfId="0" applyFont="1" applyAlignment="1">
      <alignment readingOrder="1"/>
    </xf>
    <xf numFmtId="0" fontId="86" fillId="0" borderId="0" xfId="0" applyFont="1"/>
    <xf numFmtId="0" fontId="2" fillId="0" borderId="0" xfId="5" applyFont="1"/>
    <xf numFmtId="166" fontId="17" fillId="14" borderId="0" xfId="0" applyNumberFormat="1" applyFont="1" applyFill="1" applyAlignment="1">
      <alignment horizontal="right" vertical="center" shrinkToFit="1"/>
    </xf>
    <xf numFmtId="166" fontId="17" fillId="0" borderId="0" xfId="0" applyNumberFormat="1" applyFont="1" applyAlignment="1">
      <alignment horizontal="right" vertical="center" shrinkToFit="1"/>
    </xf>
    <xf numFmtId="4" fontId="17" fillId="0" borderId="0" xfId="0" applyNumberFormat="1" applyFont="1" applyAlignment="1">
      <alignment horizontal="right" vertical="center" shrinkToFit="1"/>
    </xf>
    <xf numFmtId="4" fontId="17" fillId="14" borderId="0" xfId="0" applyNumberFormat="1" applyFont="1" applyFill="1" applyAlignment="1">
      <alignment horizontal="right" vertical="center" shrinkToFit="1"/>
    </xf>
    <xf numFmtId="3" fontId="17" fillId="0" borderId="0" xfId="0" applyNumberFormat="1" applyFont="1" applyAlignment="1">
      <alignment horizontal="right" vertical="center" shrinkToFit="1"/>
    </xf>
    <xf numFmtId="43" fontId="3" fillId="0" borderId="0" xfId="1" applyFont="1" applyAlignment="1">
      <alignment horizontal="left"/>
    </xf>
    <xf numFmtId="0" fontId="3" fillId="0" borderId="28" xfId="3" applyBorder="1" applyAlignment="1">
      <alignment horizontal="center" vertical="center" wrapText="1"/>
    </xf>
    <xf numFmtId="0" fontId="3" fillId="0" borderId="0" xfId="3" applyAlignment="1">
      <alignment horizontal="center" vertical="center" wrapText="1"/>
    </xf>
    <xf numFmtId="0" fontId="13" fillId="10" borderId="6" xfId="5" applyFont="1" applyFill="1" applyBorder="1" applyAlignment="1">
      <alignment horizontal="right" vertical="center"/>
    </xf>
    <xf numFmtId="0" fontId="13" fillId="10" borderId="6" xfId="0" applyFont="1" applyFill="1" applyBorder="1" applyAlignment="1">
      <alignment horizontal="right" vertical="center"/>
    </xf>
    <xf numFmtId="0" fontId="0" fillId="0" borderId="0" xfId="0" applyAlignment="1">
      <alignment horizontal="center" vertical="center" wrapText="1"/>
    </xf>
    <xf numFmtId="0" fontId="84" fillId="34" borderId="27" xfId="0" applyFont="1" applyFill="1" applyBorder="1" applyAlignment="1">
      <alignment horizontal="left" vertical="top" wrapText="1" readingOrder="1"/>
    </xf>
    <xf numFmtId="168" fontId="34" fillId="0" borderId="20" xfId="15" applyNumberFormat="1" applyFont="1" applyBorder="1" applyAlignment="1" applyProtection="1">
      <alignment horizontal="center" vertical="center"/>
      <protection locked="0"/>
    </xf>
    <xf numFmtId="168" fontId="34" fillId="0" borderId="21" xfId="15" applyNumberFormat="1" applyFont="1" applyBorder="1" applyAlignment="1" applyProtection="1">
      <alignment horizontal="center" vertical="center"/>
      <protection locked="0"/>
    </xf>
    <xf numFmtId="168" fontId="34" fillId="0" borderId="22" xfId="15" applyNumberFormat="1" applyFont="1" applyBorder="1" applyAlignment="1" applyProtection="1">
      <alignment horizontal="center" vertical="center"/>
      <protection locked="0"/>
    </xf>
    <xf numFmtId="3" fontId="33" fillId="16" borderId="17" xfId="15" applyNumberFormat="1" applyFont="1" applyFill="1" applyBorder="1" applyAlignment="1" applyProtection="1">
      <alignment horizontal="center" vertical="center"/>
      <protection locked="0"/>
    </xf>
    <xf numFmtId="3" fontId="33" fillId="16" borderId="18" xfId="15" applyNumberFormat="1" applyFont="1" applyFill="1" applyBorder="1" applyAlignment="1" applyProtection="1">
      <alignment horizontal="center" vertical="center"/>
      <protection locked="0"/>
    </xf>
    <xf numFmtId="3" fontId="33" fillId="16" borderId="23" xfId="15" applyNumberFormat="1" applyFont="1" applyFill="1" applyBorder="1" applyAlignment="1" applyProtection="1">
      <alignment horizontal="center" vertical="center"/>
      <protection locked="0"/>
    </xf>
    <xf numFmtId="168" fontId="34" fillId="0" borderId="20" xfId="20" applyNumberFormat="1" applyFont="1" applyBorder="1" applyAlignment="1" applyProtection="1">
      <alignment horizontal="center" vertical="center"/>
      <protection locked="0"/>
    </xf>
    <xf numFmtId="168" fontId="34" fillId="0" borderId="21" xfId="20" applyNumberFormat="1" applyFont="1" applyBorder="1" applyAlignment="1" applyProtection="1">
      <alignment horizontal="center" vertical="center"/>
      <protection locked="0"/>
    </xf>
    <xf numFmtId="168" fontId="34" fillId="0" borderId="22" xfId="20" applyNumberFormat="1" applyFont="1" applyBorder="1" applyAlignment="1" applyProtection="1">
      <alignment horizontal="center" vertical="center"/>
      <protection locked="0"/>
    </xf>
    <xf numFmtId="3" fontId="32" fillId="0" borderId="0" xfId="15" applyNumberFormat="1" applyFont="1" applyAlignment="1" applyProtection="1">
      <alignment horizontal="center" vertical="center"/>
      <protection locked="0"/>
    </xf>
    <xf numFmtId="3" fontId="33" fillId="16" borderId="15" xfId="15" applyNumberFormat="1" applyFont="1" applyFill="1" applyBorder="1" applyAlignment="1" applyProtection="1">
      <alignment horizontal="center" vertical="center"/>
      <protection locked="0"/>
    </xf>
    <xf numFmtId="3" fontId="33" fillId="16" borderId="15" xfId="15" applyNumberFormat="1" applyFont="1" applyFill="1" applyBorder="1" applyAlignment="1" applyProtection="1">
      <alignment horizontal="center" vertical="center" wrapText="1"/>
      <protection locked="0"/>
    </xf>
    <xf numFmtId="3" fontId="33" fillId="16" borderId="23" xfId="21" applyNumberFormat="1" applyFont="1" applyFill="1" applyBorder="1" applyAlignment="1" applyProtection="1">
      <alignment horizontal="center" vertical="center"/>
      <protection locked="0"/>
    </xf>
    <xf numFmtId="3" fontId="24" fillId="16" borderId="23" xfId="14" applyNumberFormat="1" applyFont="1" applyFill="1" applyBorder="1" applyAlignment="1">
      <alignment horizontal="center" vertical="center"/>
    </xf>
    <xf numFmtId="3" fontId="32" fillId="0" borderId="0" xfId="16" applyNumberFormat="1" applyFont="1" applyAlignment="1" applyProtection="1">
      <alignment horizontal="center" vertical="center"/>
      <protection locked="0"/>
    </xf>
    <xf numFmtId="3" fontId="33" fillId="16" borderId="15" xfId="18" applyNumberFormat="1" applyFont="1" applyFill="1" applyBorder="1" applyAlignment="1" applyProtection="1">
      <alignment horizontal="center" vertical="center"/>
      <protection locked="0"/>
    </xf>
    <xf numFmtId="3" fontId="33" fillId="16" borderId="15" xfId="17" applyNumberFormat="1" applyFont="1" applyFill="1" applyBorder="1" applyAlignment="1" applyProtection="1">
      <alignment horizontal="center" vertical="center"/>
      <protection locked="0"/>
    </xf>
    <xf numFmtId="3" fontId="33" fillId="16" borderId="15" xfId="18" applyNumberFormat="1" applyFont="1" applyFill="1" applyBorder="1" applyAlignment="1" applyProtection="1">
      <alignment horizontal="center" vertical="center" wrapText="1"/>
      <protection locked="0"/>
    </xf>
    <xf numFmtId="3" fontId="33" fillId="16" borderId="17" xfId="18" applyNumberFormat="1" applyFont="1" applyFill="1" applyBorder="1" applyAlignment="1" applyProtection="1">
      <alignment horizontal="center" vertical="center"/>
      <protection locked="0"/>
    </xf>
    <xf numFmtId="3" fontId="33" fillId="16" borderId="18" xfId="17" applyNumberFormat="1" applyFont="1" applyFill="1" applyBorder="1" applyAlignment="1" applyProtection="1">
      <alignment horizontal="center" vertical="center"/>
      <protection locked="0"/>
    </xf>
    <xf numFmtId="3" fontId="24" fillId="16" borderId="17" xfId="11" applyNumberFormat="1" applyFont="1" applyFill="1" applyBorder="1" applyAlignment="1">
      <alignment horizontal="center" vertical="center"/>
    </xf>
    <xf numFmtId="3" fontId="24" fillId="16" borderId="18" xfId="10" applyNumberFormat="1" applyFont="1" applyFill="1" applyBorder="1" applyAlignment="1">
      <alignment horizontal="center" vertical="center"/>
    </xf>
    <xf numFmtId="3" fontId="23" fillId="0" borderId="0" xfId="9" applyNumberFormat="1" applyFont="1" applyAlignment="1">
      <alignment horizontal="center" vertical="center"/>
    </xf>
    <xf numFmtId="3" fontId="24" fillId="16" borderId="15" xfId="11" applyNumberFormat="1" applyFont="1" applyFill="1" applyBorder="1" applyAlignment="1">
      <alignment horizontal="center" vertical="center"/>
    </xf>
    <xf numFmtId="3" fontId="24" fillId="16" borderId="15" xfId="10" applyNumberFormat="1" applyFont="1" applyFill="1" applyBorder="1" applyAlignment="1">
      <alignment horizontal="center" vertical="center"/>
    </xf>
    <xf numFmtId="3" fontId="24" fillId="16" borderId="15" xfId="11"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horizontal="center" wrapText="1"/>
    </xf>
  </cellXfs>
  <cellStyles count="25">
    <cellStyle name="Lien hypertexte" xfId="24" builtinId="8"/>
    <cellStyle name="Milliers" xfId="1" builtinId="3"/>
    <cellStyle name="Normal" xfId="0" builtinId="0"/>
    <cellStyle name="Normal 2" xfId="3" xr:uid="{705C4651-A01F-47D9-B227-C74E70502046}"/>
    <cellStyle name="Normal 2 2" xfId="4" xr:uid="{99566012-6A66-4BCE-81FE-C5AC06D6AD1B}"/>
    <cellStyle name="Normal 3" xfId="5" xr:uid="{948D93A2-BCCA-42A4-9BE8-317CBDFE5545}"/>
    <cellStyle name="Normal 4" xfId="23" xr:uid="{95EC48D5-9FF3-4573-9921-191AB494570D}"/>
    <cellStyle name="Normal 6" xfId="15" xr:uid="{524D036D-E0F8-4569-943D-ECAE8DA355D2}"/>
    <cellStyle name="Normal 8" xfId="8" xr:uid="{F1BF0F96-775D-4D2B-9517-1B17D74B7B32}"/>
    <cellStyle name="Normal 8 2" xfId="7" xr:uid="{66236850-E6DD-4003-B706-6F5F1CDB1E62}"/>
    <cellStyle name="Normal 9" xfId="6" xr:uid="{9E2785F6-E922-4FA6-AE90-3504474102C9}"/>
    <cellStyle name="Normal_NTCIND9899" xfId="21" xr:uid="{0DFD4281-7050-4D58-9E1D-F56937A8781B}"/>
    <cellStyle name="Normal_NTCIND9899 2" xfId="14" xr:uid="{8E16F5C6-2DE6-4E32-99C9-3365B182CC0A}"/>
    <cellStyle name="Normal_NTCIND9899P" xfId="17" xr:uid="{91CCCE80-A305-46BD-8A84-3A1105885A88}"/>
    <cellStyle name="Normal_NTCIND9899P 2" xfId="10" xr:uid="{C647B4B0-4A5C-487F-A295-E97F8D79347D}"/>
    <cellStyle name="Normal_NTCOP9899P" xfId="20" xr:uid="{27096A02-E141-4ED3-8774-ABC942C14B9B}"/>
    <cellStyle name="Normal_NTCOP9899P 2" xfId="13" xr:uid="{F1C8996D-C805-4B87-AEDE-0E2DA286CDF2}"/>
    <cellStyle name="Normal_NTEFEX9899P" xfId="19" xr:uid="{1095F51B-CB46-4583-83E0-BFD518AA9B16}"/>
    <cellStyle name="Normal_NTEFEX9899P 2" xfId="12" xr:uid="{13AB22AE-B577-4C87-B4C9-2ED0B0FDB0FF}"/>
    <cellStyle name="Normal_NTFOUR9899P" xfId="18" xr:uid="{BC3F40FB-E09D-44C9-AED1-C6843FBB7FC7}"/>
    <cellStyle name="Normal_NTFOUR9899P 2" xfId="11" xr:uid="{869EC9C2-B187-4245-9903-B1283BA2B93C}"/>
    <cellStyle name="Normal_NTTERR9899P" xfId="16" xr:uid="{7CD628FF-458D-406E-870F-3490762443D2}"/>
    <cellStyle name="Normal_NTTERR9899P 2" xfId="9" xr:uid="{54A5B724-D7D3-4363-84C8-FF22A1D3C9DD}"/>
    <cellStyle name="Pourcentage" xfId="2" builtinId="5"/>
    <cellStyle name="Pourcentage 2" xfId="22" xr:uid="{F24752EB-29F4-4930-AD92-B30FD5745A09}"/>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eetMetadata" Target="metadata.xml"/><Relationship Id="rId48" Type="http://schemas.openxmlformats.org/officeDocument/2006/relationships/customXml" Target="../customXml/item4.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Comparaison des données miroir des échanges de pomme de terre de consommation entre la</a:t>
            </a:r>
            <a:r>
              <a:rPr lang="fr-FR" baseline="0"/>
              <a:t> France et la Belgique et les Pays-Bas (en kt)</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'Prétraitement données miroir'!$B$17</c:f>
              <c:strCache>
                <c:ptCount val="1"/>
                <c:pt idx="0">
                  <c:v>Déclaration FR</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'Prétraitement données miroir'!$C$15:$E$16</c:f>
              <c:multiLvlStrCache>
                <c:ptCount val="3"/>
                <c:lvl>
                  <c:pt idx="0">
                    <c:v>Exportations françaises</c:v>
                  </c:pt>
                  <c:pt idx="1">
                    <c:v>Exportations françaises</c:v>
                  </c:pt>
                  <c:pt idx="2">
                    <c:v>Exportations françaises</c:v>
                  </c:pt>
                </c:lvl>
                <c:lvl>
                  <c:pt idx="0">
                    <c:v>2015/16</c:v>
                  </c:pt>
                  <c:pt idx="1">
                    <c:v>2019/20</c:v>
                  </c:pt>
                  <c:pt idx="2">
                    <c:v>2023/24</c:v>
                  </c:pt>
                </c:lvl>
              </c:multiLvlStrCache>
            </c:multiLvlStrRef>
          </c:cat>
          <c:val>
            <c:numRef>
              <c:f>'Prétraitement données miroir'!$C$17:$E$17</c:f>
              <c:numCache>
                <c:formatCode>_-* #\ ##0_-;\-* #\ ##0_-;_-* "-"??_-;_-@_-</c:formatCode>
                <c:ptCount val="3"/>
                <c:pt idx="0">
                  <c:v>343.71825100000001</c:v>
                </c:pt>
                <c:pt idx="1">
                  <c:v>579.84853700000008</c:v>
                </c:pt>
                <c:pt idx="2">
                  <c:v>1065.015347</c:v>
                </c:pt>
              </c:numCache>
            </c:numRef>
          </c:val>
          <c:extLst>
            <c:ext xmlns:c16="http://schemas.microsoft.com/office/drawing/2014/chart" uri="{C3380CC4-5D6E-409C-BE32-E72D297353CC}">
              <c16:uniqueId val="{00000000-BDB7-4171-A233-CCA70C860F52}"/>
            </c:ext>
          </c:extLst>
        </c:ser>
        <c:ser>
          <c:idx val="1"/>
          <c:order val="1"/>
          <c:tx>
            <c:strRef>
              <c:f>'Prétraitement données miroir'!$B$18</c:f>
              <c:strCache>
                <c:ptCount val="1"/>
                <c:pt idx="0">
                  <c:v>Déclaration BE+NL</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'Prétraitement données miroir'!$C$15:$E$16</c:f>
              <c:multiLvlStrCache>
                <c:ptCount val="3"/>
                <c:lvl>
                  <c:pt idx="0">
                    <c:v>Exportations françaises</c:v>
                  </c:pt>
                  <c:pt idx="1">
                    <c:v>Exportations françaises</c:v>
                  </c:pt>
                  <c:pt idx="2">
                    <c:v>Exportations françaises</c:v>
                  </c:pt>
                </c:lvl>
                <c:lvl>
                  <c:pt idx="0">
                    <c:v>2015/16</c:v>
                  </c:pt>
                  <c:pt idx="1">
                    <c:v>2019/20</c:v>
                  </c:pt>
                  <c:pt idx="2">
                    <c:v>2023/24</c:v>
                  </c:pt>
                </c:lvl>
              </c:multiLvlStrCache>
            </c:multiLvlStrRef>
          </c:cat>
          <c:val>
            <c:numRef>
              <c:f>'Prétraitement données miroir'!$C$18:$E$18</c:f>
              <c:numCache>
                <c:formatCode>_-* #\ ##0_-;\-* #\ ##0_-;_-* "-"??_-;_-@_-</c:formatCode>
                <c:ptCount val="3"/>
                <c:pt idx="0">
                  <c:v>1091.6023475200002</c:v>
                </c:pt>
                <c:pt idx="1">
                  <c:v>1685.6796452800002</c:v>
                </c:pt>
                <c:pt idx="2">
                  <c:v>1775.5661184500004</c:v>
                </c:pt>
              </c:numCache>
            </c:numRef>
          </c:val>
          <c:extLst>
            <c:ext xmlns:c16="http://schemas.microsoft.com/office/drawing/2014/chart" uri="{C3380CC4-5D6E-409C-BE32-E72D297353CC}">
              <c16:uniqueId val="{00000001-BDB7-4171-A233-CCA70C860F52}"/>
            </c:ext>
          </c:extLst>
        </c:ser>
        <c:dLbls>
          <c:showLegendKey val="0"/>
          <c:showVal val="1"/>
          <c:showCatName val="0"/>
          <c:showSerName val="0"/>
          <c:showPercent val="0"/>
          <c:showBubbleSize val="0"/>
        </c:dLbls>
        <c:gapWidth val="150"/>
        <c:axId val="510238687"/>
        <c:axId val="510237247"/>
      </c:barChart>
      <c:catAx>
        <c:axId val="510238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10237247"/>
        <c:crosses val="autoZero"/>
        <c:auto val="1"/>
        <c:lblAlgn val="ctr"/>
        <c:lblOffset val="100"/>
        <c:noMultiLvlLbl val="0"/>
      </c:catAx>
      <c:valAx>
        <c:axId val="510237247"/>
        <c:scaling>
          <c:orientation val="minMax"/>
        </c:scaling>
        <c:delete val="1"/>
        <c:axPos val="l"/>
        <c:numFmt formatCode="_-* #\ ##0_-;\-* #\ ##0_-;_-* &quot;-&quot;??_-;_-@_-" sourceLinked="1"/>
        <c:majorTickMark val="none"/>
        <c:minorTickMark val="none"/>
        <c:tickLblPos val="nextTo"/>
        <c:crossAx val="510238687"/>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'Récolte et échanges - SEMAE'!$E$144</c:f>
              <c:strCache>
                <c:ptCount val="1"/>
                <c:pt idx="0">
                  <c:v>Eurostat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SEMAE'!$D$145:$D$146</c:f>
              <c:strCache>
                <c:ptCount val="2"/>
                <c:pt idx="0">
                  <c:v>Importations</c:v>
                </c:pt>
                <c:pt idx="1">
                  <c:v>Exportations</c:v>
                </c:pt>
              </c:strCache>
            </c:strRef>
          </c:cat>
          <c:val>
            <c:numRef>
              <c:f>'Récolte et échanges - SEMAE'!$E$145:$E$146</c:f>
              <c:numCache>
                <c:formatCode>_-* #\ ##0_-;\-* #\ ##0_-;_-* "-"??_-;_-@_-</c:formatCode>
                <c:ptCount val="2"/>
                <c:pt idx="0">
                  <c:v>16.323943000000003</c:v>
                </c:pt>
                <c:pt idx="1">
                  <c:v>16.544840000000001</c:v>
                </c:pt>
              </c:numCache>
            </c:numRef>
          </c:val>
          <c:extLst>
            <c:ext xmlns:c16="http://schemas.microsoft.com/office/drawing/2014/chart" uri="{C3380CC4-5D6E-409C-BE32-E72D297353CC}">
              <c16:uniqueId val="{00000000-212A-457A-9A55-926D74B8D0B9}"/>
            </c:ext>
          </c:extLst>
        </c:ser>
        <c:ser>
          <c:idx val="1"/>
          <c:order val="1"/>
          <c:tx>
            <c:strRef>
              <c:f>'Récolte et échanges - SEMAE'!$F$144</c:f>
              <c:strCache>
                <c:ptCount val="1"/>
                <c:pt idx="0">
                  <c:v>SEMAE 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SEMAE'!$D$145:$D$146</c:f>
              <c:strCache>
                <c:ptCount val="2"/>
                <c:pt idx="0">
                  <c:v>Importations</c:v>
                </c:pt>
                <c:pt idx="1">
                  <c:v>Exportations</c:v>
                </c:pt>
              </c:strCache>
            </c:strRef>
          </c:cat>
          <c:val>
            <c:numRef>
              <c:f>'Récolte et échanges - SEMAE'!$F$145:$F$146</c:f>
              <c:numCache>
                <c:formatCode>_-* #\ ##0_-;\-* #\ ##0_-;_-* "-"??_-;_-@_-</c:formatCode>
                <c:ptCount val="2"/>
                <c:pt idx="0">
                  <c:v>53.06</c:v>
                </c:pt>
                <c:pt idx="1">
                  <c:v>243.93</c:v>
                </c:pt>
              </c:numCache>
            </c:numRef>
          </c:val>
          <c:extLst>
            <c:ext xmlns:c16="http://schemas.microsoft.com/office/drawing/2014/chart" uri="{C3380CC4-5D6E-409C-BE32-E72D297353CC}">
              <c16:uniqueId val="{00000001-212A-457A-9A55-926D74B8D0B9}"/>
            </c:ext>
          </c:extLst>
        </c:ser>
        <c:ser>
          <c:idx val="2"/>
          <c:order val="2"/>
          <c:tx>
            <c:strRef>
              <c:f>'Récolte et échanges - SEMAE'!$G$144</c:f>
              <c:strCache>
                <c:ptCount val="1"/>
                <c:pt idx="0">
                  <c:v>SEMAE 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SEMAE'!$D$145:$D$146</c:f>
              <c:strCache>
                <c:ptCount val="2"/>
                <c:pt idx="0">
                  <c:v>Importations</c:v>
                </c:pt>
                <c:pt idx="1">
                  <c:v>Exportations</c:v>
                </c:pt>
              </c:strCache>
            </c:strRef>
          </c:cat>
          <c:val>
            <c:numRef>
              <c:f>'Récolte et échanges - SEMAE'!$G$145:$G$146</c:f>
              <c:numCache>
                <c:formatCode>_-* #\ ##0_-;\-* #\ ##0_-;_-* "-"??_-;_-@_-</c:formatCode>
                <c:ptCount val="2"/>
                <c:pt idx="0">
                  <c:v>50.073</c:v>
                </c:pt>
                <c:pt idx="1">
                  <c:v>239.37899999999999</c:v>
                </c:pt>
              </c:numCache>
            </c:numRef>
          </c:val>
          <c:extLst>
            <c:ext xmlns:c16="http://schemas.microsoft.com/office/drawing/2014/chart" uri="{C3380CC4-5D6E-409C-BE32-E72D297353CC}">
              <c16:uniqueId val="{00000002-212A-457A-9A55-926D74B8D0B9}"/>
            </c:ext>
          </c:extLst>
        </c:ser>
        <c:dLbls>
          <c:showLegendKey val="0"/>
          <c:showVal val="1"/>
          <c:showCatName val="0"/>
          <c:showSerName val="0"/>
          <c:showPercent val="0"/>
          <c:showBubbleSize val="0"/>
        </c:dLbls>
        <c:gapWidth val="150"/>
        <c:axId val="508113919"/>
        <c:axId val="508098079"/>
      </c:barChart>
      <c:catAx>
        <c:axId val="5081139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098079"/>
        <c:crosses val="autoZero"/>
        <c:auto val="1"/>
        <c:lblAlgn val="ctr"/>
        <c:lblOffset val="100"/>
        <c:noMultiLvlLbl val="0"/>
      </c:catAx>
      <c:valAx>
        <c:axId val="508098079"/>
        <c:scaling>
          <c:orientation val="minMax"/>
        </c:scaling>
        <c:delete val="1"/>
        <c:axPos val="l"/>
        <c:numFmt formatCode="_-* #\ ##0_-;\-* #\ ##0_-;_-* &quot;-&quot;??_-;_-@_-" sourceLinked="1"/>
        <c:majorTickMark val="none"/>
        <c:minorTickMark val="none"/>
        <c:tickLblPos val="nextTo"/>
        <c:crossAx val="50811391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'Récolte et échanges - SEMAE'!$E$141</c:f>
              <c:strCache>
                <c:ptCount val="1"/>
                <c:pt idx="0">
                  <c:v>Agreste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SEMAE'!$D$142</c:f>
              <c:strCache>
                <c:ptCount val="1"/>
                <c:pt idx="0">
                  <c:v>Production</c:v>
                </c:pt>
              </c:strCache>
            </c:strRef>
          </c:cat>
          <c:val>
            <c:numRef>
              <c:f>'Récolte et échanges - SEMAE'!$E$142</c:f>
              <c:numCache>
                <c:formatCode>0</c:formatCode>
                <c:ptCount val="1"/>
                <c:pt idx="0">
                  <c:v>634.69320000000005</c:v>
                </c:pt>
              </c:numCache>
            </c:numRef>
          </c:val>
          <c:extLst>
            <c:ext xmlns:c16="http://schemas.microsoft.com/office/drawing/2014/chart" uri="{C3380CC4-5D6E-409C-BE32-E72D297353CC}">
              <c16:uniqueId val="{00000000-806F-4FFE-BAF8-26896D1C0DBB}"/>
            </c:ext>
          </c:extLst>
        </c:ser>
        <c:ser>
          <c:idx val="1"/>
          <c:order val="1"/>
          <c:tx>
            <c:strRef>
              <c:f>'Récolte et échanges - SEMAE'!$F$141</c:f>
              <c:strCache>
                <c:ptCount val="1"/>
                <c:pt idx="0">
                  <c:v>SEMAE 1</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SEMAE'!$D$142</c:f>
              <c:strCache>
                <c:ptCount val="1"/>
                <c:pt idx="0">
                  <c:v>Production</c:v>
                </c:pt>
              </c:strCache>
            </c:strRef>
          </c:cat>
          <c:val>
            <c:numRef>
              <c:f>'Récolte et échanges - SEMAE'!$F$142</c:f>
              <c:numCache>
                <c:formatCode>0</c:formatCode>
                <c:ptCount val="1"/>
                <c:pt idx="0">
                  <c:v>633.63300000000004</c:v>
                </c:pt>
              </c:numCache>
            </c:numRef>
          </c:val>
          <c:extLst>
            <c:ext xmlns:c16="http://schemas.microsoft.com/office/drawing/2014/chart" uri="{C3380CC4-5D6E-409C-BE32-E72D297353CC}">
              <c16:uniqueId val="{00000001-806F-4FFE-BAF8-26896D1C0DBB}"/>
            </c:ext>
          </c:extLst>
        </c:ser>
        <c:ser>
          <c:idx val="2"/>
          <c:order val="2"/>
          <c:tx>
            <c:strRef>
              <c:f>'Récolte et échanges - SEMAE'!$G$141</c:f>
              <c:strCache>
                <c:ptCount val="1"/>
                <c:pt idx="0">
                  <c:v>SEMAE 2</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'Récolte et échanges - SEMAE'!$D$142</c:f>
              <c:strCache>
                <c:ptCount val="1"/>
                <c:pt idx="0">
                  <c:v>Production</c:v>
                </c:pt>
              </c:strCache>
            </c:strRef>
          </c:cat>
          <c:val>
            <c:numRef>
              <c:f>'Récolte et échanges - SEMAE'!$G$142</c:f>
              <c:numCache>
                <c:formatCode>0</c:formatCode>
                <c:ptCount val="1"/>
                <c:pt idx="0">
                  <c:v>640.05200000000002</c:v>
                </c:pt>
              </c:numCache>
            </c:numRef>
          </c:val>
          <c:extLst>
            <c:ext xmlns:c16="http://schemas.microsoft.com/office/drawing/2014/chart" uri="{C3380CC4-5D6E-409C-BE32-E72D297353CC}">
              <c16:uniqueId val="{00000002-806F-4FFE-BAF8-26896D1C0DBB}"/>
            </c:ext>
          </c:extLst>
        </c:ser>
        <c:dLbls>
          <c:showLegendKey val="0"/>
          <c:showVal val="1"/>
          <c:showCatName val="0"/>
          <c:showSerName val="0"/>
          <c:showPercent val="0"/>
          <c:showBubbleSize val="0"/>
        </c:dLbls>
        <c:gapWidth val="150"/>
        <c:axId val="508111039"/>
        <c:axId val="508109599"/>
      </c:barChart>
      <c:catAx>
        <c:axId val="508111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08109599"/>
        <c:crosses val="autoZero"/>
        <c:auto val="1"/>
        <c:lblAlgn val="ctr"/>
        <c:lblOffset val="100"/>
        <c:noMultiLvlLbl val="0"/>
      </c:catAx>
      <c:valAx>
        <c:axId val="508109599"/>
        <c:scaling>
          <c:orientation val="minMax"/>
          <c:min val="0"/>
        </c:scaling>
        <c:delete val="1"/>
        <c:axPos val="l"/>
        <c:numFmt formatCode="0" sourceLinked="1"/>
        <c:majorTickMark val="none"/>
        <c:minorTickMark val="none"/>
        <c:tickLblPos val="nextTo"/>
        <c:crossAx val="50811103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fr-FR"/>
              <a:t>Comparaison des</a:t>
            </a:r>
            <a:r>
              <a:rPr lang="fr-FR" baseline="0"/>
              <a:t> volumes de produits de PDT consommés en RHD (kt, 2023/24)</a:t>
            </a:r>
            <a:endParaRPr lang="fr-F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'Conso RHD - CIRCANA'!$J$44</c:f>
              <c:strCache>
                <c:ptCount val="1"/>
                <c:pt idx="0">
                  <c:v>GIPT</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 RHD - CIRCANA'!$I$45:$I$48</c:f>
              <c:strCache>
                <c:ptCount val="4"/>
                <c:pt idx="0">
                  <c:v>Frites surgelées</c:v>
                </c:pt>
                <c:pt idx="1">
                  <c:v>Autres produits surgelés</c:v>
                </c:pt>
                <c:pt idx="2">
                  <c:v>Produits déshydratés</c:v>
                </c:pt>
                <c:pt idx="3">
                  <c:v>Produits sous vide</c:v>
                </c:pt>
              </c:strCache>
            </c:strRef>
          </c:cat>
          <c:val>
            <c:numRef>
              <c:f>'Conso RHD - CIRCANA'!$J$45:$J$48</c:f>
              <c:numCache>
                <c:formatCode>General</c:formatCode>
                <c:ptCount val="4"/>
                <c:pt idx="0">
                  <c:v>220</c:v>
                </c:pt>
                <c:pt idx="1">
                  <c:v>65</c:v>
                </c:pt>
                <c:pt idx="2">
                  <c:v>16</c:v>
                </c:pt>
                <c:pt idx="3">
                  <c:v>83</c:v>
                </c:pt>
              </c:numCache>
            </c:numRef>
          </c:val>
          <c:extLst>
            <c:ext xmlns:c16="http://schemas.microsoft.com/office/drawing/2014/chart" uri="{C3380CC4-5D6E-409C-BE32-E72D297353CC}">
              <c16:uniqueId val="{00000000-E43E-4C75-BE34-B76248500F7B}"/>
            </c:ext>
          </c:extLst>
        </c:ser>
        <c:ser>
          <c:idx val="1"/>
          <c:order val="1"/>
          <c:tx>
            <c:strRef>
              <c:f>'Conso RHD - CIRCANA'!$K$44</c:f>
              <c:strCache>
                <c:ptCount val="1"/>
                <c:pt idx="0">
                  <c:v>CIRCANA</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 RHD - CIRCANA'!$I$45:$I$48</c:f>
              <c:strCache>
                <c:ptCount val="4"/>
                <c:pt idx="0">
                  <c:v>Frites surgelées</c:v>
                </c:pt>
                <c:pt idx="1">
                  <c:v>Autres produits surgelés</c:v>
                </c:pt>
                <c:pt idx="2">
                  <c:v>Produits déshydratés</c:v>
                </c:pt>
                <c:pt idx="3">
                  <c:v>Produits sous vide</c:v>
                </c:pt>
              </c:strCache>
            </c:strRef>
          </c:cat>
          <c:val>
            <c:numRef>
              <c:f>'Conso RHD - CIRCANA'!$K$45:$K$48</c:f>
              <c:numCache>
                <c:formatCode>0</c:formatCode>
                <c:ptCount val="4"/>
                <c:pt idx="0">
                  <c:v>139.4</c:v>
                </c:pt>
                <c:pt idx="1">
                  <c:v>71.5</c:v>
                </c:pt>
                <c:pt idx="2">
                  <c:v>22.9</c:v>
                </c:pt>
                <c:pt idx="3">
                  <c:v>45</c:v>
                </c:pt>
              </c:numCache>
            </c:numRef>
          </c:val>
          <c:extLst>
            <c:ext xmlns:c16="http://schemas.microsoft.com/office/drawing/2014/chart" uri="{C3380CC4-5D6E-409C-BE32-E72D297353CC}">
              <c16:uniqueId val="{00000001-E43E-4C75-BE34-B76248500F7B}"/>
            </c:ext>
          </c:extLst>
        </c:ser>
        <c:dLbls>
          <c:showLegendKey val="0"/>
          <c:showVal val="1"/>
          <c:showCatName val="0"/>
          <c:showSerName val="0"/>
          <c:showPercent val="0"/>
          <c:showBubbleSize val="0"/>
        </c:dLbls>
        <c:gapWidth val="150"/>
        <c:axId val="548278239"/>
        <c:axId val="548270079"/>
      </c:barChart>
      <c:catAx>
        <c:axId val="548278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8270079"/>
        <c:crosses val="autoZero"/>
        <c:auto val="1"/>
        <c:lblAlgn val="ctr"/>
        <c:lblOffset val="100"/>
        <c:noMultiLvlLbl val="0"/>
      </c:catAx>
      <c:valAx>
        <c:axId val="548270079"/>
        <c:scaling>
          <c:orientation val="minMax"/>
        </c:scaling>
        <c:delete val="1"/>
        <c:axPos val="l"/>
        <c:numFmt formatCode="General" sourceLinked="1"/>
        <c:majorTickMark val="none"/>
        <c:minorTickMark val="none"/>
        <c:tickLblPos val="nextTo"/>
        <c:crossAx val="548278239"/>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_rels/drawing3.xml.rels><?xml version="1.0" encoding="UTF-8" standalone="yes"?>
<Relationships xmlns="http://schemas.openxmlformats.org/package/2006/relationships"><Relationship Id="rId8" Type="http://schemas.openxmlformats.org/officeDocument/2006/relationships/image" Target="../media/image31.png"/><Relationship Id="rId3" Type="http://schemas.openxmlformats.org/officeDocument/2006/relationships/image" Target="../media/image26.png"/><Relationship Id="rId7" Type="http://schemas.openxmlformats.org/officeDocument/2006/relationships/image" Target="../media/image30.png"/><Relationship Id="rId2" Type="http://schemas.openxmlformats.org/officeDocument/2006/relationships/image" Target="../media/image25.png"/><Relationship Id="rId1" Type="http://schemas.openxmlformats.org/officeDocument/2006/relationships/image" Target="../media/image24.png"/><Relationship Id="rId6" Type="http://schemas.openxmlformats.org/officeDocument/2006/relationships/image" Target="../media/image29.png"/><Relationship Id="rId5" Type="http://schemas.openxmlformats.org/officeDocument/2006/relationships/image" Target="../media/image28.png"/><Relationship Id="rId4" Type="http://schemas.openxmlformats.org/officeDocument/2006/relationships/image" Target="../media/image27.png"/><Relationship Id="rId9" Type="http://schemas.openxmlformats.org/officeDocument/2006/relationships/image" Target="../media/image32.png"/></Relationships>
</file>

<file path=xl/drawings/_rels/drawing4.xml.rels><?xml version="1.0" encoding="UTF-8" standalone="yes"?>
<Relationships xmlns="http://schemas.openxmlformats.org/package/2006/relationships"><Relationship Id="rId8" Type="http://schemas.openxmlformats.org/officeDocument/2006/relationships/image" Target="../media/image40.png"/><Relationship Id="rId3" Type="http://schemas.openxmlformats.org/officeDocument/2006/relationships/image" Target="../media/image35.png"/><Relationship Id="rId7" Type="http://schemas.openxmlformats.org/officeDocument/2006/relationships/image" Target="../media/image39.png"/><Relationship Id="rId2" Type="http://schemas.openxmlformats.org/officeDocument/2006/relationships/image" Target="../media/image34.png"/><Relationship Id="rId1" Type="http://schemas.openxmlformats.org/officeDocument/2006/relationships/image" Target="../media/image33.png"/><Relationship Id="rId6" Type="http://schemas.openxmlformats.org/officeDocument/2006/relationships/image" Target="../media/image38.png"/><Relationship Id="rId5" Type="http://schemas.openxmlformats.org/officeDocument/2006/relationships/image" Target="../media/image37.png"/><Relationship Id="rId10" Type="http://schemas.openxmlformats.org/officeDocument/2006/relationships/chart" Target="../charts/chart3.xml"/><Relationship Id="rId4" Type="http://schemas.openxmlformats.org/officeDocument/2006/relationships/image" Target="../media/image36.png"/><Relationship Id="rId9" Type="http://schemas.openxmlformats.org/officeDocument/2006/relationships/chart" Target="../charts/chart2.xml"/></Relationships>
</file>

<file path=xl/drawings/_rels/drawing5.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41.png"/></Relationships>
</file>

<file path=xl/drawings/_rels/drawing6.xml.rels><?xml version="1.0" encoding="UTF-8" standalone="yes"?>
<Relationships xmlns="http://schemas.openxmlformats.org/package/2006/relationships"><Relationship Id="rId3" Type="http://schemas.openxmlformats.org/officeDocument/2006/relationships/image" Target="../media/image44.png"/><Relationship Id="rId2" Type="http://schemas.openxmlformats.org/officeDocument/2006/relationships/image" Target="../media/image43.png"/><Relationship Id="rId1" Type="http://schemas.openxmlformats.org/officeDocument/2006/relationships/image" Target="../media/image42.png"/><Relationship Id="rId5" Type="http://schemas.openxmlformats.org/officeDocument/2006/relationships/image" Target="../media/image46.png"/><Relationship Id="rId4" Type="http://schemas.openxmlformats.org/officeDocument/2006/relationships/image" Target="../media/image45.png"/></Relationships>
</file>

<file path=xl/drawings/drawing1.xml><?xml version="1.0" encoding="utf-8"?>
<xdr:wsDr xmlns:xdr="http://schemas.openxmlformats.org/drawingml/2006/spreadsheetDrawing" xmlns:a="http://schemas.openxmlformats.org/drawingml/2006/main">
  <xdr:twoCellAnchor>
    <xdr:from>
      <xdr:col>6</xdr:col>
      <xdr:colOff>0</xdr:colOff>
      <xdr:row>2</xdr:row>
      <xdr:rowOff>136207</xdr:rowOff>
    </xdr:from>
    <xdr:to>
      <xdr:col>11</xdr:col>
      <xdr:colOff>581025</xdr:colOff>
      <xdr:row>25</xdr:row>
      <xdr:rowOff>78105</xdr:rowOff>
    </xdr:to>
    <xdr:graphicFrame macro="">
      <xdr:nvGraphicFramePr>
        <xdr:cNvPr id="3" name="Graphique 2">
          <a:extLst>
            <a:ext uri="{FF2B5EF4-FFF2-40B4-BE49-F238E27FC236}">
              <a16:creationId xmlns:a16="http://schemas.microsoft.com/office/drawing/2014/main" id="{55F3A478-BF14-8878-9217-A24637408DE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8</xdr:row>
      <xdr:rowOff>150495</xdr:rowOff>
    </xdr:from>
    <xdr:to>
      <xdr:col>6</xdr:col>
      <xdr:colOff>167640</xdr:colOff>
      <xdr:row>33</xdr:row>
      <xdr:rowOff>170444</xdr:rowOff>
    </xdr:to>
    <xdr:pic>
      <xdr:nvPicPr>
        <xdr:cNvPr id="2" name="Image 1">
          <a:extLst>
            <a:ext uri="{FF2B5EF4-FFF2-40B4-BE49-F238E27FC236}">
              <a16:creationId xmlns:a16="http://schemas.microsoft.com/office/drawing/2014/main" id="{82B34ABD-5043-DADF-7E65-39A32A65147B}"/>
            </a:ext>
          </a:extLst>
        </xdr:cNvPr>
        <xdr:cNvPicPr>
          <a:picLocks noChangeAspect="1"/>
        </xdr:cNvPicPr>
      </xdr:nvPicPr>
      <xdr:blipFill>
        <a:blip xmlns:r="http://schemas.openxmlformats.org/officeDocument/2006/relationships" r:embed="rId1"/>
        <a:stretch>
          <a:fillRect/>
        </a:stretch>
      </xdr:blipFill>
      <xdr:spPr>
        <a:xfrm>
          <a:off x="0" y="331470"/>
          <a:ext cx="3329940" cy="4551944"/>
        </a:xfrm>
        <a:prstGeom prst="rect">
          <a:avLst/>
        </a:prstGeom>
      </xdr:spPr>
    </xdr:pic>
    <xdr:clientData/>
  </xdr:twoCellAnchor>
  <xdr:twoCellAnchor editAs="oneCell">
    <xdr:from>
      <xdr:col>2</xdr:col>
      <xdr:colOff>78106</xdr:colOff>
      <xdr:row>65</xdr:row>
      <xdr:rowOff>129540</xdr:rowOff>
    </xdr:from>
    <xdr:to>
      <xdr:col>9</xdr:col>
      <xdr:colOff>572672</xdr:colOff>
      <xdr:row>84</xdr:row>
      <xdr:rowOff>59055</xdr:rowOff>
    </xdr:to>
    <xdr:pic>
      <xdr:nvPicPr>
        <xdr:cNvPr id="3" name="Image 2">
          <a:extLst>
            <a:ext uri="{FF2B5EF4-FFF2-40B4-BE49-F238E27FC236}">
              <a16:creationId xmlns:a16="http://schemas.microsoft.com/office/drawing/2014/main" id="{D5D9756A-3497-157C-20CC-465B7432A476}"/>
            </a:ext>
          </a:extLst>
        </xdr:cNvPr>
        <xdr:cNvPicPr>
          <a:picLocks noChangeAspect="1"/>
        </xdr:cNvPicPr>
      </xdr:nvPicPr>
      <xdr:blipFill>
        <a:blip xmlns:r="http://schemas.openxmlformats.org/officeDocument/2006/relationships" r:embed="rId2"/>
        <a:stretch>
          <a:fillRect/>
        </a:stretch>
      </xdr:blipFill>
      <xdr:spPr>
        <a:xfrm>
          <a:off x="78106" y="9902190"/>
          <a:ext cx="6011446" cy="3375660"/>
        </a:xfrm>
        <a:prstGeom prst="rect">
          <a:avLst/>
        </a:prstGeom>
      </xdr:spPr>
    </xdr:pic>
    <xdr:clientData/>
  </xdr:twoCellAnchor>
  <xdr:twoCellAnchor editAs="oneCell">
    <xdr:from>
      <xdr:col>2</xdr:col>
      <xdr:colOff>0</xdr:colOff>
      <xdr:row>36</xdr:row>
      <xdr:rowOff>1</xdr:rowOff>
    </xdr:from>
    <xdr:to>
      <xdr:col>9</xdr:col>
      <xdr:colOff>491490</xdr:colOff>
      <xdr:row>50</xdr:row>
      <xdr:rowOff>131895</xdr:rowOff>
    </xdr:to>
    <xdr:pic>
      <xdr:nvPicPr>
        <xdr:cNvPr id="4" name="Image 3">
          <a:extLst>
            <a:ext uri="{FF2B5EF4-FFF2-40B4-BE49-F238E27FC236}">
              <a16:creationId xmlns:a16="http://schemas.microsoft.com/office/drawing/2014/main" id="{BB7B34F9-2747-117A-1141-EEE7DFFE0062}"/>
            </a:ext>
          </a:extLst>
        </xdr:cNvPr>
        <xdr:cNvPicPr>
          <a:picLocks noChangeAspect="1"/>
        </xdr:cNvPicPr>
      </xdr:nvPicPr>
      <xdr:blipFill>
        <a:blip xmlns:r="http://schemas.openxmlformats.org/officeDocument/2006/relationships" r:embed="rId3"/>
        <a:stretch>
          <a:fillRect/>
        </a:stretch>
      </xdr:blipFill>
      <xdr:spPr>
        <a:xfrm>
          <a:off x="0" y="4886326"/>
          <a:ext cx="6029325" cy="2669354"/>
        </a:xfrm>
        <a:prstGeom prst="rect">
          <a:avLst/>
        </a:prstGeom>
      </xdr:spPr>
    </xdr:pic>
    <xdr:clientData/>
  </xdr:twoCellAnchor>
  <xdr:twoCellAnchor editAs="oneCell">
    <xdr:from>
      <xdr:col>2</xdr:col>
      <xdr:colOff>1</xdr:colOff>
      <xdr:row>51</xdr:row>
      <xdr:rowOff>0</xdr:rowOff>
    </xdr:from>
    <xdr:to>
      <xdr:col>9</xdr:col>
      <xdr:colOff>533401</xdr:colOff>
      <xdr:row>63</xdr:row>
      <xdr:rowOff>60415</xdr:rowOff>
    </xdr:to>
    <xdr:pic>
      <xdr:nvPicPr>
        <xdr:cNvPr id="5" name="Image 4">
          <a:extLst>
            <a:ext uri="{FF2B5EF4-FFF2-40B4-BE49-F238E27FC236}">
              <a16:creationId xmlns:a16="http://schemas.microsoft.com/office/drawing/2014/main" id="{6E939186-7370-DE28-9B47-27307632ABEF}"/>
            </a:ext>
          </a:extLst>
        </xdr:cNvPr>
        <xdr:cNvPicPr>
          <a:picLocks noChangeAspect="1"/>
        </xdr:cNvPicPr>
      </xdr:nvPicPr>
      <xdr:blipFill>
        <a:blip xmlns:r="http://schemas.openxmlformats.org/officeDocument/2006/relationships" r:embed="rId4"/>
        <a:stretch>
          <a:fillRect/>
        </a:stretch>
      </xdr:blipFill>
      <xdr:spPr>
        <a:xfrm>
          <a:off x="1" y="7600950"/>
          <a:ext cx="6057900" cy="2239735"/>
        </a:xfrm>
        <a:prstGeom prst="rect">
          <a:avLst/>
        </a:prstGeom>
      </xdr:spPr>
    </xdr:pic>
    <xdr:clientData/>
  </xdr:twoCellAnchor>
  <xdr:twoCellAnchor editAs="oneCell">
    <xdr:from>
      <xdr:col>9</xdr:col>
      <xdr:colOff>781050</xdr:colOff>
      <xdr:row>35</xdr:row>
      <xdr:rowOff>161926</xdr:rowOff>
    </xdr:from>
    <xdr:to>
      <xdr:col>16</xdr:col>
      <xdr:colOff>586907</xdr:colOff>
      <xdr:row>61</xdr:row>
      <xdr:rowOff>95251</xdr:rowOff>
    </xdr:to>
    <xdr:pic>
      <xdr:nvPicPr>
        <xdr:cNvPr id="6" name="Image 5">
          <a:extLst>
            <a:ext uri="{FF2B5EF4-FFF2-40B4-BE49-F238E27FC236}">
              <a16:creationId xmlns:a16="http://schemas.microsoft.com/office/drawing/2014/main" id="{AC95F7DA-E188-CEE4-287D-0C080FB30F21}"/>
            </a:ext>
          </a:extLst>
        </xdr:cNvPr>
        <xdr:cNvPicPr>
          <a:picLocks noChangeAspect="1"/>
        </xdr:cNvPicPr>
      </xdr:nvPicPr>
      <xdr:blipFill>
        <a:blip xmlns:r="http://schemas.openxmlformats.org/officeDocument/2006/relationships" r:embed="rId5"/>
        <a:stretch>
          <a:fillRect/>
        </a:stretch>
      </xdr:blipFill>
      <xdr:spPr>
        <a:xfrm>
          <a:off x="6315075" y="4867276"/>
          <a:ext cx="5334167" cy="4631055"/>
        </a:xfrm>
        <a:prstGeom prst="rect">
          <a:avLst/>
        </a:prstGeom>
      </xdr:spPr>
    </xdr:pic>
    <xdr:clientData/>
  </xdr:twoCellAnchor>
  <xdr:twoCellAnchor editAs="oneCell">
    <xdr:from>
      <xdr:col>10</xdr:col>
      <xdr:colOff>38100</xdr:colOff>
      <xdr:row>64</xdr:row>
      <xdr:rowOff>1905</xdr:rowOff>
    </xdr:from>
    <xdr:to>
      <xdr:col>16</xdr:col>
      <xdr:colOff>514350</xdr:colOff>
      <xdr:row>84</xdr:row>
      <xdr:rowOff>3497</xdr:rowOff>
    </xdr:to>
    <xdr:pic>
      <xdr:nvPicPr>
        <xdr:cNvPr id="7" name="Image 6">
          <a:extLst>
            <a:ext uri="{FF2B5EF4-FFF2-40B4-BE49-F238E27FC236}">
              <a16:creationId xmlns:a16="http://schemas.microsoft.com/office/drawing/2014/main" id="{762768FB-3734-7159-6762-6228BFBA1FB9}"/>
            </a:ext>
          </a:extLst>
        </xdr:cNvPr>
        <xdr:cNvPicPr>
          <a:picLocks noChangeAspect="1"/>
        </xdr:cNvPicPr>
      </xdr:nvPicPr>
      <xdr:blipFill>
        <a:blip xmlns:r="http://schemas.openxmlformats.org/officeDocument/2006/relationships" r:embed="rId6"/>
        <a:stretch>
          <a:fillRect/>
        </a:stretch>
      </xdr:blipFill>
      <xdr:spPr>
        <a:xfrm>
          <a:off x="6362700" y="10317480"/>
          <a:ext cx="5206365" cy="3621092"/>
        </a:xfrm>
        <a:prstGeom prst="rect">
          <a:avLst/>
        </a:prstGeom>
      </xdr:spPr>
    </xdr:pic>
    <xdr:clientData/>
  </xdr:twoCellAnchor>
  <xdr:twoCellAnchor editAs="oneCell">
    <xdr:from>
      <xdr:col>2</xdr:col>
      <xdr:colOff>0</xdr:colOff>
      <xdr:row>88</xdr:row>
      <xdr:rowOff>0</xdr:rowOff>
    </xdr:from>
    <xdr:to>
      <xdr:col>9</xdr:col>
      <xdr:colOff>742949</xdr:colOff>
      <xdr:row>104</xdr:row>
      <xdr:rowOff>16227</xdr:rowOff>
    </xdr:to>
    <xdr:pic>
      <xdr:nvPicPr>
        <xdr:cNvPr id="8" name="Image 7">
          <a:extLst>
            <a:ext uri="{FF2B5EF4-FFF2-40B4-BE49-F238E27FC236}">
              <a16:creationId xmlns:a16="http://schemas.microsoft.com/office/drawing/2014/main" id="{C152EDD6-1762-0593-C8E8-AC4CA4D09154}"/>
            </a:ext>
          </a:extLst>
        </xdr:cNvPr>
        <xdr:cNvPicPr>
          <a:picLocks noChangeAspect="1"/>
        </xdr:cNvPicPr>
      </xdr:nvPicPr>
      <xdr:blipFill>
        <a:blip xmlns:r="http://schemas.openxmlformats.org/officeDocument/2006/relationships" r:embed="rId7"/>
        <a:stretch>
          <a:fillRect/>
        </a:stretch>
      </xdr:blipFill>
      <xdr:spPr>
        <a:xfrm>
          <a:off x="0" y="13754100"/>
          <a:ext cx="6267449" cy="2915637"/>
        </a:xfrm>
        <a:prstGeom prst="rect">
          <a:avLst/>
        </a:prstGeom>
      </xdr:spPr>
    </xdr:pic>
    <xdr:clientData/>
  </xdr:twoCellAnchor>
  <xdr:twoCellAnchor editAs="oneCell">
    <xdr:from>
      <xdr:col>2</xdr:col>
      <xdr:colOff>1</xdr:colOff>
      <xdr:row>105</xdr:row>
      <xdr:rowOff>0</xdr:rowOff>
    </xdr:from>
    <xdr:to>
      <xdr:col>9</xdr:col>
      <xdr:colOff>723900</xdr:colOff>
      <xdr:row>130</xdr:row>
      <xdr:rowOff>19543</xdr:rowOff>
    </xdr:to>
    <xdr:pic>
      <xdr:nvPicPr>
        <xdr:cNvPr id="9" name="Image 8">
          <a:extLst>
            <a:ext uri="{FF2B5EF4-FFF2-40B4-BE49-F238E27FC236}">
              <a16:creationId xmlns:a16="http://schemas.microsoft.com/office/drawing/2014/main" id="{33CDA77E-AC76-D40E-1499-CE86AA43467F}"/>
            </a:ext>
          </a:extLst>
        </xdr:cNvPr>
        <xdr:cNvPicPr>
          <a:picLocks noChangeAspect="1"/>
        </xdr:cNvPicPr>
      </xdr:nvPicPr>
      <xdr:blipFill>
        <a:blip xmlns:r="http://schemas.openxmlformats.org/officeDocument/2006/relationships" r:embed="rId8"/>
        <a:stretch>
          <a:fillRect/>
        </a:stretch>
      </xdr:blipFill>
      <xdr:spPr>
        <a:xfrm>
          <a:off x="1" y="16830675"/>
          <a:ext cx="6248399" cy="4530583"/>
        </a:xfrm>
        <a:prstGeom prst="rect">
          <a:avLst/>
        </a:prstGeom>
      </xdr:spPr>
    </xdr:pic>
    <xdr:clientData/>
  </xdr:twoCellAnchor>
  <xdr:twoCellAnchor editAs="oneCell">
    <xdr:from>
      <xdr:col>2</xdr:col>
      <xdr:colOff>0</xdr:colOff>
      <xdr:row>131</xdr:row>
      <xdr:rowOff>1</xdr:rowOff>
    </xdr:from>
    <xdr:to>
      <xdr:col>9</xdr:col>
      <xdr:colOff>779145</xdr:colOff>
      <xdr:row>148</xdr:row>
      <xdr:rowOff>134653</xdr:rowOff>
    </xdr:to>
    <xdr:pic>
      <xdr:nvPicPr>
        <xdr:cNvPr id="10" name="Image 9">
          <a:extLst>
            <a:ext uri="{FF2B5EF4-FFF2-40B4-BE49-F238E27FC236}">
              <a16:creationId xmlns:a16="http://schemas.microsoft.com/office/drawing/2014/main" id="{12D8B0E0-B8DA-340A-2384-C53D9E757AB1}"/>
            </a:ext>
          </a:extLst>
        </xdr:cNvPr>
        <xdr:cNvPicPr>
          <a:picLocks noChangeAspect="1"/>
        </xdr:cNvPicPr>
      </xdr:nvPicPr>
      <xdr:blipFill>
        <a:blip xmlns:r="http://schemas.openxmlformats.org/officeDocument/2006/relationships" r:embed="rId9"/>
        <a:stretch>
          <a:fillRect/>
        </a:stretch>
      </xdr:blipFill>
      <xdr:spPr>
        <a:xfrm>
          <a:off x="0" y="21536026"/>
          <a:ext cx="6305550" cy="3197892"/>
        </a:xfrm>
        <a:prstGeom prst="rect">
          <a:avLst/>
        </a:prstGeom>
      </xdr:spPr>
    </xdr:pic>
    <xdr:clientData/>
  </xdr:twoCellAnchor>
  <xdr:twoCellAnchor editAs="oneCell">
    <xdr:from>
      <xdr:col>10</xdr:col>
      <xdr:colOff>1</xdr:colOff>
      <xdr:row>88</xdr:row>
      <xdr:rowOff>1</xdr:rowOff>
    </xdr:from>
    <xdr:to>
      <xdr:col>17</xdr:col>
      <xdr:colOff>137062</xdr:colOff>
      <xdr:row>99</xdr:row>
      <xdr:rowOff>59056</xdr:rowOff>
    </xdr:to>
    <xdr:pic>
      <xdr:nvPicPr>
        <xdr:cNvPr id="11" name="Image 10">
          <a:extLst>
            <a:ext uri="{FF2B5EF4-FFF2-40B4-BE49-F238E27FC236}">
              <a16:creationId xmlns:a16="http://schemas.microsoft.com/office/drawing/2014/main" id="{E0B5DCF2-4A09-DB2B-1E27-6BA11B31A1B1}"/>
            </a:ext>
          </a:extLst>
        </xdr:cNvPr>
        <xdr:cNvPicPr>
          <a:picLocks noChangeAspect="1"/>
        </xdr:cNvPicPr>
      </xdr:nvPicPr>
      <xdr:blipFill>
        <a:blip xmlns:r="http://schemas.openxmlformats.org/officeDocument/2006/relationships" r:embed="rId10"/>
        <a:stretch>
          <a:fillRect/>
        </a:stretch>
      </xdr:blipFill>
      <xdr:spPr>
        <a:xfrm>
          <a:off x="6324601" y="13754101"/>
          <a:ext cx="5667276" cy="2057400"/>
        </a:xfrm>
        <a:prstGeom prst="rect">
          <a:avLst/>
        </a:prstGeom>
      </xdr:spPr>
    </xdr:pic>
    <xdr:clientData/>
  </xdr:twoCellAnchor>
  <xdr:twoCellAnchor editAs="oneCell">
    <xdr:from>
      <xdr:col>2</xdr:col>
      <xdr:colOff>1</xdr:colOff>
      <xdr:row>151</xdr:row>
      <xdr:rowOff>0</xdr:rowOff>
    </xdr:from>
    <xdr:to>
      <xdr:col>9</xdr:col>
      <xdr:colOff>779146</xdr:colOff>
      <xdr:row>168</xdr:row>
      <xdr:rowOff>130435</xdr:rowOff>
    </xdr:to>
    <xdr:pic>
      <xdr:nvPicPr>
        <xdr:cNvPr id="12" name="Image 11">
          <a:extLst>
            <a:ext uri="{FF2B5EF4-FFF2-40B4-BE49-F238E27FC236}">
              <a16:creationId xmlns:a16="http://schemas.microsoft.com/office/drawing/2014/main" id="{8B124109-863F-AB43-E78B-D45AF6635A8D}"/>
            </a:ext>
          </a:extLst>
        </xdr:cNvPr>
        <xdr:cNvPicPr>
          <a:picLocks noChangeAspect="1"/>
        </xdr:cNvPicPr>
      </xdr:nvPicPr>
      <xdr:blipFill>
        <a:blip xmlns:r="http://schemas.openxmlformats.org/officeDocument/2006/relationships" r:embed="rId11"/>
        <a:stretch>
          <a:fillRect/>
        </a:stretch>
      </xdr:blipFill>
      <xdr:spPr>
        <a:xfrm>
          <a:off x="1" y="26422350"/>
          <a:ext cx="6305550" cy="3207010"/>
        </a:xfrm>
        <a:prstGeom prst="rect">
          <a:avLst/>
        </a:prstGeom>
      </xdr:spPr>
    </xdr:pic>
    <xdr:clientData/>
  </xdr:twoCellAnchor>
  <xdr:twoCellAnchor editAs="oneCell">
    <xdr:from>
      <xdr:col>2</xdr:col>
      <xdr:colOff>0</xdr:colOff>
      <xdr:row>171</xdr:row>
      <xdr:rowOff>0</xdr:rowOff>
    </xdr:from>
    <xdr:to>
      <xdr:col>8</xdr:col>
      <xdr:colOff>437582</xdr:colOff>
      <xdr:row>192</xdr:row>
      <xdr:rowOff>57150</xdr:rowOff>
    </xdr:to>
    <xdr:pic>
      <xdr:nvPicPr>
        <xdr:cNvPr id="13" name="Image 12">
          <a:extLst>
            <a:ext uri="{FF2B5EF4-FFF2-40B4-BE49-F238E27FC236}">
              <a16:creationId xmlns:a16="http://schemas.microsoft.com/office/drawing/2014/main" id="{B8345023-C15A-5C08-A9F5-850422052141}"/>
            </a:ext>
          </a:extLst>
        </xdr:cNvPr>
        <xdr:cNvPicPr>
          <a:picLocks noChangeAspect="1"/>
        </xdr:cNvPicPr>
      </xdr:nvPicPr>
      <xdr:blipFill>
        <a:blip xmlns:r="http://schemas.openxmlformats.org/officeDocument/2006/relationships" r:embed="rId12"/>
        <a:stretch>
          <a:fillRect/>
        </a:stretch>
      </xdr:blipFill>
      <xdr:spPr>
        <a:xfrm>
          <a:off x="0" y="29860875"/>
          <a:ext cx="5173412" cy="3857625"/>
        </a:xfrm>
        <a:prstGeom prst="rect">
          <a:avLst/>
        </a:prstGeom>
      </xdr:spPr>
    </xdr:pic>
    <xdr:clientData/>
  </xdr:twoCellAnchor>
  <xdr:twoCellAnchor editAs="oneCell">
    <xdr:from>
      <xdr:col>2</xdr:col>
      <xdr:colOff>0</xdr:colOff>
      <xdr:row>194</xdr:row>
      <xdr:rowOff>0</xdr:rowOff>
    </xdr:from>
    <xdr:to>
      <xdr:col>8</xdr:col>
      <xdr:colOff>398145</xdr:colOff>
      <xdr:row>216</xdr:row>
      <xdr:rowOff>22062</xdr:rowOff>
    </xdr:to>
    <xdr:pic>
      <xdr:nvPicPr>
        <xdr:cNvPr id="14" name="Image 13">
          <a:extLst>
            <a:ext uri="{FF2B5EF4-FFF2-40B4-BE49-F238E27FC236}">
              <a16:creationId xmlns:a16="http://schemas.microsoft.com/office/drawing/2014/main" id="{EF72318A-5AE2-4FD3-E1A0-47FC528E87E1}"/>
            </a:ext>
          </a:extLst>
        </xdr:cNvPr>
        <xdr:cNvPicPr>
          <a:picLocks noChangeAspect="1"/>
        </xdr:cNvPicPr>
      </xdr:nvPicPr>
      <xdr:blipFill>
        <a:blip xmlns:r="http://schemas.openxmlformats.org/officeDocument/2006/relationships" r:embed="rId13"/>
        <a:stretch>
          <a:fillRect/>
        </a:stretch>
      </xdr:blipFill>
      <xdr:spPr>
        <a:xfrm>
          <a:off x="0" y="35109150"/>
          <a:ext cx="5133975" cy="4009227"/>
        </a:xfrm>
        <a:prstGeom prst="rect">
          <a:avLst/>
        </a:prstGeom>
      </xdr:spPr>
    </xdr:pic>
    <xdr:clientData/>
  </xdr:twoCellAnchor>
  <xdr:twoCellAnchor editAs="oneCell">
    <xdr:from>
      <xdr:col>2</xdr:col>
      <xdr:colOff>0</xdr:colOff>
      <xdr:row>218</xdr:row>
      <xdr:rowOff>1</xdr:rowOff>
    </xdr:from>
    <xdr:to>
      <xdr:col>8</xdr:col>
      <xdr:colOff>533400</xdr:colOff>
      <xdr:row>241</xdr:row>
      <xdr:rowOff>55948</xdr:rowOff>
    </xdr:to>
    <xdr:pic>
      <xdr:nvPicPr>
        <xdr:cNvPr id="15" name="Image 14">
          <a:extLst>
            <a:ext uri="{FF2B5EF4-FFF2-40B4-BE49-F238E27FC236}">
              <a16:creationId xmlns:a16="http://schemas.microsoft.com/office/drawing/2014/main" id="{FA58EE89-7F89-5015-9E8F-490112D3633B}"/>
            </a:ext>
          </a:extLst>
        </xdr:cNvPr>
        <xdr:cNvPicPr>
          <a:picLocks noChangeAspect="1"/>
        </xdr:cNvPicPr>
      </xdr:nvPicPr>
      <xdr:blipFill>
        <a:blip xmlns:r="http://schemas.openxmlformats.org/officeDocument/2006/relationships" r:embed="rId14"/>
        <a:stretch>
          <a:fillRect/>
        </a:stretch>
      </xdr:blipFill>
      <xdr:spPr>
        <a:xfrm>
          <a:off x="0" y="40538401"/>
          <a:ext cx="5267325" cy="4233612"/>
        </a:xfrm>
        <a:prstGeom prst="rect">
          <a:avLst/>
        </a:prstGeom>
      </xdr:spPr>
    </xdr:pic>
    <xdr:clientData/>
  </xdr:twoCellAnchor>
  <xdr:twoCellAnchor editAs="oneCell">
    <xdr:from>
      <xdr:col>2</xdr:col>
      <xdr:colOff>0</xdr:colOff>
      <xdr:row>243</xdr:row>
      <xdr:rowOff>0</xdr:rowOff>
    </xdr:from>
    <xdr:to>
      <xdr:col>8</xdr:col>
      <xdr:colOff>573405</xdr:colOff>
      <xdr:row>267</xdr:row>
      <xdr:rowOff>53962</xdr:rowOff>
    </xdr:to>
    <xdr:pic>
      <xdr:nvPicPr>
        <xdr:cNvPr id="16" name="Image 15">
          <a:extLst>
            <a:ext uri="{FF2B5EF4-FFF2-40B4-BE49-F238E27FC236}">
              <a16:creationId xmlns:a16="http://schemas.microsoft.com/office/drawing/2014/main" id="{1D0BFFDD-DA5D-552B-BFB1-CBE368BD39A5}"/>
            </a:ext>
          </a:extLst>
        </xdr:cNvPr>
        <xdr:cNvPicPr>
          <a:picLocks noChangeAspect="1"/>
        </xdr:cNvPicPr>
      </xdr:nvPicPr>
      <xdr:blipFill>
        <a:blip xmlns:r="http://schemas.openxmlformats.org/officeDocument/2006/relationships" r:embed="rId15"/>
        <a:stretch>
          <a:fillRect/>
        </a:stretch>
      </xdr:blipFill>
      <xdr:spPr>
        <a:xfrm>
          <a:off x="0" y="45605700"/>
          <a:ext cx="5324475" cy="4404982"/>
        </a:xfrm>
        <a:prstGeom prst="rect">
          <a:avLst/>
        </a:prstGeom>
      </xdr:spPr>
    </xdr:pic>
    <xdr:clientData/>
  </xdr:twoCellAnchor>
  <xdr:twoCellAnchor editAs="oneCell">
    <xdr:from>
      <xdr:col>2</xdr:col>
      <xdr:colOff>1</xdr:colOff>
      <xdr:row>269</xdr:row>
      <xdr:rowOff>0</xdr:rowOff>
    </xdr:from>
    <xdr:to>
      <xdr:col>8</xdr:col>
      <xdr:colOff>626746</xdr:colOff>
      <xdr:row>291</xdr:row>
      <xdr:rowOff>170217</xdr:rowOff>
    </xdr:to>
    <xdr:pic>
      <xdr:nvPicPr>
        <xdr:cNvPr id="17" name="Image 16">
          <a:extLst>
            <a:ext uri="{FF2B5EF4-FFF2-40B4-BE49-F238E27FC236}">
              <a16:creationId xmlns:a16="http://schemas.microsoft.com/office/drawing/2014/main" id="{C6F84D62-AEDE-BA1A-36BF-63A0FCB38778}"/>
            </a:ext>
          </a:extLst>
        </xdr:cNvPr>
        <xdr:cNvPicPr>
          <a:picLocks noChangeAspect="1"/>
        </xdr:cNvPicPr>
      </xdr:nvPicPr>
      <xdr:blipFill>
        <a:blip xmlns:r="http://schemas.openxmlformats.org/officeDocument/2006/relationships" r:embed="rId16"/>
        <a:stretch>
          <a:fillRect/>
        </a:stretch>
      </xdr:blipFill>
      <xdr:spPr>
        <a:xfrm>
          <a:off x="1" y="51034950"/>
          <a:ext cx="5372100" cy="4159287"/>
        </a:xfrm>
        <a:prstGeom prst="rect">
          <a:avLst/>
        </a:prstGeom>
      </xdr:spPr>
    </xdr:pic>
    <xdr:clientData/>
  </xdr:twoCellAnchor>
  <xdr:twoCellAnchor editAs="oneCell">
    <xdr:from>
      <xdr:col>2</xdr:col>
      <xdr:colOff>1</xdr:colOff>
      <xdr:row>293</xdr:row>
      <xdr:rowOff>0</xdr:rowOff>
    </xdr:from>
    <xdr:to>
      <xdr:col>8</xdr:col>
      <xdr:colOff>701041</xdr:colOff>
      <xdr:row>316</xdr:row>
      <xdr:rowOff>15514</xdr:rowOff>
    </xdr:to>
    <xdr:pic>
      <xdr:nvPicPr>
        <xdr:cNvPr id="18" name="Image 17">
          <a:extLst>
            <a:ext uri="{FF2B5EF4-FFF2-40B4-BE49-F238E27FC236}">
              <a16:creationId xmlns:a16="http://schemas.microsoft.com/office/drawing/2014/main" id="{45AEED86-335D-37E6-F5E8-00FF9E256774}"/>
            </a:ext>
          </a:extLst>
        </xdr:cNvPr>
        <xdr:cNvPicPr>
          <a:picLocks noChangeAspect="1"/>
        </xdr:cNvPicPr>
      </xdr:nvPicPr>
      <xdr:blipFill>
        <a:blip xmlns:r="http://schemas.openxmlformats.org/officeDocument/2006/relationships" r:embed="rId17"/>
        <a:stretch>
          <a:fillRect/>
        </a:stretch>
      </xdr:blipFill>
      <xdr:spPr>
        <a:xfrm>
          <a:off x="1" y="51758850"/>
          <a:ext cx="5448300" cy="4181749"/>
        </a:xfrm>
        <a:prstGeom prst="rect">
          <a:avLst/>
        </a:prstGeom>
      </xdr:spPr>
    </xdr:pic>
    <xdr:clientData/>
  </xdr:twoCellAnchor>
  <xdr:twoCellAnchor editAs="oneCell">
    <xdr:from>
      <xdr:col>2</xdr:col>
      <xdr:colOff>0</xdr:colOff>
      <xdr:row>317</xdr:row>
      <xdr:rowOff>0</xdr:rowOff>
    </xdr:from>
    <xdr:to>
      <xdr:col>8</xdr:col>
      <xdr:colOff>624840</xdr:colOff>
      <xdr:row>339</xdr:row>
      <xdr:rowOff>18709</xdr:rowOff>
    </xdr:to>
    <xdr:pic>
      <xdr:nvPicPr>
        <xdr:cNvPr id="19" name="Image 18">
          <a:extLst>
            <a:ext uri="{FF2B5EF4-FFF2-40B4-BE49-F238E27FC236}">
              <a16:creationId xmlns:a16="http://schemas.microsoft.com/office/drawing/2014/main" id="{71382AC9-EEAA-99ED-F55D-5D3A0A7BBCF8}"/>
            </a:ext>
          </a:extLst>
        </xdr:cNvPr>
        <xdr:cNvPicPr>
          <a:picLocks noChangeAspect="1"/>
        </xdr:cNvPicPr>
      </xdr:nvPicPr>
      <xdr:blipFill>
        <a:blip xmlns:r="http://schemas.openxmlformats.org/officeDocument/2006/relationships" r:embed="rId18"/>
        <a:stretch>
          <a:fillRect/>
        </a:stretch>
      </xdr:blipFill>
      <xdr:spPr>
        <a:xfrm>
          <a:off x="0" y="56102250"/>
          <a:ext cx="5372100" cy="3996349"/>
        </a:xfrm>
        <a:prstGeom prst="rect">
          <a:avLst/>
        </a:prstGeom>
      </xdr:spPr>
    </xdr:pic>
    <xdr:clientData/>
  </xdr:twoCellAnchor>
  <xdr:twoCellAnchor editAs="oneCell">
    <xdr:from>
      <xdr:col>2</xdr:col>
      <xdr:colOff>38100</xdr:colOff>
      <xdr:row>340</xdr:row>
      <xdr:rowOff>28575</xdr:rowOff>
    </xdr:from>
    <xdr:to>
      <xdr:col>8</xdr:col>
      <xdr:colOff>739140</xdr:colOff>
      <xdr:row>363</xdr:row>
      <xdr:rowOff>18360</xdr:rowOff>
    </xdr:to>
    <xdr:pic>
      <xdr:nvPicPr>
        <xdr:cNvPr id="21" name="Image 20">
          <a:extLst>
            <a:ext uri="{FF2B5EF4-FFF2-40B4-BE49-F238E27FC236}">
              <a16:creationId xmlns:a16="http://schemas.microsoft.com/office/drawing/2014/main" id="{5757CBF9-D4A4-1463-39D1-0E0C176A71EE}"/>
            </a:ext>
          </a:extLst>
        </xdr:cNvPr>
        <xdr:cNvPicPr>
          <a:picLocks noChangeAspect="1"/>
        </xdr:cNvPicPr>
      </xdr:nvPicPr>
      <xdr:blipFill>
        <a:blip xmlns:r="http://schemas.openxmlformats.org/officeDocument/2006/relationships" r:embed="rId19"/>
        <a:stretch>
          <a:fillRect/>
        </a:stretch>
      </xdr:blipFill>
      <xdr:spPr>
        <a:xfrm>
          <a:off x="38100" y="60293250"/>
          <a:ext cx="5444490" cy="4152210"/>
        </a:xfrm>
        <a:prstGeom prst="rect">
          <a:avLst/>
        </a:prstGeom>
      </xdr:spPr>
    </xdr:pic>
    <xdr:clientData/>
  </xdr:twoCellAnchor>
  <xdr:twoCellAnchor editAs="oneCell">
    <xdr:from>
      <xdr:col>2</xdr:col>
      <xdr:colOff>0</xdr:colOff>
      <xdr:row>364</xdr:row>
      <xdr:rowOff>0</xdr:rowOff>
    </xdr:from>
    <xdr:to>
      <xdr:col>8</xdr:col>
      <xdr:colOff>702945</xdr:colOff>
      <xdr:row>387</xdr:row>
      <xdr:rowOff>19305</xdr:rowOff>
    </xdr:to>
    <xdr:pic>
      <xdr:nvPicPr>
        <xdr:cNvPr id="22" name="Image 21">
          <a:extLst>
            <a:ext uri="{FF2B5EF4-FFF2-40B4-BE49-F238E27FC236}">
              <a16:creationId xmlns:a16="http://schemas.microsoft.com/office/drawing/2014/main" id="{A294D591-ED91-7F1D-215C-B65CD173FB8A}"/>
            </a:ext>
          </a:extLst>
        </xdr:cNvPr>
        <xdr:cNvPicPr>
          <a:picLocks noChangeAspect="1"/>
        </xdr:cNvPicPr>
      </xdr:nvPicPr>
      <xdr:blipFill>
        <a:blip xmlns:r="http://schemas.openxmlformats.org/officeDocument/2006/relationships" r:embed="rId20"/>
        <a:stretch>
          <a:fillRect/>
        </a:stretch>
      </xdr:blipFill>
      <xdr:spPr>
        <a:xfrm>
          <a:off x="0" y="64608075"/>
          <a:ext cx="5457825" cy="4166490"/>
        </a:xfrm>
        <a:prstGeom prst="rect">
          <a:avLst/>
        </a:prstGeom>
      </xdr:spPr>
    </xdr:pic>
    <xdr:clientData/>
  </xdr:twoCellAnchor>
  <xdr:twoCellAnchor editAs="oneCell">
    <xdr:from>
      <xdr:col>2</xdr:col>
      <xdr:colOff>0</xdr:colOff>
      <xdr:row>388</xdr:row>
      <xdr:rowOff>1</xdr:rowOff>
    </xdr:from>
    <xdr:to>
      <xdr:col>8</xdr:col>
      <xdr:colOff>741045</xdr:colOff>
      <xdr:row>412</xdr:row>
      <xdr:rowOff>94695</xdr:rowOff>
    </xdr:to>
    <xdr:pic>
      <xdr:nvPicPr>
        <xdr:cNvPr id="23" name="Image 22">
          <a:extLst>
            <a:ext uri="{FF2B5EF4-FFF2-40B4-BE49-F238E27FC236}">
              <a16:creationId xmlns:a16="http://schemas.microsoft.com/office/drawing/2014/main" id="{029D080E-AFF4-4103-5F38-D1126A6A8384}"/>
            </a:ext>
          </a:extLst>
        </xdr:cNvPr>
        <xdr:cNvPicPr>
          <a:picLocks noChangeAspect="1"/>
        </xdr:cNvPicPr>
      </xdr:nvPicPr>
      <xdr:blipFill>
        <a:blip xmlns:r="http://schemas.openxmlformats.org/officeDocument/2006/relationships" r:embed="rId21"/>
        <a:stretch>
          <a:fillRect/>
        </a:stretch>
      </xdr:blipFill>
      <xdr:spPr>
        <a:xfrm>
          <a:off x="0" y="68951476"/>
          <a:ext cx="5495925" cy="4453334"/>
        </a:xfrm>
        <a:prstGeom prst="rect">
          <a:avLst/>
        </a:prstGeom>
      </xdr:spPr>
    </xdr:pic>
    <xdr:clientData/>
  </xdr:twoCellAnchor>
  <xdr:twoCellAnchor editAs="oneCell">
    <xdr:from>
      <xdr:col>2</xdr:col>
      <xdr:colOff>0</xdr:colOff>
      <xdr:row>413</xdr:row>
      <xdr:rowOff>0</xdr:rowOff>
    </xdr:from>
    <xdr:to>
      <xdr:col>8</xdr:col>
      <xdr:colOff>723900</xdr:colOff>
      <xdr:row>437</xdr:row>
      <xdr:rowOff>94911</xdr:rowOff>
    </xdr:to>
    <xdr:pic>
      <xdr:nvPicPr>
        <xdr:cNvPr id="24" name="Image 23">
          <a:extLst>
            <a:ext uri="{FF2B5EF4-FFF2-40B4-BE49-F238E27FC236}">
              <a16:creationId xmlns:a16="http://schemas.microsoft.com/office/drawing/2014/main" id="{CCCF1B04-1FEA-FAD7-3C38-F1ED0149C11C}"/>
            </a:ext>
          </a:extLst>
        </xdr:cNvPr>
        <xdr:cNvPicPr>
          <a:picLocks noChangeAspect="1"/>
        </xdr:cNvPicPr>
      </xdr:nvPicPr>
      <xdr:blipFill>
        <a:blip xmlns:r="http://schemas.openxmlformats.org/officeDocument/2006/relationships" r:embed="rId22"/>
        <a:stretch>
          <a:fillRect/>
        </a:stretch>
      </xdr:blipFill>
      <xdr:spPr>
        <a:xfrm>
          <a:off x="0" y="73475850"/>
          <a:ext cx="5467350" cy="4445931"/>
        </a:xfrm>
        <a:prstGeom prst="rect">
          <a:avLst/>
        </a:prstGeom>
      </xdr:spPr>
    </xdr:pic>
    <xdr:clientData/>
  </xdr:twoCellAnchor>
  <xdr:twoCellAnchor editAs="oneCell">
    <xdr:from>
      <xdr:col>2</xdr:col>
      <xdr:colOff>1</xdr:colOff>
      <xdr:row>438</xdr:row>
      <xdr:rowOff>0</xdr:rowOff>
    </xdr:from>
    <xdr:to>
      <xdr:col>8</xdr:col>
      <xdr:colOff>723901</xdr:colOff>
      <xdr:row>458</xdr:row>
      <xdr:rowOff>129789</xdr:rowOff>
    </xdr:to>
    <xdr:pic>
      <xdr:nvPicPr>
        <xdr:cNvPr id="25" name="Image 24">
          <a:extLst>
            <a:ext uri="{FF2B5EF4-FFF2-40B4-BE49-F238E27FC236}">
              <a16:creationId xmlns:a16="http://schemas.microsoft.com/office/drawing/2014/main" id="{9BDAF078-E5DA-9869-5873-AE529CA816DF}"/>
            </a:ext>
          </a:extLst>
        </xdr:cNvPr>
        <xdr:cNvPicPr>
          <a:picLocks noChangeAspect="1"/>
        </xdr:cNvPicPr>
      </xdr:nvPicPr>
      <xdr:blipFill>
        <a:blip xmlns:r="http://schemas.openxmlformats.org/officeDocument/2006/relationships" r:embed="rId23"/>
        <a:stretch>
          <a:fillRect/>
        </a:stretch>
      </xdr:blipFill>
      <xdr:spPr>
        <a:xfrm>
          <a:off x="1" y="78000225"/>
          <a:ext cx="5467350" cy="374928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xdr:colOff>
      <xdr:row>9</xdr:row>
      <xdr:rowOff>0</xdr:rowOff>
    </xdr:from>
    <xdr:to>
      <xdr:col>7</xdr:col>
      <xdr:colOff>739141</xdr:colOff>
      <xdr:row>31</xdr:row>
      <xdr:rowOff>21607</xdr:rowOff>
    </xdr:to>
    <xdr:pic>
      <xdr:nvPicPr>
        <xdr:cNvPr id="2" name="Image 1">
          <a:extLst>
            <a:ext uri="{FF2B5EF4-FFF2-40B4-BE49-F238E27FC236}">
              <a16:creationId xmlns:a16="http://schemas.microsoft.com/office/drawing/2014/main" id="{F4E7DE48-AC8D-27DA-201D-543F44390B32}"/>
            </a:ext>
          </a:extLst>
        </xdr:cNvPr>
        <xdr:cNvPicPr>
          <a:picLocks noChangeAspect="1"/>
        </xdr:cNvPicPr>
      </xdr:nvPicPr>
      <xdr:blipFill>
        <a:blip xmlns:r="http://schemas.openxmlformats.org/officeDocument/2006/relationships" r:embed="rId1"/>
        <a:stretch>
          <a:fillRect/>
        </a:stretch>
      </xdr:blipFill>
      <xdr:spPr>
        <a:xfrm>
          <a:off x="2886076" y="1647825"/>
          <a:ext cx="4686300" cy="4012582"/>
        </a:xfrm>
        <a:prstGeom prst="rect">
          <a:avLst/>
        </a:prstGeom>
      </xdr:spPr>
    </xdr:pic>
    <xdr:clientData/>
  </xdr:twoCellAnchor>
  <xdr:twoCellAnchor editAs="oneCell">
    <xdr:from>
      <xdr:col>2</xdr:col>
      <xdr:colOff>1</xdr:colOff>
      <xdr:row>33</xdr:row>
      <xdr:rowOff>0</xdr:rowOff>
    </xdr:from>
    <xdr:to>
      <xdr:col>7</xdr:col>
      <xdr:colOff>91441</xdr:colOff>
      <xdr:row>44</xdr:row>
      <xdr:rowOff>55105</xdr:rowOff>
    </xdr:to>
    <xdr:pic>
      <xdr:nvPicPr>
        <xdr:cNvPr id="3" name="Image 2">
          <a:extLst>
            <a:ext uri="{FF2B5EF4-FFF2-40B4-BE49-F238E27FC236}">
              <a16:creationId xmlns:a16="http://schemas.microsoft.com/office/drawing/2014/main" id="{C0089D3D-A62E-E881-9732-ADAFD7D1E66C}"/>
            </a:ext>
          </a:extLst>
        </xdr:cNvPr>
        <xdr:cNvPicPr>
          <a:picLocks noChangeAspect="1"/>
        </xdr:cNvPicPr>
      </xdr:nvPicPr>
      <xdr:blipFill>
        <a:blip xmlns:r="http://schemas.openxmlformats.org/officeDocument/2006/relationships" r:embed="rId2"/>
        <a:stretch>
          <a:fillRect/>
        </a:stretch>
      </xdr:blipFill>
      <xdr:spPr>
        <a:xfrm>
          <a:off x="2886076" y="5991225"/>
          <a:ext cx="4038600" cy="2036305"/>
        </a:xfrm>
        <a:prstGeom prst="rect">
          <a:avLst/>
        </a:prstGeom>
      </xdr:spPr>
    </xdr:pic>
    <xdr:clientData/>
  </xdr:twoCellAnchor>
  <xdr:twoCellAnchor editAs="oneCell">
    <xdr:from>
      <xdr:col>2</xdr:col>
      <xdr:colOff>1</xdr:colOff>
      <xdr:row>45</xdr:row>
      <xdr:rowOff>1</xdr:rowOff>
    </xdr:from>
    <xdr:to>
      <xdr:col>7</xdr:col>
      <xdr:colOff>53341</xdr:colOff>
      <xdr:row>59</xdr:row>
      <xdr:rowOff>151901</xdr:rowOff>
    </xdr:to>
    <xdr:pic>
      <xdr:nvPicPr>
        <xdr:cNvPr id="4" name="Image 3">
          <a:extLst>
            <a:ext uri="{FF2B5EF4-FFF2-40B4-BE49-F238E27FC236}">
              <a16:creationId xmlns:a16="http://schemas.microsoft.com/office/drawing/2014/main" id="{F08C4AD7-742B-761E-8CFC-32FDC97EB22F}"/>
            </a:ext>
          </a:extLst>
        </xdr:cNvPr>
        <xdr:cNvPicPr>
          <a:picLocks noChangeAspect="1"/>
        </xdr:cNvPicPr>
      </xdr:nvPicPr>
      <xdr:blipFill>
        <a:blip xmlns:r="http://schemas.openxmlformats.org/officeDocument/2006/relationships" r:embed="rId3"/>
        <a:stretch>
          <a:fillRect/>
        </a:stretch>
      </xdr:blipFill>
      <xdr:spPr>
        <a:xfrm>
          <a:off x="2886076" y="8162926"/>
          <a:ext cx="4000500" cy="2685550"/>
        </a:xfrm>
        <a:prstGeom prst="rect">
          <a:avLst/>
        </a:prstGeom>
      </xdr:spPr>
    </xdr:pic>
    <xdr:clientData/>
  </xdr:twoCellAnchor>
  <xdr:twoCellAnchor editAs="oneCell">
    <xdr:from>
      <xdr:col>2</xdr:col>
      <xdr:colOff>0</xdr:colOff>
      <xdr:row>60</xdr:row>
      <xdr:rowOff>0</xdr:rowOff>
    </xdr:from>
    <xdr:to>
      <xdr:col>7</xdr:col>
      <xdr:colOff>117491</xdr:colOff>
      <xdr:row>72</xdr:row>
      <xdr:rowOff>133350</xdr:rowOff>
    </xdr:to>
    <xdr:pic>
      <xdr:nvPicPr>
        <xdr:cNvPr id="5" name="Image 4">
          <a:extLst>
            <a:ext uri="{FF2B5EF4-FFF2-40B4-BE49-F238E27FC236}">
              <a16:creationId xmlns:a16="http://schemas.microsoft.com/office/drawing/2014/main" id="{D320E108-DED5-E269-EE99-F09EB0C7A1E3}"/>
            </a:ext>
          </a:extLst>
        </xdr:cNvPr>
        <xdr:cNvPicPr>
          <a:picLocks noChangeAspect="1"/>
        </xdr:cNvPicPr>
      </xdr:nvPicPr>
      <xdr:blipFill>
        <a:blip xmlns:r="http://schemas.openxmlformats.org/officeDocument/2006/relationships" r:embed="rId4"/>
        <a:stretch>
          <a:fillRect/>
        </a:stretch>
      </xdr:blipFill>
      <xdr:spPr>
        <a:xfrm>
          <a:off x="2886075" y="10877550"/>
          <a:ext cx="4070366" cy="2305050"/>
        </a:xfrm>
        <a:prstGeom prst="rect">
          <a:avLst/>
        </a:prstGeom>
      </xdr:spPr>
    </xdr:pic>
    <xdr:clientData/>
  </xdr:twoCellAnchor>
  <xdr:twoCellAnchor editAs="oneCell">
    <xdr:from>
      <xdr:col>2</xdr:col>
      <xdr:colOff>0</xdr:colOff>
      <xdr:row>73</xdr:row>
      <xdr:rowOff>0</xdr:rowOff>
    </xdr:from>
    <xdr:to>
      <xdr:col>7</xdr:col>
      <xdr:colOff>152400</xdr:colOff>
      <xdr:row>89</xdr:row>
      <xdr:rowOff>15600</xdr:rowOff>
    </xdr:to>
    <xdr:pic>
      <xdr:nvPicPr>
        <xdr:cNvPr id="6" name="Image 5">
          <a:extLst>
            <a:ext uri="{FF2B5EF4-FFF2-40B4-BE49-F238E27FC236}">
              <a16:creationId xmlns:a16="http://schemas.microsoft.com/office/drawing/2014/main" id="{77FC59D1-A29A-D84C-E259-1DD5657C59C7}"/>
            </a:ext>
          </a:extLst>
        </xdr:cNvPr>
        <xdr:cNvPicPr>
          <a:picLocks noChangeAspect="1"/>
        </xdr:cNvPicPr>
      </xdr:nvPicPr>
      <xdr:blipFill>
        <a:blip xmlns:r="http://schemas.openxmlformats.org/officeDocument/2006/relationships" r:embed="rId5"/>
        <a:stretch>
          <a:fillRect/>
        </a:stretch>
      </xdr:blipFill>
      <xdr:spPr>
        <a:xfrm>
          <a:off x="2886075" y="13230225"/>
          <a:ext cx="4105275" cy="2901675"/>
        </a:xfrm>
        <a:prstGeom prst="rect">
          <a:avLst/>
        </a:prstGeom>
      </xdr:spPr>
    </xdr:pic>
    <xdr:clientData/>
  </xdr:twoCellAnchor>
  <xdr:twoCellAnchor editAs="oneCell">
    <xdr:from>
      <xdr:col>2</xdr:col>
      <xdr:colOff>1</xdr:colOff>
      <xdr:row>92</xdr:row>
      <xdr:rowOff>0</xdr:rowOff>
    </xdr:from>
    <xdr:to>
      <xdr:col>7</xdr:col>
      <xdr:colOff>211456</xdr:colOff>
      <xdr:row>104</xdr:row>
      <xdr:rowOff>171742</xdr:rowOff>
    </xdr:to>
    <xdr:pic>
      <xdr:nvPicPr>
        <xdr:cNvPr id="7" name="Image 6">
          <a:extLst>
            <a:ext uri="{FF2B5EF4-FFF2-40B4-BE49-F238E27FC236}">
              <a16:creationId xmlns:a16="http://schemas.microsoft.com/office/drawing/2014/main" id="{21BBFFED-2B20-2B6C-A848-6252253ECC30}"/>
            </a:ext>
          </a:extLst>
        </xdr:cNvPr>
        <xdr:cNvPicPr>
          <a:picLocks noChangeAspect="1"/>
        </xdr:cNvPicPr>
      </xdr:nvPicPr>
      <xdr:blipFill>
        <a:blip xmlns:r="http://schemas.openxmlformats.org/officeDocument/2006/relationships" r:embed="rId6"/>
        <a:stretch>
          <a:fillRect/>
        </a:stretch>
      </xdr:blipFill>
      <xdr:spPr>
        <a:xfrm>
          <a:off x="2886076" y="16668750"/>
          <a:ext cx="4171950" cy="2333917"/>
        </a:xfrm>
        <a:prstGeom prst="rect">
          <a:avLst/>
        </a:prstGeom>
      </xdr:spPr>
    </xdr:pic>
    <xdr:clientData/>
  </xdr:twoCellAnchor>
  <xdr:twoCellAnchor editAs="oneCell">
    <xdr:from>
      <xdr:col>2</xdr:col>
      <xdr:colOff>0</xdr:colOff>
      <xdr:row>105</xdr:row>
      <xdr:rowOff>1</xdr:rowOff>
    </xdr:from>
    <xdr:to>
      <xdr:col>7</xdr:col>
      <xdr:colOff>97155</xdr:colOff>
      <xdr:row>120</xdr:row>
      <xdr:rowOff>55279</xdr:rowOff>
    </xdr:to>
    <xdr:pic>
      <xdr:nvPicPr>
        <xdr:cNvPr id="8" name="Image 7">
          <a:extLst>
            <a:ext uri="{FF2B5EF4-FFF2-40B4-BE49-F238E27FC236}">
              <a16:creationId xmlns:a16="http://schemas.microsoft.com/office/drawing/2014/main" id="{B92F8882-E544-618E-70FD-E166F6CA63C9}"/>
            </a:ext>
          </a:extLst>
        </xdr:cNvPr>
        <xdr:cNvPicPr>
          <a:picLocks noChangeAspect="1"/>
        </xdr:cNvPicPr>
      </xdr:nvPicPr>
      <xdr:blipFill>
        <a:blip xmlns:r="http://schemas.openxmlformats.org/officeDocument/2006/relationships" r:embed="rId7"/>
        <a:stretch>
          <a:fillRect/>
        </a:stretch>
      </xdr:blipFill>
      <xdr:spPr>
        <a:xfrm>
          <a:off x="2886075" y="19021426"/>
          <a:ext cx="4057650" cy="2779428"/>
        </a:xfrm>
        <a:prstGeom prst="rect">
          <a:avLst/>
        </a:prstGeom>
      </xdr:spPr>
    </xdr:pic>
    <xdr:clientData/>
  </xdr:twoCellAnchor>
  <xdr:twoCellAnchor editAs="oneCell">
    <xdr:from>
      <xdr:col>2</xdr:col>
      <xdr:colOff>0</xdr:colOff>
      <xdr:row>122</xdr:row>
      <xdr:rowOff>0</xdr:rowOff>
    </xdr:from>
    <xdr:to>
      <xdr:col>7</xdr:col>
      <xdr:colOff>91440</xdr:colOff>
      <xdr:row>139</xdr:row>
      <xdr:rowOff>60456</xdr:rowOff>
    </xdr:to>
    <xdr:pic>
      <xdr:nvPicPr>
        <xdr:cNvPr id="9" name="Image 8">
          <a:extLst>
            <a:ext uri="{FF2B5EF4-FFF2-40B4-BE49-F238E27FC236}">
              <a16:creationId xmlns:a16="http://schemas.microsoft.com/office/drawing/2014/main" id="{39F6F184-ABB6-C7A9-D13A-EA0B132A0DA3}"/>
            </a:ext>
          </a:extLst>
        </xdr:cNvPr>
        <xdr:cNvPicPr>
          <a:picLocks noChangeAspect="1"/>
        </xdr:cNvPicPr>
      </xdr:nvPicPr>
      <xdr:blipFill>
        <a:blip xmlns:r="http://schemas.openxmlformats.org/officeDocument/2006/relationships" r:embed="rId8"/>
        <a:stretch>
          <a:fillRect/>
        </a:stretch>
      </xdr:blipFill>
      <xdr:spPr>
        <a:xfrm>
          <a:off x="2886075" y="22098000"/>
          <a:ext cx="4048125" cy="3140841"/>
        </a:xfrm>
        <a:prstGeom prst="rect">
          <a:avLst/>
        </a:prstGeom>
      </xdr:spPr>
    </xdr:pic>
    <xdr:clientData/>
  </xdr:twoCellAnchor>
  <xdr:twoCellAnchor editAs="oneCell">
    <xdr:from>
      <xdr:col>2</xdr:col>
      <xdr:colOff>0</xdr:colOff>
      <xdr:row>140</xdr:row>
      <xdr:rowOff>0</xdr:rowOff>
    </xdr:from>
    <xdr:to>
      <xdr:col>7</xdr:col>
      <xdr:colOff>133350</xdr:colOff>
      <xdr:row>161</xdr:row>
      <xdr:rowOff>97652</xdr:rowOff>
    </xdr:to>
    <xdr:pic>
      <xdr:nvPicPr>
        <xdr:cNvPr id="10" name="Image 9">
          <a:extLst>
            <a:ext uri="{FF2B5EF4-FFF2-40B4-BE49-F238E27FC236}">
              <a16:creationId xmlns:a16="http://schemas.microsoft.com/office/drawing/2014/main" id="{E0F96983-0AD9-3212-66DF-5282A5F12899}"/>
            </a:ext>
          </a:extLst>
        </xdr:cNvPr>
        <xdr:cNvPicPr>
          <a:picLocks noChangeAspect="1"/>
        </xdr:cNvPicPr>
      </xdr:nvPicPr>
      <xdr:blipFill>
        <a:blip xmlns:r="http://schemas.openxmlformats.org/officeDocument/2006/relationships" r:embed="rId9"/>
        <a:stretch>
          <a:fillRect/>
        </a:stretch>
      </xdr:blipFill>
      <xdr:spPr>
        <a:xfrm>
          <a:off x="2886075" y="25355550"/>
          <a:ext cx="4076700" cy="3901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2714624</xdr:colOff>
      <xdr:row>8</xdr:row>
      <xdr:rowOff>0</xdr:rowOff>
    </xdr:from>
    <xdr:to>
      <xdr:col>11</xdr:col>
      <xdr:colOff>606043</xdr:colOff>
      <xdr:row>27</xdr:row>
      <xdr:rowOff>131445</xdr:rowOff>
    </xdr:to>
    <xdr:pic>
      <xdr:nvPicPr>
        <xdr:cNvPr id="2" name="Image 1">
          <a:extLst>
            <a:ext uri="{FF2B5EF4-FFF2-40B4-BE49-F238E27FC236}">
              <a16:creationId xmlns:a16="http://schemas.microsoft.com/office/drawing/2014/main" id="{CA0FC3DA-6A40-80EB-9599-3C937C624BF9}"/>
            </a:ext>
          </a:extLst>
        </xdr:cNvPr>
        <xdr:cNvPicPr>
          <a:picLocks noChangeAspect="1"/>
        </xdr:cNvPicPr>
      </xdr:nvPicPr>
      <xdr:blipFill>
        <a:blip xmlns:r="http://schemas.openxmlformats.org/officeDocument/2006/relationships" r:embed="rId1"/>
        <a:stretch>
          <a:fillRect/>
        </a:stretch>
      </xdr:blipFill>
      <xdr:spPr>
        <a:xfrm>
          <a:off x="3543299" y="1466850"/>
          <a:ext cx="8879459" cy="3581400"/>
        </a:xfrm>
        <a:prstGeom prst="rect">
          <a:avLst/>
        </a:prstGeom>
      </xdr:spPr>
    </xdr:pic>
    <xdr:clientData/>
  </xdr:twoCellAnchor>
  <xdr:twoCellAnchor editAs="oneCell">
    <xdr:from>
      <xdr:col>2</xdr:col>
      <xdr:colOff>0</xdr:colOff>
      <xdr:row>28</xdr:row>
      <xdr:rowOff>0</xdr:rowOff>
    </xdr:from>
    <xdr:to>
      <xdr:col>11</xdr:col>
      <xdr:colOff>567690</xdr:colOff>
      <xdr:row>56</xdr:row>
      <xdr:rowOff>170189</xdr:rowOff>
    </xdr:to>
    <xdr:pic>
      <xdr:nvPicPr>
        <xdr:cNvPr id="3" name="Image 2">
          <a:extLst>
            <a:ext uri="{FF2B5EF4-FFF2-40B4-BE49-F238E27FC236}">
              <a16:creationId xmlns:a16="http://schemas.microsoft.com/office/drawing/2014/main" id="{652688B7-EB07-C0EA-956A-418F0E90EDFB}"/>
            </a:ext>
          </a:extLst>
        </xdr:cNvPr>
        <xdr:cNvPicPr>
          <a:picLocks noChangeAspect="1"/>
        </xdr:cNvPicPr>
      </xdr:nvPicPr>
      <xdr:blipFill>
        <a:blip xmlns:r="http://schemas.openxmlformats.org/officeDocument/2006/relationships" r:embed="rId2"/>
        <a:stretch>
          <a:fillRect/>
        </a:stretch>
      </xdr:blipFill>
      <xdr:spPr>
        <a:xfrm>
          <a:off x="3543300" y="5086350"/>
          <a:ext cx="8829675" cy="5237489"/>
        </a:xfrm>
        <a:prstGeom prst="rect">
          <a:avLst/>
        </a:prstGeom>
      </xdr:spPr>
    </xdr:pic>
    <xdr:clientData/>
  </xdr:twoCellAnchor>
  <xdr:twoCellAnchor editAs="oneCell">
    <xdr:from>
      <xdr:col>2</xdr:col>
      <xdr:colOff>0</xdr:colOff>
      <xdr:row>57</xdr:row>
      <xdr:rowOff>1</xdr:rowOff>
    </xdr:from>
    <xdr:to>
      <xdr:col>11</xdr:col>
      <xdr:colOff>611505</xdr:colOff>
      <xdr:row>77</xdr:row>
      <xdr:rowOff>58445</xdr:rowOff>
    </xdr:to>
    <xdr:pic>
      <xdr:nvPicPr>
        <xdr:cNvPr id="4" name="Image 3">
          <a:extLst>
            <a:ext uri="{FF2B5EF4-FFF2-40B4-BE49-F238E27FC236}">
              <a16:creationId xmlns:a16="http://schemas.microsoft.com/office/drawing/2014/main" id="{4FC1AAB5-95FF-0737-D502-45C1BA226FDC}"/>
            </a:ext>
          </a:extLst>
        </xdr:cNvPr>
        <xdr:cNvPicPr>
          <a:picLocks noChangeAspect="1"/>
        </xdr:cNvPicPr>
      </xdr:nvPicPr>
      <xdr:blipFill>
        <a:blip xmlns:r="http://schemas.openxmlformats.org/officeDocument/2006/relationships" r:embed="rId3"/>
        <a:stretch>
          <a:fillRect/>
        </a:stretch>
      </xdr:blipFill>
      <xdr:spPr>
        <a:xfrm>
          <a:off x="3543300" y="10334626"/>
          <a:ext cx="8867775" cy="3662704"/>
        </a:xfrm>
        <a:prstGeom prst="rect">
          <a:avLst/>
        </a:prstGeom>
      </xdr:spPr>
    </xdr:pic>
    <xdr:clientData/>
  </xdr:twoCellAnchor>
  <xdr:twoCellAnchor editAs="oneCell">
    <xdr:from>
      <xdr:col>2</xdr:col>
      <xdr:colOff>0</xdr:colOff>
      <xdr:row>79</xdr:row>
      <xdr:rowOff>0</xdr:rowOff>
    </xdr:from>
    <xdr:to>
      <xdr:col>8</xdr:col>
      <xdr:colOff>1065895</xdr:colOff>
      <xdr:row>89</xdr:row>
      <xdr:rowOff>15240</xdr:rowOff>
    </xdr:to>
    <xdr:pic>
      <xdr:nvPicPr>
        <xdr:cNvPr id="5" name="Image 4">
          <a:extLst>
            <a:ext uri="{FF2B5EF4-FFF2-40B4-BE49-F238E27FC236}">
              <a16:creationId xmlns:a16="http://schemas.microsoft.com/office/drawing/2014/main" id="{D0201938-F793-2BFE-6844-70D31217B11F}"/>
            </a:ext>
          </a:extLst>
        </xdr:cNvPr>
        <xdr:cNvPicPr>
          <a:picLocks noChangeAspect="1"/>
        </xdr:cNvPicPr>
      </xdr:nvPicPr>
      <xdr:blipFill>
        <a:blip xmlns:r="http://schemas.openxmlformats.org/officeDocument/2006/relationships" r:embed="rId4"/>
        <a:stretch>
          <a:fillRect/>
        </a:stretch>
      </xdr:blipFill>
      <xdr:spPr>
        <a:xfrm>
          <a:off x="3543300" y="14316075"/>
          <a:ext cx="6087475" cy="1819275"/>
        </a:xfrm>
        <a:prstGeom prst="rect">
          <a:avLst/>
        </a:prstGeom>
      </xdr:spPr>
    </xdr:pic>
    <xdr:clientData/>
  </xdr:twoCellAnchor>
  <xdr:twoCellAnchor editAs="oneCell">
    <xdr:from>
      <xdr:col>2</xdr:col>
      <xdr:colOff>0</xdr:colOff>
      <xdr:row>90</xdr:row>
      <xdr:rowOff>0</xdr:rowOff>
    </xdr:from>
    <xdr:to>
      <xdr:col>8</xdr:col>
      <xdr:colOff>1068705</xdr:colOff>
      <xdr:row>99</xdr:row>
      <xdr:rowOff>153755</xdr:rowOff>
    </xdr:to>
    <xdr:pic>
      <xdr:nvPicPr>
        <xdr:cNvPr id="6" name="Image 5">
          <a:extLst>
            <a:ext uri="{FF2B5EF4-FFF2-40B4-BE49-F238E27FC236}">
              <a16:creationId xmlns:a16="http://schemas.microsoft.com/office/drawing/2014/main" id="{BAEB8D75-1C52-AA62-5878-EECE6EC02974}"/>
            </a:ext>
          </a:extLst>
        </xdr:cNvPr>
        <xdr:cNvPicPr>
          <a:picLocks noChangeAspect="1"/>
        </xdr:cNvPicPr>
      </xdr:nvPicPr>
      <xdr:blipFill>
        <a:blip xmlns:r="http://schemas.openxmlformats.org/officeDocument/2006/relationships" r:embed="rId5"/>
        <a:stretch>
          <a:fillRect/>
        </a:stretch>
      </xdr:blipFill>
      <xdr:spPr>
        <a:xfrm>
          <a:off x="3543300" y="16306800"/>
          <a:ext cx="6096000" cy="1782530"/>
        </a:xfrm>
        <a:prstGeom prst="rect">
          <a:avLst/>
        </a:prstGeom>
      </xdr:spPr>
    </xdr:pic>
    <xdr:clientData/>
  </xdr:twoCellAnchor>
  <xdr:twoCellAnchor editAs="oneCell">
    <xdr:from>
      <xdr:col>2</xdr:col>
      <xdr:colOff>0</xdr:colOff>
      <xdr:row>100</xdr:row>
      <xdr:rowOff>0</xdr:rowOff>
    </xdr:from>
    <xdr:to>
      <xdr:col>9</xdr:col>
      <xdr:colOff>55692</xdr:colOff>
      <xdr:row>109</xdr:row>
      <xdr:rowOff>131445</xdr:rowOff>
    </xdr:to>
    <xdr:pic>
      <xdr:nvPicPr>
        <xdr:cNvPr id="7" name="Image 6">
          <a:extLst>
            <a:ext uri="{FF2B5EF4-FFF2-40B4-BE49-F238E27FC236}">
              <a16:creationId xmlns:a16="http://schemas.microsoft.com/office/drawing/2014/main" id="{E29337AB-0C21-7769-A87F-1FDEE0145EED}"/>
            </a:ext>
          </a:extLst>
        </xdr:cNvPr>
        <xdr:cNvPicPr>
          <a:picLocks noChangeAspect="1"/>
        </xdr:cNvPicPr>
      </xdr:nvPicPr>
      <xdr:blipFill>
        <a:blip xmlns:r="http://schemas.openxmlformats.org/officeDocument/2006/relationships" r:embed="rId6"/>
        <a:stretch>
          <a:fillRect/>
        </a:stretch>
      </xdr:blipFill>
      <xdr:spPr>
        <a:xfrm>
          <a:off x="3543300" y="18116550"/>
          <a:ext cx="6159312" cy="1771650"/>
        </a:xfrm>
        <a:prstGeom prst="rect">
          <a:avLst/>
        </a:prstGeom>
      </xdr:spPr>
    </xdr:pic>
    <xdr:clientData/>
  </xdr:twoCellAnchor>
  <xdr:twoCellAnchor editAs="oneCell">
    <xdr:from>
      <xdr:col>2</xdr:col>
      <xdr:colOff>0</xdr:colOff>
      <xdr:row>110</xdr:row>
      <xdr:rowOff>0</xdr:rowOff>
    </xdr:from>
    <xdr:to>
      <xdr:col>9</xdr:col>
      <xdr:colOff>59055</xdr:colOff>
      <xdr:row>121</xdr:row>
      <xdr:rowOff>171218</xdr:rowOff>
    </xdr:to>
    <xdr:pic>
      <xdr:nvPicPr>
        <xdr:cNvPr id="8" name="Image 7">
          <a:extLst>
            <a:ext uri="{FF2B5EF4-FFF2-40B4-BE49-F238E27FC236}">
              <a16:creationId xmlns:a16="http://schemas.microsoft.com/office/drawing/2014/main" id="{6F1A62A0-795D-17D5-F3C8-7880E7CA68FE}"/>
            </a:ext>
          </a:extLst>
        </xdr:cNvPr>
        <xdr:cNvPicPr>
          <a:picLocks noChangeAspect="1"/>
        </xdr:cNvPicPr>
      </xdr:nvPicPr>
      <xdr:blipFill>
        <a:blip xmlns:r="http://schemas.openxmlformats.org/officeDocument/2006/relationships" r:embed="rId7"/>
        <a:stretch>
          <a:fillRect/>
        </a:stretch>
      </xdr:blipFill>
      <xdr:spPr>
        <a:xfrm>
          <a:off x="3543300" y="19926300"/>
          <a:ext cx="6181725" cy="2161943"/>
        </a:xfrm>
        <a:prstGeom prst="rect">
          <a:avLst/>
        </a:prstGeom>
      </xdr:spPr>
    </xdr:pic>
    <xdr:clientData/>
  </xdr:twoCellAnchor>
  <xdr:twoCellAnchor editAs="oneCell">
    <xdr:from>
      <xdr:col>2</xdr:col>
      <xdr:colOff>1</xdr:colOff>
      <xdr:row>123</xdr:row>
      <xdr:rowOff>0</xdr:rowOff>
    </xdr:from>
    <xdr:to>
      <xdr:col>9</xdr:col>
      <xdr:colOff>205741</xdr:colOff>
      <xdr:row>136</xdr:row>
      <xdr:rowOff>55474</xdr:rowOff>
    </xdr:to>
    <xdr:pic>
      <xdr:nvPicPr>
        <xdr:cNvPr id="9" name="Image 8">
          <a:extLst>
            <a:ext uri="{FF2B5EF4-FFF2-40B4-BE49-F238E27FC236}">
              <a16:creationId xmlns:a16="http://schemas.microsoft.com/office/drawing/2014/main" id="{425470FE-9C28-A381-52D1-8C6E1CC67805}"/>
            </a:ext>
          </a:extLst>
        </xdr:cNvPr>
        <xdr:cNvPicPr>
          <a:picLocks noChangeAspect="1"/>
        </xdr:cNvPicPr>
      </xdr:nvPicPr>
      <xdr:blipFill>
        <a:blip xmlns:r="http://schemas.openxmlformats.org/officeDocument/2006/relationships" r:embed="rId8"/>
        <a:stretch>
          <a:fillRect/>
        </a:stretch>
      </xdr:blipFill>
      <xdr:spPr>
        <a:xfrm>
          <a:off x="3543301" y="22278975"/>
          <a:ext cx="6305550" cy="2421484"/>
        </a:xfrm>
        <a:prstGeom prst="rect">
          <a:avLst/>
        </a:prstGeom>
      </xdr:spPr>
    </xdr:pic>
    <xdr:clientData/>
  </xdr:twoCellAnchor>
  <xdr:twoCellAnchor>
    <xdr:from>
      <xdr:col>10</xdr:col>
      <xdr:colOff>657225</xdr:colOff>
      <xdr:row>140</xdr:row>
      <xdr:rowOff>18097</xdr:rowOff>
    </xdr:from>
    <xdr:to>
      <xdr:col>14</xdr:col>
      <xdr:colOff>925830</xdr:colOff>
      <xdr:row>155</xdr:row>
      <xdr:rowOff>50482</xdr:rowOff>
    </xdr:to>
    <xdr:graphicFrame macro="">
      <xdr:nvGraphicFramePr>
        <xdr:cNvPr id="12" name="Graphique 11">
          <a:extLst>
            <a:ext uri="{FF2B5EF4-FFF2-40B4-BE49-F238E27FC236}">
              <a16:creationId xmlns:a16="http://schemas.microsoft.com/office/drawing/2014/main" id="{B1DA0494-B136-1365-F1DD-D37961C0267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15240</xdr:colOff>
      <xdr:row>140</xdr:row>
      <xdr:rowOff>20002</xdr:rowOff>
    </xdr:from>
    <xdr:to>
      <xdr:col>10</xdr:col>
      <xdr:colOff>619125</xdr:colOff>
      <xdr:row>155</xdr:row>
      <xdr:rowOff>37147</xdr:rowOff>
    </xdr:to>
    <xdr:graphicFrame macro="">
      <xdr:nvGraphicFramePr>
        <xdr:cNvPr id="13" name="Graphique 12">
          <a:extLst>
            <a:ext uri="{FF2B5EF4-FFF2-40B4-BE49-F238E27FC236}">
              <a16:creationId xmlns:a16="http://schemas.microsoft.com/office/drawing/2014/main" id="{614CE1E5-719D-664E-F05D-602685412D9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0</xdr:colOff>
      <xdr:row>7</xdr:row>
      <xdr:rowOff>1</xdr:rowOff>
    </xdr:from>
    <xdr:to>
      <xdr:col>10</xdr:col>
      <xdr:colOff>476250</xdr:colOff>
      <xdr:row>40</xdr:row>
      <xdr:rowOff>59840</xdr:rowOff>
    </xdr:to>
    <xdr:pic>
      <xdr:nvPicPr>
        <xdr:cNvPr id="12" name="Image 11">
          <a:extLst>
            <a:ext uri="{FF2B5EF4-FFF2-40B4-BE49-F238E27FC236}">
              <a16:creationId xmlns:a16="http://schemas.microsoft.com/office/drawing/2014/main" id="{45DEE3DC-DE98-C73D-48E4-D4FF57CC4911}"/>
            </a:ext>
          </a:extLst>
        </xdr:cNvPr>
        <xdr:cNvPicPr>
          <a:picLocks noChangeAspect="1"/>
        </xdr:cNvPicPr>
      </xdr:nvPicPr>
      <xdr:blipFill>
        <a:blip xmlns:r="http://schemas.openxmlformats.org/officeDocument/2006/relationships" r:embed="rId1"/>
        <a:stretch>
          <a:fillRect/>
        </a:stretch>
      </xdr:blipFill>
      <xdr:spPr>
        <a:xfrm>
          <a:off x="3543300" y="1285876"/>
          <a:ext cx="6800850" cy="6032014"/>
        </a:xfrm>
        <a:prstGeom prst="rect">
          <a:avLst/>
        </a:prstGeom>
      </xdr:spPr>
    </xdr:pic>
    <xdr:clientData/>
  </xdr:twoCellAnchor>
  <xdr:twoCellAnchor>
    <xdr:from>
      <xdr:col>11</xdr:col>
      <xdr:colOff>1000125</xdr:colOff>
      <xdr:row>41</xdr:row>
      <xdr:rowOff>152400</xdr:rowOff>
    </xdr:from>
    <xdr:to>
      <xdr:col>16</xdr:col>
      <xdr:colOff>363855</xdr:colOff>
      <xdr:row>63</xdr:row>
      <xdr:rowOff>65723</xdr:rowOff>
    </xdr:to>
    <xdr:graphicFrame macro="">
      <xdr:nvGraphicFramePr>
        <xdr:cNvPr id="13" name="Graphique 12">
          <a:extLst>
            <a:ext uri="{FF2B5EF4-FFF2-40B4-BE49-F238E27FC236}">
              <a16:creationId xmlns:a16="http://schemas.microsoft.com/office/drawing/2014/main" id="{89F0F92E-B3BA-4E48-BB30-85C18DC84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11</xdr:row>
      <xdr:rowOff>1</xdr:rowOff>
    </xdr:from>
    <xdr:to>
      <xdr:col>12</xdr:col>
      <xdr:colOff>285750</xdr:colOff>
      <xdr:row>31</xdr:row>
      <xdr:rowOff>129685</xdr:rowOff>
    </xdr:to>
    <xdr:pic>
      <xdr:nvPicPr>
        <xdr:cNvPr id="4" name="Image 3">
          <a:extLst>
            <a:ext uri="{FF2B5EF4-FFF2-40B4-BE49-F238E27FC236}">
              <a16:creationId xmlns:a16="http://schemas.microsoft.com/office/drawing/2014/main" id="{4C98B2AB-4F4B-81D4-CCCE-85D82916FBF8}"/>
            </a:ext>
          </a:extLst>
        </xdr:cNvPr>
        <xdr:cNvPicPr>
          <a:picLocks noChangeAspect="1"/>
        </xdr:cNvPicPr>
      </xdr:nvPicPr>
      <xdr:blipFill>
        <a:blip xmlns:r="http://schemas.openxmlformats.org/officeDocument/2006/relationships" r:embed="rId1"/>
        <a:stretch>
          <a:fillRect/>
        </a:stretch>
      </xdr:blipFill>
      <xdr:spPr>
        <a:xfrm>
          <a:off x="3543300" y="2009776"/>
          <a:ext cx="8191500" cy="3756804"/>
        </a:xfrm>
        <a:prstGeom prst="rect">
          <a:avLst/>
        </a:prstGeom>
      </xdr:spPr>
    </xdr:pic>
    <xdr:clientData/>
  </xdr:twoCellAnchor>
  <xdr:twoCellAnchor editAs="oneCell">
    <xdr:from>
      <xdr:col>2</xdr:col>
      <xdr:colOff>0</xdr:colOff>
      <xdr:row>32</xdr:row>
      <xdr:rowOff>0</xdr:rowOff>
    </xdr:from>
    <xdr:to>
      <xdr:col>12</xdr:col>
      <xdr:colOff>281940</xdr:colOff>
      <xdr:row>52</xdr:row>
      <xdr:rowOff>170798</xdr:rowOff>
    </xdr:to>
    <xdr:pic>
      <xdr:nvPicPr>
        <xdr:cNvPr id="5" name="Image 4">
          <a:extLst>
            <a:ext uri="{FF2B5EF4-FFF2-40B4-BE49-F238E27FC236}">
              <a16:creationId xmlns:a16="http://schemas.microsoft.com/office/drawing/2014/main" id="{8D3DBA49-ECAA-9976-EFD8-1DEC5F3D2235}"/>
            </a:ext>
          </a:extLst>
        </xdr:cNvPr>
        <xdr:cNvPicPr>
          <a:picLocks noChangeAspect="1"/>
        </xdr:cNvPicPr>
      </xdr:nvPicPr>
      <xdr:blipFill>
        <a:blip xmlns:r="http://schemas.openxmlformats.org/officeDocument/2006/relationships" r:embed="rId2"/>
        <a:stretch>
          <a:fillRect/>
        </a:stretch>
      </xdr:blipFill>
      <xdr:spPr>
        <a:xfrm>
          <a:off x="3543300" y="5810250"/>
          <a:ext cx="8181975" cy="3797918"/>
        </a:xfrm>
        <a:prstGeom prst="rect">
          <a:avLst/>
        </a:prstGeom>
      </xdr:spPr>
    </xdr:pic>
    <xdr:clientData/>
  </xdr:twoCellAnchor>
  <xdr:twoCellAnchor editAs="oneCell">
    <xdr:from>
      <xdr:col>2</xdr:col>
      <xdr:colOff>0</xdr:colOff>
      <xdr:row>53</xdr:row>
      <xdr:rowOff>0</xdr:rowOff>
    </xdr:from>
    <xdr:to>
      <xdr:col>11</xdr:col>
      <xdr:colOff>21967</xdr:colOff>
      <xdr:row>73</xdr:row>
      <xdr:rowOff>136690</xdr:rowOff>
    </xdr:to>
    <xdr:pic>
      <xdr:nvPicPr>
        <xdr:cNvPr id="6" name="Image 5">
          <a:extLst>
            <a:ext uri="{FF2B5EF4-FFF2-40B4-BE49-F238E27FC236}">
              <a16:creationId xmlns:a16="http://schemas.microsoft.com/office/drawing/2014/main" id="{97C87998-3B02-2AC9-9574-5FFFA2D0AF07}"/>
            </a:ext>
          </a:extLst>
        </xdr:cNvPr>
        <xdr:cNvPicPr>
          <a:picLocks noChangeAspect="1"/>
        </xdr:cNvPicPr>
      </xdr:nvPicPr>
      <xdr:blipFill>
        <a:blip xmlns:r="http://schemas.openxmlformats.org/officeDocument/2006/relationships" r:embed="rId3"/>
        <a:stretch>
          <a:fillRect/>
        </a:stretch>
      </xdr:blipFill>
      <xdr:spPr>
        <a:xfrm>
          <a:off x="3543300" y="9610725"/>
          <a:ext cx="7142857" cy="3761905"/>
        </a:xfrm>
        <a:prstGeom prst="rect">
          <a:avLst/>
        </a:prstGeom>
      </xdr:spPr>
    </xdr:pic>
    <xdr:clientData/>
  </xdr:twoCellAnchor>
  <xdr:twoCellAnchor editAs="oneCell">
    <xdr:from>
      <xdr:col>2</xdr:col>
      <xdr:colOff>0</xdr:colOff>
      <xdr:row>74</xdr:row>
      <xdr:rowOff>0</xdr:rowOff>
    </xdr:from>
    <xdr:to>
      <xdr:col>11</xdr:col>
      <xdr:colOff>97155</xdr:colOff>
      <xdr:row>86</xdr:row>
      <xdr:rowOff>21191</xdr:rowOff>
    </xdr:to>
    <xdr:pic>
      <xdr:nvPicPr>
        <xdr:cNvPr id="7" name="x_x__x0000_i1027">
          <a:extLst>
            <a:ext uri="{FF2B5EF4-FFF2-40B4-BE49-F238E27FC236}">
              <a16:creationId xmlns:a16="http://schemas.microsoft.com/office/drawing/2014/main" id="{E0FFA8D6-2C0E-614B-CF91-3E65A130EF58}"/>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543300" y="13411200"/>
          <a:ext cx="7219950" cy="2204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86</xdr:row>
      <xdr:rowOff>0</xdr:rowOff>
    </xdr:from>
    <xdr:to>
      <xdr:col>11</xdr:col>
      <xdr:colOff>590550</xdr:colOff>
      <xdr:row>99</xdr:row>
      <xdr:rowOff>57150</xdr:rowOff>
    </xdr:to>
    <xdr:pic>
      <xdr:nvPicPr>
        <xdr:cNvPr id="2" name="x__x0000_i1044">
          <a:extLst>
            <a:ext uri="{FF2B5EF4-FFF2-40B4-BE49-F238E27FC236}">
              <a16:creationId xmlns:a16="http://schemas.microsoft.com/office/drawing/2014/main" id="{A4639161-94CA-1C28-B0D2-798815BC076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43300" y="15742920"/>
          <a:ext cx="7726680" cy="2438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4CDBF54-6E89-40E2-B184-F2F1A2392C3C}" name="Table6" displayName="Table6" ref="C13:AT253" totalsRowShown="0">
  <autoFilter ref="C13:AT253" xr:uid="{00000000-0009-0000-0100-000006000000}">
    <filterColumn colId="0">
      <filters>
        <filter val="97 - DOM"/>
        <filter val="FRANCE MÉTROPOLITAINE"/>
      </filters>
    </filterColumn>
  </autoFilter>
  <tableColumns count="44">
    <tableColumn id="1" xr3:uid="{C8F6A47A-8A72-4CD4-B440-F31BD7816AEF}" name="LIB_REG2"/>
    <tableColumn id="2" xr3:uid="{CEDF07CD-E02E-4A8B-8062-334322E79FAC}" name="LIB_SAA"/>
    <tableColumn id="3" xr3:uid="{E8B74B63-FBF1-4ED3-BD9C-F20873FF6DEE}" name="SURF_2010"/>
    <tableColumn id="4" xr3:uid="{A6825543-E505-4449-B62C-D06652BB7BF6}" name="SURF_2011"/>
    <tableColumn id="5" xr3:uid="{F41BBD2D-E412-47D3-B62E-1695EC07410A}" name="SURF_2012"/>
    <tableColumn id="6" xr3:uid="{832C9F15-3DE1-4326-83CE-811657C7EB0C}" name="SURF_2013"/>
    <tableColumn id="7" xr3:uid="{21953131-0748-4BA1-9023-49C71C0AE1D8}" name="SURF_2014"/>
    <tableColumn id="8" xr3:uid="{AA1DF000-DF2F-4FD1-BE3E-49217801F7D9}" name="SURF_2015"/>
    <tableColumn id="9" xr3:uid="{549B75AF-04CF-4B79-ACAE-ADDF412CA9CB}" name="SURF_2016"/>
    <tableColumn id="10" xr3:uid="{2E986DD2-7ECB-4BCF-9DBB-40CD15E16DD7}" name="SURF_2017"/>
    <tableColumn id="11" xr3:uid="{4F3DEEAE-9FDC-4A75-A463-A37BE86D28E4}" name="SURF_2018"/>
    <tableColumn id="12" xr3:uid="{236721CB-9D5F-4950-BD23-81B0C27FDA6B}" name="SURF_2019"/>
    <tableColumn id="13" xr3:uid="{A7076441-B9EE-45BF-9896-B002BD098CF3}" name="SURF_2020"/>
    <tableColumn id="14" xr3:uid="{03F2DA47-6691-4DAD-8C48-C01926AEE6A9}" name="SURF_2021"/>
    <tableColumn id="15" xr3:uid="{D21AE4E3-628F-4C8D-AFDF-B7A448C15D61}" name="SURF_2022"/>
    <tableColumn id="16" xr3:uid="{50310152-C854-4634-8B49-607AE2E3AF24}" name="SURF_2023"/>
    <tableColumn id="17" xr3:uid="{08555221-0BA5-4D0D-95C3-FE14917EE07A}" name="REND_2010"/>
    <tableColumn id="18" xr3:uid="{224B555E-C8BC-4636-8E36-0A96D0B1D084}" name="REND_2011"/>
    <tableColumn id="19" xr3:uid="{EFB45AEE-B989-4B59-8311-802BAE4A9B71}" name="REND_2012"/>
    <tableColumn id="20" xr3:uid="{80A12853-B040-43B0-94AA-80B3DA0390E9}" name="REND_2013"/>
    <tableColumn id="21" xr3:uid="{52BE09CD-8547-4D83-843D-622369D9033F}" name="REND_2014"/>
    <tableColumn id="22" xr3:uid="{4C99DFEE-674D-4091-944C-376061529E44}" name="REND_2015"/>
    <tableColumn id="23" xr3:uid="{4AC56601-316D-4958-BA9A-1A87AB23F429}" name="REND_2016"/>
    <tableColumn id="24" xr3:uid="{2A06580F-7970-471A-B49C-E844238094DB}" name="REND_2017"/>
    <tableColumn id="25" xr3:uid="{B428CBC7-D8CE-4AEF-B573-5B29E62CD4FE}" name="REND_2018"/>
    <tableColumn id="26" xr3:uid="{C29AF1B0-7EA5-4866-8924-8544BBCB7C8A}" name="REND_2019"/>
    <tableColumn id="27" xr3:uid="{287B065B-F072-4BC1-9005-ED9B8BF0BB34}" name="REND_2020"/>
    <tableColumn id="28" xr3:uid="{41E8C07B-B3A8-461A-9B4F-1A3D0DB0FD49}" name="REND_2021"/>
    <tableColumn id="29" xr3:uid="{02531085-B7B1-4111-9447-BCB53DEB19FC}" name="REND_2022"/>
    <tableColumn id="30" xr3:uid="{12B0EBCC-E260-4839-8520-6726DD4F23DF}" name="REND_2023"/>
    <tableColumn id="31" xr3:uid="{8F6BA658-8BEE-489B-BEED-ABABBA9E7D82}" name="PROD_2010"/>
    <tableColumn id="32" xr3:uid="{4164E56E-CC70-4B93-B0D4-1B4AC3799F50}" name="PROD_2011"/>
    <tableColumn id="33" xr3:uid="{86E56794-9186-4603-B955-788DC4A59268}" name="PROD_2012"/>
    <tableColumn id="34" xr3:uid="{F766A359-44F5-498F-9E88-DA0F011DC871}" name="PROD_2013"/>
    <tableColumn id="35" xr3:uid="{29E29E32-F033-4CDA-A7ED-1C25BC1B2076}" name="PROD_2014"/>
    <tableColumn id="36" xr3:uid="{DE9B80AF-A0FC-48B1-BCA4-FC98DB458375}" name="PROD_2015"/>
    <tableColumn id="37" xr3:uid="{4E7333CE-C695-4847-A25A-FA63345053A1}" name="PROD_2016"/>
    <tableColumn id="38" xr3:uid="{55D1BFDF-1491-4283-AD84-2E34773527BF}" name="PROD_2017"/>
    <tableColumn id="39" xr3:uid="{BB39D6FF-3293-47CD-A0E4-EC1151130E37}" name="PROD_2018"/>
    <tableColumn id="40" xr3:uid="{69081AAC-0D19-4E92-9530-7188BB2620E0}" name="PROD_2019"/>
    <tableColumn id="41" xr3:uid="{DBAB9869-300B-437A-87CE-DFAD2F0E5D6E}" name="PROD_2020"/>
    <tableColumn id="42" xr3:uid="{6EC4D8C0-7729-4C01-9BD2-0149A118EFA7}" name="PROD_2021"/>
    <tableColumn id="43" xr3:uid="{8EADE798-84B7-4FA6-BDBB-19A302D65B43}" name="PROD_2022"/>
    <tableColumn id="44" xr3:uid="{424DEE47-FB13-4B5B-B360-3D3AB3BF72D2}" name="PROD_2023"/>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3" Type="http://schemas.openxmlformats.org/officeDocument/2006/relationships/hyperlink" Target="http://www.example.org/" TargetMode="External"/><Relationship Id="rId2" Type="http://schemas.openxmlformats.org/officeDocument/2006/relationships/hyperlink" Target="https://dataexplorer.nbb.be/vis?lc=fr&amp;pg=0&amp;fs%5b0%5d=%C3%89conomie%20internationale%2C1%7CCommerce%20ext%C3%A9rieur%23FT%23%7CBE-Nat%23BENAT%23&amp;fc=%C3%89conomie%20internationale&amp;bp=true&amp;snb=6&amp;df%5bds%5d=disseminate&amp;df%5bid%5d=DF_EXTTRADEBENAT_Part_I_to_IV&amp;df%5bag%5d=BE2&amp;df%5bvs%5d=1.0&amp;dq=BE.FR.07019050%2B07019090%2B07101000%2B07129005.I.NAT.QTY.M&amp;pd=2015-01%2C2016-12&amp;to%5bTIME_PERIOD%5d=false&amp;vw=tb" TargetMode="External"/><Relationship Id="rId1" Type="http://schemas.openxmlformats.org/officeDocument/2006/relationships/hyperlink" Target="http://www.example.org/" TargetMode="External"/><Relationship Id="rId6" Type="http://schemas.openxmlformats.org/officeDocument/2006/relationships/hyperlink" Target="https://dataexplorer.nbb.be/vis?lc=fr&amp;pg=0&amp;fs%5b0%5d=%C3%89conomie%20internationale%2C1%7CCommerce%20ext%C3%A9rieur%23FT%23%7CBE-Nat%23BENAT%23&amp;fc=%C3%89conomie%20internationale&amp;bp=true&amp;snb=6&amp;df%5bds%5d=disseminate&amp;df%5bid%5d=DF_EXTTRADEBENAT_Part_I_to_IV&amp;df%5bag%5d=BE2&amp;df%5bvs%5d=1.0&amp;dq=BE.FR.07019050%2B07019090%2B07101000%2B07129005.I.NAT.QTY.M&amp;pd=2023-01%2C2024-12&amp;to%5bTIME_PERIOD%5d=false&amp;vw=tb" TargetMode="External"/><Relationship Id="rId5" Type="http://schemas.openxmlformats.org/officeDocument/2006/relationships/hyperlink" Target="http://www.example.org/" TargetMode="External"/><Relationship Id="rId4" Type="http://schemas.openxmlformats.org/officeDocument/2006/relationships/hyperlink" Target="https://dataexplorer.nbb.be/vis?lc=fr&amp;pg=0&amp;fs%5b0%5d=%C3%89conomie%20internationale%2C1%7CCommerce%20ext%C3%A9rieur%23FT%23%7CBE-Nat%23BENAT%23&amp;fc=%C3%89conomie%20internationale&amp;bp=true&amp;snb=6&amp;df%5bds%5d=disseminate&amp;df%5bid%5d=DF_EXTTRADEBENAT_Part_I_to_IV&amp;df%5bag%5d=BE2&amp;df%5bvs%5d=1.0&amp;dq=BE.FR.07019050%2B07019090%2B07101000%2B07129005.I.NAT.QTY.M&amp;pd=2019-01%2C2020-12&amp;to%5bTIME_PERIOD%5d=false&amp;vw=tb"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B4D4B-5D3C-4E95-9DAC-1EAD84EA4B27}">
  <sheetPr>
    <tabColor rgb="FFD7D200"/>
  </sheetPr>
  <dimension ref="A1:AMH14"/>
  <sheetViews>
    <sheetView tabSelected="1" workbookViewId="0">
      <selection activeCell="B12" sqref="B12"/>
    </sheetView>
  </sheetViews>
  <sheetFormatPr baseColWidth="10" defaultColWidth="11.44140625" defaultRowHeight="14.4"/>
  <cols>
    <col min="1" max="1" width="21.33203125" customWidth="1"/>
  </cols>
  <sheetData>
    <row r="1" spans="1:1022" s="288" customFormat="1" ht="16.2" customHeight="1">
      <c r="A1" s="287" t="s">
        <v>652</v>
      </c>
    </row>
    <row r="2" spans="1:1022" ht="15.6">
      <c r="A2" s="289"/>
      <c r="B2" s="290"/>
      <c r="C2" s="290"/>
      <c r="D2" s="290"/>
      <c r="E2" s="290"/>
      <c r="F2" s="290"/>
      <c r="G2" s="290"/>
      <c r="H2" s="291"/>
      <c r="I2" s="290"/>
      <c r="J2" s="290"/>
      <c r="K2" s="290"/>
      <c r="L2" s="290"/>
      <c r="M2" s="290"/>
      <c r="N2" s="291"/>
      <c r="O2" s="291"/>
      <c r="P2" s="291"/>
      <c r="Q2" s="291"/>
      <c r="R2" s="291"/>
      <c r="S2" s="291"/>
      <c r="T2" s="290"/>
      <c r="U2" s="290"/>
      <c r="V2" s="290"/>
      <c r="W2" s="290"/>
      <c r="X2" s="290"/>
      <c r="Y2" s="290"/>
      <c r="Z2" s="290"/>
      <c r="AA2" s="290"/>
      <c r="AB2" s="290"/>
      <c r="AC2" s="290"/>
      <c r="AD2" s="290"/>
      <c r="AE2" s="290"/>
      <c r="AF2" s="290"/>
      <c r="AG2" s="290"/>
      <c r="AH2" s="290"/>
      <c r="AI2" s="290"/>
      <c r="AJ2" s="290"/>
      <c r="AK2" s="290"/>
      <c r="AL2" s="290"/>
      <c r="AM2" s="290"/>
      <c r="AN2" s="290"/>
      <c r="AO2" s="290"/>
      <c r="AP2" s="290"/>
      <c r="AQ2" s="290"/>
      <c r="AR2" s="290"/>
      <c r="AS2" s="290"/>
      <c r="AT2" s="290"/>
      <c r="AU2" s="290"/>
      <c r="AV2" s="290"/>
      <c r="AW2" s="290"/>
      <c r="AX2" s="290"/>
      <c r="AY2" s="290"/>
      <c r="AZ2" s="290"/>
      <c r="BA2" s="290"/>
      <c r="BB2" s="290"/>
      <c r="BC2" s="290"/>
      <c r="BD2" s="290"/>
      <c r="BE2" s="290"/>
      <c r="BF2" s="290"/>
      <c r="BG2" s="290"/>
      <c r="BH2" s="290"/>
      <c r="BI2" s="290"/>
      <c r="BJ2" s="290"/>
      <c r="BK2" s="290"/>
      <c r="BL2" s="290"/>
      <c r="BM2" s="290"/>
      <c r="BN2" s="290"/>
      <c r="BO2" s="290"/>
      <c r="BP2" s="290"/>
      <c r="BQ2" s="290"/>
      <c r="BR2" s="290"/>
      <c r="BS2" s="290"/>
      <c r="BT2" s="290"/>
      <c r="BU2" s="290"/>
      <c r="BV2" s="290"/>
      <c r="BW2" s="290"/>
      <c r="BX2" s="290"/>
      <c r="BY2" s="290"/>
      <c r="BZ2" s="290"/>
      <c r="CA2" s="290"/>
      <c r="CB2" s="290"/>
      <c r="CC2" s="290"/>
      <c r="CD2" s="290"/>
      <c r="CE2" s="290"/>
      <c r="CF2" s="290"/>
      <c r="CG2" s="290"/>
      <c r="CH2" s="290"/>
      <c r="CI2" s="290"/>
      <c r="CJ2" s="290"/>
      <c r="CK2" s="290"/>
      <c r="CL2" s="290"/>
      <c r="CM2" s="290"/>
      <c r="CN2" s="290"/>
      <c r="CO2" s="290"/>
      <c r="CP2" s="290"/>
      <c r="CQ2" s="290"/>
      <c r="CR2" s="290"/>
      <c r="CS2" s="290"/>
      <c r="CT2" s="290"/>
      <c r="CU2" s="290"/>
      <c r="CV2" s="290"/>
      <c r="CW2" s="290"/>
      <c r="CX2" s="290"/>
      <c r="CY2" s="290"/>
      <c r="CZ2" s="290"/>
      <c r="DA2" s="290"/>
      <c r="DB2" s="290"/>
      <c r="DC2" s="290"/>
      <c r="DD2" s="290"/>
      <c r="DE2" s="290"/>
      <c r="DF2" s="290"/>
      <c r="DG2" s="290"/>
      <c r="DH2" s="290"/>
      <c r="DI2" s="290"/>
      <c r="DJ2" s="290"/>
      <c r="DK2" s="290"/>
      <c r="DL2" s="290"/>
      <c r="DM2" s="290"/>
      <c r="DN2" s="290"/>
      <c r="DO2" s="290"/>
      <c r="DP2" s="290"/>
      <c r="DQ2" s="290"/>
      <c r="DR2" s="290"/>
      <c r="DS2" s="290"/>
      <c r="DT2" s="290"/>
      <c r="DU2" s="290"/>
      <c r="DV2" s="290"/>
      <c r="DW2" s="290"/>
      <c r="DX2" s="290"/>
      <c r="DY2" s="290"/>
      <c r="DZ2" s="290"/>
      <c r="EA2" s="290"/>
      <c r="EB2" s="290"/>
      <c r="EC2" s="290"/>
      <c r="ED2" s="290"/>
      <c r="EE2" s="290"/>
      <c r="EF2" s="290"/>
      <c r="EG2" s="290"/>
      <c r="EH2" s="290"/>
      <c r="EI2" s="290"/>
      <c r="EJ2" s="290"/>
      <c r="EK2" s="290"/>
      <c r="EL2" s="290"/>
      <c r="EM2" s="290"/>
      <c r="EN2" s="290"/>
      <c r="EO2" s="290"/>
      <c r="EP2" s="290"/>
      <c r="EQ2" s="290"/>
      <c r="ER2" s="290"/>
      <c r="ES2" s="290"/>
      <c r="ET2" s="290"/>
      <c r="EU2" s="290"/>
      <c r="EV2" s="290"/>
      <c r="EW2" s="290"/>
      <c r="EX2" s="290"/>
      <c r="EY2" s="290"/>
      <c r="EZ2" s="290"/>
      <c r="FA2" s="290"/>
      <c r="FB2" s="290"/>
      <c r="FC2" s="290"/>
      <c r="FD2" s="290"/>
      <c r="FE2" s="290"/>
      <c r="FF2" s="290"/>
      <c r="FG2" s="290"/>
      <c r="FH2" s="290"/>
      <c r="FI2" s="290"/>
      <c r="FJ2" s="290"/>
      <c r="FK2" s="290"/>
      <c r="FL2" s="290"/>
      <c r="FM2" s="290"/>
      <c r="FN2" s="290"/>
      <c r="FO2" s="290"/>
      <c r="FP2" s="290"/>
      <c r="FQ2" s="290"/>
      <c r="FR2" s="290"/>
      <c r="FS2" s="290"/>
      <c r="FT2" s="290"/>
      <c r="FU2" s="290"/>
      <c r="FV2" s="290"/>
      <c r="FW2" s="290"/>
      <c r="FX2" s="290"/>
      <c r="FY2" s="290"/>
      <c r="FZ2" s="290"/>
      <c r="GA2" s="290"/>
      <c r="GB2" s="290"/>
      <c r="GC2" s="290"/>
      <c r="GD2" s="290"/>
      <c r="GE2" s="290"/>
      <c r="GF2" s="290"/>
      <c r="GG2" s="290"/>
      <c r="GH2" s="290"/>
      <c r="GI2" s="290"/>
      <c r="GJ2" s="290"/>
      <c r="GK2" s="290"/>
      <c r="GL2" s="290"/>
      <c r="GM2" s="290"/>
      <c r="GN2" s="290"/>
      <c r="GO2" s="290"/>
      <c r="GP2" s="290"/>
      <c r="GQ2" s="290"/>
      <c r="GR2" s="290"/>
      <c r="GS2" s="290"/>
      <c r="GT2" s="290"/>
      <c r="GU2" s="290"/>
      <c r="GV2" s="290"/>
      <c r="GW2" s="290"/>
      <c r="GX2" s="290"/>
      <c r="GY2" s="290"/>
      <c r="GZ2" s="290"/>
      <c r="HA2" s="290"/>
      <c r="HB2" s="290"/>
      <c r="HC2" s="290"/>
      <c r="HD2" s="290"/>
      <c r="HE2" s="290"/>
      <c r="HF2" s="290"/>
      <c r="HG2" s="290"/>
      <c r="HH2" s="290"/>
      <c r="HI2" s="290"/>
      <c r="HJ2" s="290"/>
      <c r="HK2" s="290"/>
      <c r="HL2" s="290"/>
      <c r="HM2" s="290"/>
      <c r="HN2" s="290"/>
      <c r="HO2" s="290"/>
      <c r="HP2" s="290"/>
      <c r="HQ2" s="290"/>
      <c r="HR2" s="290"/>
      <c r="HS2" s="290"/>
      <c r="HT2" s="290"/>
      <c r="HU2" s="290"/>
      <c r="HV2" s="290"/>
      <c r="HW2" s="290"/>
      <c r="HX2" s="290"/>
      <c r="HY2" s="290"/>
      <c r="HZ2" s="290"/>
      <c r="IA2" s="290"/>
      <c r="IB2" s="290"/>
      <c r="IC2" s="290"/>
      <c r="ID2" s="290"/>
      <c r="IE2" s="290"/>
      <c r="IF2" s="290"/>
      <c r="IG2" s="290"/>
      <c r="IH2" s="290"/>
      <c r="II2" s="290"/>
      <c r="IJ2" s="290"/>
      <c r="IK2" s="290"/>
      <c r="IL2" s="290"/>
      <c r="IM2" s="290"/>
      <c r="IN2" s="290"/>
      <c r="IO2" s="290"/>
      <c r="IP2" s="290"/>
      <c r="IQ2" s="290"/>
      <c r="IR2" s="290"/>
      <c r="IS2" s="290"/>
      <c r="IT2" s="290"/>
      <c r="IU2" s="290"/>
      <c r="IV2" s="290"/>
      <c r="IW2" s="290"/>
      <c r="IX2" s="290"/>
      <c r="IY2" s="290"/>
      <c r="IZ2" s="290"/>
      <c r="JA2" s="290"/>
      <c r="JB2" s="290"/>
      <c r="JC2" s="290"/>
      <c r="JD2" s="290"/>
      <c r="JE2" s="290"/>
      <c r="JF2" s="290"/>
      <c r="JG2" s="290"/>
      <c r="JH2" s="290"/>
      <c r="JI2" s="290"/>
      <c r="JJ2" s="290"/>
      <c r="JK2" s="290"/>
      <c r="JL2" s="290"/>
      <c r="JM2" s="290"/>
      <c r="JN2" s="290"/>
      <c r="JO2" s="290"/>
      <c r="JP2" s="290"/>
      <c r="JQ2" s="290"/>
      <c r="JR2" s="290"/>
      <c r="JS2" s="290"/>
      <c r="JT2" s="290"/>
      <c r="JU2" s="290"/>
      <c r="JV2" s="290"/>
      <c r="JW2" s="290"/>
      <c r="JX2" s="290"/>
      <c r="JY2" s="290"/>
      <c r="JZ2" s="290"/>
      <c r="KA2" s="290"/>
      <c r="KB2" s="290"/>
      <c r="KC2" s="290"/>
      <c r="KD2" s="290"/>
      <c r="KE2" s="290"/>
      <c r="KF2" s="290"/>
      <c r="KG2" s="290"/>
      <c r="KH2" s="290"/>
      <c r="KI2" s="290"/>
      <c r="KJ2" s="290"/>
      <c r="KK2" s="290"/>
      <c r="KL2" s="290"/>
      <c r="KM2" s="290"/>
      <c r="KN2" s="290"/>
      <c r="KO2" s="290"/>
      <c r="KP2" s="290"/>
      <c r="KQ2" s="290"/>
      <c r="KR2" s="290"/>
      <c r="KS2" s="290"/>
      <c r="KT2" s="290"/>
      <c r="KU2" s="290"/>
      <c r="KV2" s="290"/>
      <c r="KW2" s="290"/>
      <c r="KX2" s="290"/>
      <c r="KY2" s="290"/>
      <c r="KZ2" s="290"/>
      <c r="LA2" s="290"/>
      <c r="LB2" s="290"/>
      <c r="LC2" s="290"/>
      <c r="LD2" s="290"/>
      <c r="LE2" s="290"/>
      <c r="LF2" s="290"/>
      <c r="LG2" s="290"/>
      <c r="LH2" s="290"/>
      <c r="LI2" s="290"/>
      <c r="LJ2" s="290"/>
      <c r="LK2" s="290"/>
      <c r="LL2" s="290"/>
      <c r="LM2" s="290"/>
      <c r="LN2" s="290"/>
      <c r="LO2" s="290"/>
      <c r="LP2" s="290"/>
      <c r="LQ2" s="290"/>
      <c r="LR2" s="290"/>
      <c r="LS2" s="290"/>
      <c r="LT2" s="290"/>
      <c r="LU2" s="290"/>
      <c r="LV2" s="290"/>
      <c r="LW2" s="290"/>
      <c r="LX2" s="290"/>
      <c r="LY2" s="290"/>
      <c r="LZ2" s="290"/>
      <c r="MA2" s="290"/>
      <c r="MB2" s="290"/>
      <c r="MC2" s="290"/>
      <c r="MD2" s="290"/>
      <c r="ME2" s="290"/>
      <c r="MF2" s="290"/>
      <c r="MG2" s="290"/>
      <c r="MH2" s="290"/>
      <c r="MI2" s="290"/>
      <c r="MJ2" s="290"/>
      <c r="MK2" s="290"/>
      <c r="ML2" s="290"/>
      <c r="MM2" s="290"/>
      <c r="MN2" s="290"/>
      <c r="MO2" s="290"/>
      <c r="MP2" s="290"/>
      <c r="MQ2" s="290"/>
      <c r="MR2" s="290"/>
      <c r="MS2" s="290"/>
      <c r="MT2" s="290"/>
      <c r="MU2" s="290"/>
      <c r="MV2" s="290"/>
      <c r="MW2" s="290"/>
      <c r="MX2" s="290"/>
      <c r="MY2" s="290"/>
      <c r="MZ2" s="290"/>
      <c r="NA2" s="290"/>
      <c r="NB2" s="290"/>
      <c r="NC2" s="290"/>
      <c r="ND2" s="290"/>
      <c r="NE2" s="290"/>
      <c r="NF2" s="290"/>
      <c r="NG2" s="290"/>
      <c r="NH2" s="290"/>
      <c r="NI2" s="290"/>
      <c r="NJ2" s="290"/>
      <c r="NK2" s="290"/>
      <c r="NL2" s="290"/>
      <c r="NM2" s="290"/>
      <c r="NN2" s="290"/>
      <c r="NO2" s="290"/>
      <c r="NP2" s="290"/>
      <c r="NQ2" s="290"/>
      <c r="NR2" s="290"/>
      <c r="NS2" s="290"/>
      <c r="NT2" s="290"/>
      <c r="NU2" s="290"/>
      <c r="NV2" s="290"/>
      <c r="NW2" s="290"/>
      <c r="NX2" s="290"/>
      <c r="NY2" s="290"/>
      <c r="NZ2" s="290"/>
      <c r="OA2" s="290"/>
      <c r="OB2" s="290"/>
      <c r="OC2" s="290"/>
      <c r="OD2" s="290"/>
      <c r="OE2" s="290"/>
      <c r="OF2" s="290"/>
      <c r="OG2" s="290"/>
      <c r="OH2" s="290"/>
      <c r="OI2" s="290"/>
      <c r="OJ2" s="290"/>
      <c r="OK2" s="290"/>
      <c r="OL2" s="290"/>
      <c r="OM2" s="290"/>
      <c r="ON2" s="290"/>
      <c r="OO2" s="290"/>
      <c r="OP2" s="290"/>
      <c r="OQ2" s="290"/>
      <c r="OR2" s="290"/>
      <c r="OS2" s="290"/>
      <c r="OT2" s="290"/>
      <c r="OU2" s="290"/>
      <c r="OV2" s="290"/>
      <c r="OW2" s="290"/>
      <c r="OX2" s="290"/>
      <c r="OY2" s="290"/>
      <c r="OZ2" s="290"/>
      <c r="PA2" s="290"/>
      <c r="PB2" s="290"/>
      <c r="PC2" s="290"/>
      <c r="PD2" s="290"/>
      <c r="PE2" s="290"/>
      <c r="PF2" s="290"/>
      <c r="PG2" s="290"/>
      <c r="PH2" s="290"/>
      <c r="PI2" s="290"/>
      <c r="PJ2" s="290"/>
      <c r="PK2" s="290"/>
      <c r="PL2" s="290"/>
      <c r="PM2" s="290"/>
      <c r="PN2" s="290"/>
      <c r="PO2" s="290"/>
      <c r="PP2" s="290"/>
      <c r="PQ2" s="290"/>
      <c r="PR2" s="290"/>
      <c r="PS2" s="290"/>
      <c r="PT2" s="290"/>
      <c r="PU2" s="290"/>
      <c r="PV2" s="290"/>
      <c r="PW2" s="290"/>
      <c r="PX2" s="290"/>
      <c r="PY2" s="290"/>
      <c r="PZ2" s="290"/>
      <c r="QA2" s="290"/>
      <c r="QB2" s="290"/>
      <c r="QC2" s="290"/>
      <c r="QD2" s="290"/>
      <c r="QE2" s="290"/>
      <c r="QF2" s="290"/>
      <c r="QG2" s="290"/>
      <c r="QH2" s="290"/>
      <c r="QI2" s="290"/>
      <c r="QJ2" s="290"/>
      <c r="QK2" s="290"/>
      <c r="QL2" s="290"/>
      <c r="QM2" s="290"/>
      <c r="QN2" s="290"/>
      <c r="QO2" s="290"/>
      <c r="QP2" s="290"/>
      <c r="QQ2" s="290"/>
      <c r="QR2" s="290"/>
      <c r="QS2" s="290"/>
      <c r="QT2" s="290"/>
      <c r="QU2" s="290"/>
      <c r="QV2" s="290"/>
      <c r="QW2" s="290"/>
      <c r="QX2" s="290"/>
      <c r="QY2" s="290"/>
      <c r="QZ2" s="290"/>
      <c r="RA2" s="290"/>
      <c r="RB2" s="290"/>
      <c r="RC2" s="290"/>
      <c r="RD2" s="290"/>
      <c r="RE2" s="290"/>
      <c r="RF2" s="290"/>
      <c r="RG2" s="290"/>
      <c r="RH2" s="290"/>
      <c r="RI2" s="290"/>
      <c r="RJ2" s="290"/>
      <c r="RK2" s="290"/>
      <c r="RL2" s="290"/>
      <c r="RM2" s="290"/>
      <c r="RN2" s="290"/>
      <c r="RO2" s="290"/>
      <c r="RP2" s="290"/>
      <c r="RQ2" s="290"/>
      <c r="RR2" s="290"/>
      <c r="RS2" s="290"/>
      <c r="RT2" s="290"/>
      <c r="RU2" s="290"/>
      <c r="RV2" s="290"/>
      <c r="RW2" s="290"/>
      <c r="RX2" s="290"/>
      <c r="RY2" s="290"/>
      <c r="RZ2" s="290"/>
      <c r="SA2" s="290"/>
      <c r="SB2" s="290"/>
      <c r="SC2" s="290"/>
      <c r="SD2" s="290"/>
      <c r="SE2" s="290"/>
      <c r="SF2" s="290"/>
      <c r="SG2" s="290"/>
      <c r="SH2" s="290"/>
      <c r="SI2" s="290"/>
      <c r="SJ2" s="290"/>
      <c r="SK2" s="290"/>
      <c r="SL2" s="290"/>
      <c r="SM2" s="290"/>
      <c r="SN2" s="290"/>
      <c r="SO2" s="290"/>
      <c r="SP2" s="290"/>
      <c r="SQ2" s="290"/>
      <c r="SR2" s="290"/>
      <c r="SS2" s="290"/>
      <c r="ST2" s="290"/>
      <c r="SU2" s="290"/>
      <c r="SV2" s="290"/>
      <c r="SW2" s="290"/>
      <c r="SX2" s="290"/>
      <c r="SY2" s="290"/>
      <c r="SZ2" s="290"/>
      <c r="TA2" s="290"/>
      <c r="TB2" s="290"/>
      <c r="TC2" s="290"/>
      <c r="TD2" s="290"/>
      <c r="TE2" s="290"/>
      <c r="TF2" s="290"/>
      <c r="TG2" s="290"/>
      <c r="TH2" s="290"/>
      <c r="TI2" s="290"/>
      <c r="TJ2" s="290"/>
      <c r="TK2" s="290"/>
      <c r="TL2" s="290"/>
      <c r="TM2" s="290"/>
      <c r="TN2" s="290"/>
      <c r="TO2" s="290"/>
      <c r="TP2" s="290"/>
      <c r="TQ2" s="290"/>
      <c r="TR2" s="290"/>
      <c r="TS2" s="290"/>
      <c r="TT2" s="290"/>
      <c r="TU2" s="290"/>
      <c r="TV2" s="290"/>
      <c r="TW2" s="290"/>
      <c r="TX2" s="290"/>
      <c r="TY2" s="290"/>
      <c r="TZ2" s="290"/>
      <c r="UA2" s="290"/>
      <c r="UB2" s="290"/>
      <c r="UC2" s="290"/>
      <c r="UD2" s="290"/>
      <c r="UE2" s="290"/>
      <c r="UF2" s="290"/>
      <c r="UG2" s="290"/>
      <c r="UH2" s="290"/>
      <c r="UI2" s="290"/>
      <c r="UJ2" s="290"/>
      <c r="UK2" s="290"/>
      <c r="UL2" s="290"/>
      <c r="UM2" s="290"/>
      <c r="UN2" s="290"/>
      <c r="UO2" s="290"/>
      <c r="UP2" s="290"/>
      <c r="UQ2" s="290"/>
      <c r="UR2" s="290"/>
      <c r="US2" s="290"/>
      <c r="UT2" s="290"/>
      <c r="UU2" s="290"/>
      <c r="UV2" s="290"/>
      <c r="UW2" s="290"/>
      <c r="UX2" s="290"/>
      <c r="UY2" s="290"/>
      <c r="UZ2" s="290"/>
      <c r="VA2" s="290"/>
      <c r="VB2" s="290"/>
      <c r="VC2" s="290"/>
      <c r="VD2" s="290"/>
      <c r="VE2" s="290"/>
      <c r="VF2" s="290"/>
      <c r="VG2" s="290"/>
      <c r="VH2" s="290"/>
      <c r="VI2" s="290"/>
      <c r="VJ2" s="290"/>
      <c r="VK2" s="290"/>
      <c r="VL2" s="290"/>
      <c r="VM2" s="290"/>
      <c r="VN2" s="290"/>
      <c r="VO2" s="290"/>
      <c r="VP2" s="290"/>
      <c r="VQ2" s="290"/>
      <c r="VR2" s="290"/>
      <c r="VS2" s="290"/>
      <c r="VT2" s="290"/>
      <c r="VU2" s="290"/>
      <c r="VV2" s="290"/>
      <c r="VW2" s="290"/>
      <c r="VX2" s="290"/>
      <c r="VY2" s="290"/>
      <c r="VZ2" s="290"/>
      <c r="WA2" s="290"/>
      <c r="WB2" s="290"/>
      <c r="WC2" s="290"/>
      <c r="WD2" s="290"/>
      <c r="WE2" s="290"/>
      <c r="WF2" s="290"/>
      <c r="WG2" s="290"/>
      <c r="WH2" s="290"/>
      <c r="WI2" s="290"/>
      <c r="WJ2" s="290"/>
      <c r="WK2" s="290"/>
      <c r="WL2" s="290"/>
      <c r="WM2" s="290"/>
      <c r="WN2" s="290"/>
      <c r="WO2" s="290"/>
      <c r="WP2" s="290"/>
      <c r="WQ2" s="290"/>
      <c r="WR2" s="290"/>
      <c r="WS2" s="290"/>
      <c r="WT2" s="290"/>
      <c r="WU2" s="290"/>
      <c r="WV2" s="290"/>
      <c r="WW2" s="290"/>
      <c r="WX2" s="290"/>
      <c r="WY2" s="290"/>
      <c r="WZ2" s="290"/>
      <c r="XA2" s="290"/>
      <c r="XB2" s="290"/>
      <c r="XC2" s="290"/>
      <c r="XD2" s="290"/>
      <c r="XE2" s="290"/>
      <c r="XF2" s="290"/>
      <c r="XG2" s="290"/>
      <c r="XH2" s="290"/>
      <c r="XI2" s="290"/>
      <c r="XJ2" s="290"/>
      <c r="XK2" s="290"/>
      <c r="XL2" s="290"/>
      <c r="XM2" s="290"/>
      <c r="XN2" s="290"/>
      <c r="XO2" s="290"/>
      <c r="XP2" s="290"/>
      <c r="XQ2" s="290"/>
      <c r="XR2" s="290"/>
      <c r="XS2" s="290"/>
      <c r="XT2" s="290"/>
      <c r="XU2" s="290"/>
      <c r="XV2" s="290"/>
      <c r="XW2" s="290"/>
      <c r="XX2" s="290"/>
      <c r="XY2" s="290"/>
      <c r="XZ2" s="290"/>
      <c r="YA2" s="290"/>
      <c r="YB2" s="290"/>
      <c r="YC2" s="290"/>
      <c r="YD2" s="290"/>
      <c r="YE2" s="290"/>
      <c r="YF2" s="290"/>
      <c r="YG2" s="290"/>
      <c r="YH2" s="290"/>
      <c r="YI2" s="290"/>
      <c r="YJ2" s="290"/>
      <c r="YK2" s="290"/>
      <c r="YL2" s="290"/>
      <c r="YM2" s="290"/>
      <c r="YN2" s="290"/>
      <c r="YO2" s="290"/>
      <c r="YP2" s="290"/>
      <c r="YQ2" s="290"/>
      <c r="YR2" s="290"/>
      <c r="YS2" s="290"/>
      <c r="YT2" s="290"/>
      <c r="YU2" s="290"/>
      <c r="YV2" s="290"/>
      <c r="YW2" s="290"/>
      <c r="YX2" s="290"/>
      <c r="YY2" s="290"/>
      <c r="YZ2" s="290"/>
      <c r="ZA2" s="290"/>
      <c r="ZB2" s="290"/>
      <c r="ZC2" s="290"/>
      <c r="ZD2" s="290"/>
      <c r="ZE2" s="290"/>
      <c r="ZF2" s="290"/>
      <c r="ZG2" s="290"/>
      <c r="ZH2" s="290"/>
      <c r="ZI2" s="290"/>
      <c r="ZJ2" s="290"/>
      <c r="ZK2" s="290"/>
      <c r="ZL2" s="290"/>
      <c r="ZM2" s="290"/>
      <c r="ZN2" s="290"/>
      <c r="ZO2" s="290"/>
      <c r="ZP2" s="290"/>
      <c r="ZQ2" s="290"/>
      <c r="ZR2" s="290"/>
      <c r="ZS2" s="290"/>
      <c r="ZT2" s="290"/>
      <c r="ZU2" s="290"/>
      <c r="ZV2" s="290"/>
      <c r="ZW2" s="290"/>
      <c r="ZX2" s="290"/>
      <c r="ZY2" s="290"/>
      <c r="ZZ2" s="290"/>
      <c r="AAA2" s="290"/>
      <c r="AAB2" s="290"/>
      <c r="AAC2" s="290"/>
      <c r="AAD2" s="290"/>
      <c r="AAE2" s="290"/>
      <c r="AAF2" s="290"/>
      <c r="AAG2" s="290"/>
      <c r="AAH2" s="290"/>
      <c r="AAI2" s="290"/>
      <c r="AAJ2" s="290"/>
      <c r="AAK2" s="290"/>
      <c r="AAL2" s="290"/>
      <c r="AAM2" s="290"/>
      <c r="AAN2" s="290"/>
      <c r="AAO2" s="290"/>
      <c r="AAP2" s="290"/>
      <c r="AAQ2" s="290"/>
      <c r="AAR2" s="290"/>
      <c r="AAS2" s="290"/>
      <c r="AAT2" s="290"/>
      <c r="AAU2" s="290"/>
      <c r="AAV2" s="290"/>
      <c r="AAW2" s="290"/>
      <c r="AAX2" s="290"/>
      <c r="AAY2" s="290"/>
      <c r="AAZ2" s="290"/>
      <c r="ABA2" s="290"/>
      <c r="ABB2" s="290"/>
      <c r="ABC2" s="290"/>
      <c r="ABD2" s="290"/>
      <c r="ABE2" s="290"/>
      <c r="ABF2" s="290"/>
      <c r="ABG2" s="290"/>
      <c r="ABH2" s="290"/>
      <c r="ABI2" s="290"/>
      <c r="ABJ2" s="290"/>
      <c r="ABK2" s="290"/>
      <c r="ABL2" s="290"/>
      <c r="ABM2" s="290"/>
      <c r="ABN2" s="290"/>
      <c r="ABO2" s="290"/>
      <c r="ABP2" s="290"/>
      <c r="ABQ2" s="290"/>
      <c r="ABR2" s="290"/>
      <c r="ABS2" s="290"/>
      <c r="ABT2" s="290"/>
      <c r="ABU2" s="290"/>
      <c r="ABV2" s="290"/>
      <c r="ABW2" s="290"/>
      <c r="ABX2" s="290"/>
      <c r="ABY2" s="290"/>
      <c r="ABZ2" s="290"/>
      <c r="ACA2" s="290"/>
      <c r="ACB2" s="290"/>
      <c r="ACC2" s="290"/>
      <c r="ACD2" s="290"/>
      <c r="ACE2" s="290"/>
      <c r="ACF2" s="290"/>
      <c r="ACG2" s="290"/>
      <c r="ACH2" s="290"/>
      <c r="ACI2" s="290"/>
      <c r="ACJ2" s="290"/>
      <c r="ACK2" s="290"/>
      <c r="ACL2" s="290"/>
      <c r="ACM2" s="290"/>
      <c r="ACN2" s="290"/>
      <c r="ACO2" s="290"/>
      <c r="ACP2" s="290"/>
      <c r="ACQ2" s="290"/>
      <c r="ACR2" s="290"/>
      <c r="ACS2" s="290"/>
      <c r="ACT2" s="290"/>
      <c r="ACU2" s="290"/>
      <c r="ACV2" s="290"/>
      <c r="ACW2" s="290"/>
      <c r="ACX2" s="290"/>
      <c r="ACY2" s="290"/>
      <c r="ACZ2" s="290"/>
      <c r="ADA2" s="290"/>
      <c r="ADB2" s="290"/>
      <c r="ADC2" s="290"/>
      <c r="ADD2" s="290"/>
      <c r="ADE2" s="290"/>
      <c r="ADF2" s="290"/>
      <c r="ADG2" s="290"/>
      <c r="ADH2" s="290"/>
      <c r="ADI2" s="290"/>
      <c r="ADJ2" s="290"/>
      <c r="ADK2" s="290"/>
      <c r="ADL2" s="290"/>
      <c r="ADM2" s="290"/>
      <c r="ADN2" s="290"/>
      <c r="ADO2" s="290"/>
      <c r="ADP2" s="290"/>
      <c r="ADQ2" s="290"/>
      <c r="ADR2" s="290"/>
      <c r="ADS2" s="290"/>
      <c r="ADT2" s="290"/>
      <c r="ADU2" s="290"/>
      <c r="ADV2" s="290"/>
      <c r="ADW2" s="290"/>
      <c r="ADX2" s="290"/>
      <c r="ADY2" s="290"/>
      <c r="ADZ2" s="290"/>
      <c r="AEA2" s="290"/>
      <c r="AEB2" s="290"/>
      <c r="AEC2" s="290"/>
      <c r="AED2" s="290"/>
      <c r="AEE2" s="290"/>
      <c r="AEF2" s="290"/>
      <c r="AEG2" s="290"/>
      <c r="AEH2" s="290"/>
      <c r="AEI2" s="290"/>
      <c r="AEJ2" s="290"/>
      <c r="AEK2" s="290"/>
      <c r="AEL2" s="290"/>
      <c r="AEM2" s="290"/>
      <c r="AEN2" s="290"/>
      <c r="AEO2" s="290"/>
      <c r="AEP2" s="290"/>
      <c r="AEQ2" s="290"/>
      <c r="AER2" s="290"/>
      <c r="AES2" s="290"/>
      <c r="AET2" s="290"/>
      <c r="AEU2" s="290"/>
      <c r="AEV2" s="290"/>
      <c r="AEW2" s="290"/>
      <c r="AEX2" s="290"/>
      <c r="AEY2" s="290"/>
      <c r="AEZ2" s="290"/>
      <c r="AFA2" s="290"/>
      <c r="AFB2" s="290"/>
      <c r="AFC2" s="290"/>
      <c r="AFD2" s="290"/>
      <c r="AFE2" s="290"/>
      <c r="AFF2" s="290"/>
      <c r="AFG2" s="290"/>
      <c r="AFH2" s="290"/>
      <c r="AFI2" s="290"/>
      <c r="AFJ2" s="290"/>
      <c r="AFK2" s="290"/>
      <c r="AFL2" s="290"/>
      <c r="AFM2" s="290"/>
      <c r="AFN2" s="290"/>
      <c r="AFO2" s="290"/>
      <c r="AFP2" s="290"/>
      <c r="AFQ2" s="290"/>
      <c r="AFR2" s="290"/>
      <c r="AFS2" s="290"/>
      <c r="AFT2" s="290"/>
      <c r="AFU2" s="290"/>
      <c r="AFV2" s="290"/>
      <c r="AFW2" s="290"/>
      <c r="AFX2" s="290"/>
      <c r="AFY2" s="290"/>
      <c r="AFZ2" s="290"/>
      <c r="AGA2" s="290"/>
      <c r="AGB2" s="290"/>
      <c r="AGC2" s="290"/>
      <c r="AGD2" s="290"/>
      <c r="AGE2" s="290"/>
      <c r="AGF2" s="290"/>
      <c r="AGG2" s="290"/>
      <c r="AGH2" s="290"/>
      <c r="AGI2" s="290"/>
      <c r="AGJ2" s="290"/>
      <c r="AGK2" s="290"/>
      <c r="AGL2" s="290"/>
      <c r="AGM2" s="290"/>
      <c r="AGN2" s="290"/>
      <c r="AGO2" s="290"/>
      <c r="AGP2" s="290"/>
      <c r="AGQ2" s="290"/>
      <c r="AGR2" s="290"/>
      <c r="AGS2" s="290"/>
      <c r="AGT2" s="290"/>
      <c r="AGU2" s="290"/>
      <c r="AGV2" s="290"/>
      <c r="AGW2" s="290"/>
      <c r="AGX2" s="290"/>
      <c r="AGY2" s="290"/>
      <c r="AGZ2" s="290"/>
      <c r="AHA2" s="290"/>
      <c r="AHB2" s="290"/>
      <c r="AHC2" s="290"/>
      <c r="AHD2" s="290"/>
      <c r="AHE2" s="290"/>
      <c r="AHF2" s="290"/>
      <c r="AHG2" s="290"/>
      <c r="AHH2" s="290"/>
      <c r="AHI2" s="290"/>
      <c r="AHJ2" s="290"/>
      <c r="AHK2" s="290"/>
      <c r="AHL2" s="290"/>
      <c r="AHM2" s="290"/>
      <c r="AHN2" s="290"/>
      <c r="AHO2" s="290"/>
      <c r="AHP2" s="290"/>
      <c r="AHQ2" s="290"/>
      <c r="AHR2" s="290"/>
      <c r="AHS2" s="290"/>
      <c r="AHT2" s="290"/>
      <c r="AHU2" s="290"/>
      <c r="AHV2" s="290"/>
      <c r="AHW2" s="290"/>
      <c r="AHX2" s="290"/>
      <c r="AHY2" s="290"/>
      <c r="AHZ2" s="290"/>
      <c r="AIA2" s="290"/>
      <c r="AIB2" s="290"/>
      <c r="AIC2" s="290"/>
      <c r="AID2" s="290"/>
      <c r="AIE2" s="290"/>
      <c r="AIF2" s="290"/>
      <c r="AIG2" s="290"/>
      <c r="AIH2" s="290"/>
      <c r="AII2" s="290"/>
      <c r="AIJ2" s="290"/>
      <c r="AIK2" s="290"/>
      <c r="AIL2" s="290"/>
      <c r="AIM2" s="290"/>
      <c r="AIN2" s="290"/>
      <c r="AIO2" s="290"/>
      <c r="AIP2" s="290"/>
      <c r="AIQ2" s="290"/>
      <c r="AIR2" s="290"/>
      <c r="AIS2" s="290"/>
      <c r="AIT2" s="290"/>
      <c r="AIU2" s="290"/>
      <c r="AIV2" s="290"/>
      <c r="AIW2" s="290"/>
      <c r="AIX2" s="290"/>
      <c r="AIY2" s="290"/>
      <c r="AIZ2" s="290"/>
      <c r="AJA2" s="290"/>
      <c r="AJB2" s="290"/>
      <c r="AJC2" s="290"/>
      <c r="AJD2" s="290"/>
      <c r="AJE2" s="290"/>
      <c r="AJF2" s="290"/>
      <c r="AJG2" s="290"/>
      <c r="AJH2" s="290"/>
      <c r="AJI2" s="290"/>
      <c r="AJJ2" s="290"/>
      <c r="AJK2" s="290"/>
      <c r="AJL2" s="290"/>
      <c r="AJM2" s="290"/>
      <c r="AJN2" s="290"/>
      <c r="AJO2" s="290"/>
      <c r="AJP2" s="290"/>
      <c r="AJQ2" s="290"/>
      <c r="AJR2" s="290"/>
      <c r="AJS2" s="290"/>
      <c r="AJT2" s="290"/>
      <c r="AJU2" s="290"/>
      <c r="AJV2" s="290"/>
      <c r="AJW2" s="290"/>
      <c r="AJX2" s="290"/>
      <c r="AJY2" s="290"/>
      <c r="AJZ2" s="290"/>
      <c r="AKA2" s="290"/>
      <c r="AKB2" s="290"/>
      <c r="AKC2" s="290"/>
      <c r="AKD2" s="290"/>
      <c r="AKE2" s="290"/>
      <c r="AKF2" s="290"/>
      <c r="AKG2" s="290"/>
      <c r="AKH2" s="290"/>
      <c r="AKI2" s="290"/>
      <c r="AKJ2" s="290"/>
      <c r="AKK2" s="290"/>
      <c r="AKL2" s="290"/>
      <c r="AKM2" s="290"/>
      <c r="AKN2" s="290"/>
      <c r="AKO2" s="290"/>
      <c r="AKP2" s="290"/>
      <c r="AKQ2" s="290"/>
      <c r="AKR2" s="290"/>
      <c r="AKS2" s="290"/>
      <c r="AKT2" s="290"/>
      <c r="AKU2" s="290"/>
      <c r="AKV2" s="290"/>
      <c r="AKW2" s="290"/>
      <c r="AKX2" s="290"/>
      <c r="AKY2" s="290"/>
      <c r="AKZ2" s="290"/>
      <c r="ALA2" s="290"/>
      <c r="ALB2" s="290"/>
      <c r="ALC2" s="290"/>
      <c r="ALD2" s="290"/>
      <c r="ALE2" s="290"/>
      <c r="ALF2" s="290"/>
      <c r="ALG2" s="290"/>
      <c r="ALH2" s="290"/>
      <c r="ALI2" s="290"/>
      <c r="ALJ2" s="290"/>
      <c r="ALK2" s="290"/>
      <c r="ALL2" s="290"/>
      <c r="ALM2" s="290"/>
      <c r="ALN2" s="290"/>
      <c r="ALO2" s="290"/>
      <c r="ALP2" s="290"/>
      <c r="ALQ2" s="290"/>
      <c r="ALR2" s="290"/>
      <c r="ALS2" s="290"/>
      <c r="ALT2" s="290"/>
      <c r="ALU2" s="290"/>
      <c r="ALV2" s="290"/>
      <c r="ALW2" s="290"/>
      <c r="ALX2" s="290"/>
      <c r="ALY2" s="290"/>
      <c r="ALZ2" s="290"/>
      <c r="AMA2" s="290"/>
      <c r="AMB2" s="290"/>
      <c r="AMC2" s="290"/>
      <c r="AMD2" s="290"/>
      <c r="AME2" s="290"/>
      <c r="AMF2" s="290"/>
      <c r="AMG2" s="290"/>
      <c r="AMH2" s="290"/>
    </row>
    <row r="3" spans="1:1022" ht="15.6">
      <c r="A3" s="292" t="s">
        <v>784</v>
      </c>
      <c r="B3" s="290"/>
      <c r="C3" s="290"/>
      <c r="D3" s="290"/>
      <c r="E3" s="290"/>
      <c r="F3" s="290"/>
      <c r="G3" s="290"/>
      <c r="H3" s="291"/>
      <c r="I3" s="290"/>
      <c r="J3" s="290"/>
      <c r="K3" s="290"/>
      <c r="L3" s="290"/>
      <c r="M3" s="290"/>
      <c r="N3" s="291"/>
      <c r="O3" s="291"/>
      <c r="P3" s="291"/>
      <c r="Q3" s="291"/>
      <c r="R3" s="291"/>
      <c r="S3" s="291"/>
      <c r="T3" s="290"/>
      <c r="U3" s="290"/>
      <c r="V3" s="290"/>
      <c r="W3" s="290"/>
      <c r="X3" s="290"/>
      <c r="Y3" s="290"/>
      <c r="Z3" s="290"/>
      <c r="AA3" s="290"/>
      <c r="AB3" s="290"/>
      <c r="AC3" s="290"/>
      <c r="AD3" s="290"/>
      <c r="AE3" s="290"/>
      <c r="AF3" s="290"/>
      <c r="AG3" s="290"/>
      <c r="AH3" s="290"/>
      <c r="AI3" s="290"/>
      <c r="AJ3" s="290"/>
      <c r="AK3" s="290"/>
      <c r="AL3" s="290"/>
      <c r="AM3" s="290"/>
      <c r="AN3" s="290"/>
      <c r="AO3" s="290"/>
      <c r="AP3" s="290"/>
      <c r="AQ3" s="290"/>
      <c r="AR3" s="290"/>
      <c r="AS3" s="290"/>
      <c r="AT3" s="290"/>
      <c r="AU3" s="290"/>
      <c r="AV3" s="290"/>
      <c r="AW3" s="290"/>
      <c r="AX3" s="290"/>
      <c r="AY3" s="290"/>
      <c r="AZ3" s="290"/>
      <c r="BA3" s="290"/>
      <c r="BB3" s="290"/>
      <c r="BC3" s="290"/>
      <c r="BD3" s="290"/>
      <c r="BE3" s="290"/>
      <c r="BF3" s="290"/>
      <c r="BG3" s="290"/>
      <c r="BH3" s="290"/>
      <c r="BI3" s="290"/>
      <c r="BJ3" s="290"/>
      <c r="BK3" s="290"/>
      <c r="BL3" s="290"/>
      <c r="BM3" s="290"/>
      <c r="BN3" s="290"/>
      <c r="BO3" s="290"/>
      <c r="BP3" s="290"/>
      <c r="BQ3" s="290"/>
      <c r="BR3" s="290"/>
      <c r="BS3" s="290"/>
      <c r="BT3" s="290"/>
      <c r="BU3" s="290"/>
      <c r="BV3" s="290"/>
      <c r="BW3" s="290"/>
      <c r="BX3" s="290"/>
      <c r="BY3" s="290"/>
      <c r="BZ3" s="290"/>
      <c r="CA3" s="290"/>
      <c r="CB3" s="290"/>
      <c r="CC3" s="290"/>
      <c r="CD3" s="290"/>
      <c r="CE3" s="290"/>
      <c r="CF3" s="290"/>
      <c r="CG3" s="290"/>
      <c r="CH3" s="290"/>
      <c r="CI3" s="290"/>
      <c r="CJ3" s="290"/>
      <c r="CK3" s="290"/>
      <c r="CL3" s="290"/>
      <c r="CM3" s="290"/>
      <c r="CN3" s="290"/>
      <c r="CO3" s="290"/>
      <c r="CP3" s="290"/>
      <c r="CQ3" s="290"/>
      <c r="CR3" s="290"/>
      <c r="CS3" s="290"/>
      <c r="CT3" s="290"/>
      <c r="CU3" s="290"/>
      <c r="CV3" s="290"/>
      <c r="CW3" s="290"/>
      <c r="CX3" s="290"/>
      <c r="CY3" s="290"/>
      <c r="CZ3" s="290"/>
      <c r="DA3" s="290"/>
      <c r="DB3" s="290"/>
      <c r="DC3" s="290"/>
      <c r="DD3" s="290"/>
      <c r="DE3" s="290"/>
      <c r="DF3" s="290"/>
      <c r="DG3" s="290"/>
      <c r="DH3" s="290"/>
      <c r="DI3" s="290"/>
      <c r="DJ3" s="290"/>
      <c r="DK3" s="290"/>
      <c r="DL3" s="290"/>
      <c r="DM3" s="290"/>
      <c r="DN3" s="290"/>
      <c r="DO3" s="290"/>
      <c r="DP3" s="290"/>
      <c r="DQ3" s="290"/>
      <c r="DR3" s="290"/>
      <c r="DS3" s="290"/>
      <c r="DT3" s="290"/>
      <c r="DU3" s="290"/>
      <c r="DV3" s="290"/>
      <c r="DW3" s="290"/>
      <c r="DX3" s="290"/>
      <c r="DY3" s="290"/>
      <c r="DZ3" s="290"/>
      <c r="EA3" s="290"/>
      <c r="EB3" s="290"/>
      <c r="EC3" s="290"/>
      <c r="ED3" s="290"/>
      <c r="EE3" s="290"/>
      <c r="EF3" s="290"/>
      <c r="EG3" s="290"/>
      <c r="EH3" s="290"/>
      <c r="EI3" s="290"/>
      <c r="EJ3" s="290"/>
      <c r="EK3" s="290"/>
      <c r="EL3" s="290"/>
      <c r="EM3" s="290"/>
      <c r="EN3" s="290"/>
      <c r="EO3" s="290"/>
      <c r="EP3" s="290"/>
      <c r="EQ3" s="290"/>
      <c r="ER3" s="290"/>
      <c r="ES3" s="290"/>
      <c r="ET3" s="290"/>
      <c r="EU3" s="290"/>
      <c r="EV3" s="290"/>
      <c r="EW3" s="290"/>
      <c r="EX3" s="290"/>
      <c r="EY3" s="290"/>
      <c r="EZ3" s="290"/>
      <c r="FA3" s="290"/>
      <c r="FB3" s="290"/>
      <c r="FC3" s="290"/>
      <c r="FD3" s="290"/>
      <c r="FE3" s="290"/>
      <c r="FF3" s="290"/>
      <c r="FG3" s="290"/>
      <c r="FH3" s="290"/>
      <c r="FI3" s="290"/>
      <c r="FJ3" s="290"/>
      <c r="FK3" s="290"/>
      <c r="FL3" s="290"/>
      <c r="FM3" s="290"/>
      <c r="FN3" s="290"/>
      <c r="FO3" s="290"/>
      <c r="FP3" s="290"/>
      <c r="FQ3" s="290"/>
      <c r="FR3" s="290"/>
      <c r="FS3" s="290"/>
      <c r="FT3" s="290"/>
      <c r="FU3" s="290"/>
      <c r="FV3" s="290"/>
      <c r="FW3" s="290"/>
      <c r="FX3" s="290"/>
      <c r="FY3" s="290"/>
      <c r="FZ3" s="290"/>
      <c r="GA3" s="290"/>
      <c r="GB3" s="290"/>
      <c r="GC3" s="290"/>
      <c r="GD3" s="290"/>
      <c r="GE3" s="290"/>
      <c r="GF3" s="290"/>
      <c r="GG3" s="290"/>
      <c r="GH3" s="290"/>
      <c r="GI3" s="290"/>
      <c r="GJ3" s="290"/>
      <c r="GK3" s="290"/>
      <c r="GL3" s="290"/>
      <c r="GM3" s="290"/>
      <c r="GN3" s="290"/>
      <c r="GO3" s="290"/>
      <c r="GP3" s="290"/>
      <c r="GQ3" s="290"/>
      <c r="GR3" s="290"/>
      <c r="GS3" s="290"/>
      <c r="GT3" s="290"/>
      <c r="GU3" s="290"/>
      <c r="GV3" s="290"/>
      <c r="GW3" s="290"/>
      <c r="GX3" s="290"/>
      <c r="GY3" s="290"/>
      <c r="GZ3" s="290"/>
      <c r="HA3" s="290"/>
      <c r="HB3" s="290"/>
      <c r="HC3" s="290"/>
      <c r="HD3" s="290"/>
      <c r="HE3" s="290"/>
      <c r="HF3" s="290"/>
      <c r="HG3" s="290"/>
      <c r="HH3" s="290"/>
      <c r="HI3" s="290"/>
      <c r="HJ3" s="290"/>
      <c r="HK3" s="290"/>
      <c r="HL3" s="290"/>
      <c r="HM3" s="290"/>
      <c r="HN3" s="290"/>
      <c r="HO3" s="290"/>
      <c r="HP3" s="290"/>
      <c r="HQ3" s="290"/>
      <c r="HR3" s="290"/>
      <c r="HS3" s="290"/>
      <c r="HT3" s="290"/>
      <c r="HU3" s="290"/>
      <c r="HV3" s="290"/>
      <c r="HW3" s="290"/>
      <c r="HX3" s="290"/>
      <c r="HY3" s="290"/>
      <c r="HZ3" s="290"/>
      <c r="IA3" s="290"/>
      <c r="IB3" s="290"/>
      <c r="IC3" s="290"/>
      <c r="ID3" s="290"/>
      <c r="IE3" s="290"/>
      <c r="IF3" s="290"/>
      <c r="IG3" s="290"/>
      <c r="IH3" s="290"/>
      <c r="II3" s="290"/>
      <c r="IJ3" s="290"/>
      <c r="IK3" s="290"/>
      <c r="IL3" s="290"/>
      <c r="IM3" s="290"/>
      <c r="IN3" s="290"/>
      <c r="IO3" s="290"/>
      <c r="IP3" s="290"/>
      <c r="IQ3" s="290"/>
      <c r="IR3" s="290"/>
      <c r="IS3" s="290"/>
      <c r="IT3" s="290"/>
      <c r="IU3" s="290"/>
      <c r="IV3" s="290"/>
      <c r="IW3" s="290"/>
      <c r="IX3" s="290"/>
      <c r="IY3" s="290"/>
      <c r="IZ3" s="290"/>
      <c r="JA3" s="290"/>
      <c r="JB3" s="290"/>
      <c r="JC3" s="290"/>
      <c r="JD3" s="290"/>
      <c r="JE3" s="290"/>
      <c r="JF3" s="290"/>
      <c r="JG3" s="290"/>
      <c r="JH3" s="290"/>
      <c r="JI3" s="290"/>
      <c r="JJ3" s="290"/>
      <c r="JK3" s="290"/>
      <c r="JL3" s="290"/>
      <c r="JM3" s="290"/>
      <c r="JN3" s="290"/>
      <c r="JO3" s="290"/>
      <c r="JP3" s="290"/>
      <c r="JQ3" s="290"/>
      <c r="JR3" s="290"/>
      <c r="JS3" s="290"/>
      <c r="JT3" s="290"/>
      <c r="JU3" s="290"/>
      <c r="JV3" s="290"/>
      <c r="JW3" s="290"/>
      <c r="JX3" s="290"/>
      <c r="JY3" s="290"/>
      <c r="JZ3" s="290"/>
      <c r="KA3" s="290"/>
      <c r="KB3" s="290"/>
      <c r="KC3" s="290"/>
      <c r="KD3" s="290"/>
      <c r="KE3" s="290"/>
      <c r="KF3" s="290"/>
      <c r="KG3" s="290"/>
      <c r="KH3" s="290"/>
      <c r="KI3" s="290"/>
      <c r="KJ3" s="290"/>
      <c r="KK3" s="290"/>
      <c r="KL3" s="290"/>
      <c r="KM3" s="290"/>
      <c r="KN3" s="290"/>
      <c r="KO3" s="290"/>
      <c r="KP3" s="290"/>
      <c r="KQ3" s="290"/>
      <c r="KR3" s="290"/>
      <c r="KS3" s="290"/>
      <c r="KT3" s="290"/>
      <c r="KU3" s="290"/>
      <c r="KV3" s="290"/>
      <c r="KW3" s="290"/>
      <c r="KX3" s="290"/>
      <c r="KY3" s="290"/>
      <c r="KZ3" s="290"/>
      <c r="LA3" s="290"/>
      <c r="LB3" s="290"/>
      <c r="LC3" s="290"/>
      <c r="LD3" s="290"/>
      <c r="LE3" s="290"/>
      <c r="LF3" s="290"/>
      <c r="LG3" s="290"/>
      <c r="LH3" s="290"/>
      <c r="LI3" s="290"/>
      <c r="LJ3" s="290"/>
      <c r="LK3" s="290"/>
      <c r="LL3" s="290"/>
      <c r="LM3" s="290"/>
      <c r="LN3" s="290"/>
      <c r="LO3" s="290"/>
      <c r="LP3" s="290"/>
      <c r="LQ3" s="290"/>
      <c r="LR3" s="290"/>
      <c r="LS3" s="290"/>
      <c r="LT3" s="290"/>
      <c r="LU3" s="290"/>
      <c r="LV3" s="290"/>
      <c r="LW3" s="290"/>
      <c r="LX3" s="290"/>
      <c r="LY3" s="290"/>
      <c r="LZ3" s="290"/>
      <c r="MA3" s="290"/>
      <c r="MB3" s="290"/>
      <c r="MC3" s="290"/>
      <c r="MD3" s="290"/>
      <c r="ME3" s="290"/>
      <c r="MF3" s="290"/>
      <c r="MG3" s="290"/>
      <c r="MH3" s="290"/>
      <c r="MI3" s="290"/>
      <c r="MJ3" s="290"/>
      <c r="MK3" s="290"/>
      <c r="ML3" s="290"/>
      <c r="MM3" s="290"/>
      <c r="MN3" s="290"/>
      <c r="MO3" s="290"/>
      <c r="MP3" s="290"/>
      <c r="MQ3" s="290"/>
      <c r="MR3" s="290"/>
      <c r="MS3" s="290"/>
      <c r="MT3" s="290"/>
      <c r="MU3" s="290"/>
      <c r="MV3" s="290"/>
      <c r="MW3" s="290"/>
      <c r="MX3" s="290"/>
      <c r="MY3" s="290"/>
      <c r="MZ3" s="290"/>
      <c r="NA3" s="290"/>
      <c r="NB3" s="290"/>
      <c r="NC3" s="290"/>
      <c r="ND3" s="290"/>
      <c r="NE3" s="290"/>
      <c r="NF3" s="290"/>
      <c r="NG3" s="290"/>
      <c r="NH3" s="290"/>
      <c r="NI3" s="290"/>
      <c r="NJ3" s="290"/>
      <c r="NK3" s="290"/>
      <c r="NL3" s="290"/>
      <c r="NM3" s="290"/>
      <c r="NN3" s="290"/>
      <c r="NO3" s="290"/>
      <c r="NP3" s="290"/>
      <c r="NQ3" s="290"/>
      <c r="NR3" s="290"/>
      <c r="NS3" s="290"/>
      <c r="NT3" s="290"/>
      <c r="NU3" s="290"/>
      <c r="NV3" s="290"/>
      <c r="NW3" s="290"/>
      <c r="NX3" s="290"/>
      <c r="NY3" s="290"/>
      <c r="NZ3" s="290"/>
      <c r="OA3" s="290"/>
      <c r="OB3" s="290"/>
      <c r="OC3" s="290"/>
      <c r="OD3" s="290"/>
      <c r="OE3" s="290"/>
      <c r="OF3" s="290"/>
      <c r="OG3" s="290"/>
      <c r="OH3" s="290"/>
      <c r="OI3" s="290"/>
      <c r="OJ3" s="290"/>
      <c r="OK3" s="290"/>
      <c r="OL3" s="290"/>
      <c r="OM3" s="290"/>
      <c r="ON3" s="290"/>
      <c r="OO3" s="290"/>
      <c r="OP3" s="290"/>
      <c r="OQ3" s="290"/>
      <c r="OR3" s="290"/>
      <c r="OS3" s="290"/>
      <c r="OT3" s="290"/>
      <c r="OU3" s="290"/>
      <c r="OV3" s="290"/>
      <c r="OW3" s="290"/>
      <c r="OX3" s="290"/>
      <c r="OY3" s="290"/>
      <c r="OZ3" s="290"/>
      <c r="PA3" s="290"/>
      <c r="PB3" s="290"/>
      <c r="PC3" s="290"/>
      <c r="PD3" s="290"/>
      <c r="PE3" s="290"/>
      <c r="PF3" s="290"/>
      <c r="PG3" s="290"/>
      <c r="PH3" s="290"/>
      <c r="PI3" s="290"/>
      <c r="PJ3" s="290"/>
      <c r="PK3" s="290"/>
      <c r="PL3" s="290"/>
      <c r="PM3" s="290"/>
      <c r="PN3" s="290"/>
      <c r="PO3" s="290"/>
      <c r="PP3" s="290"/>
      <c r="PQ3" s="290"/>
      <c r="PR3" s="290"/>
      <c r="PS3" s="290"/>
      <c r="PT3" s="290"/>
      <c r="PU3" s="290"/>
      <c r="PV3" s="290"/>
      <c r="PW3" s="290"/>
      <c r="PX3" s="290"/>
      <c r="PY3" s="290"/>
      <c r="PZ3" s="290"/>
      <c r="QA3" s="290"/>
      <c r="QB3" s="290"/>
      <c r="QC3" s="290"/>
      <c r="QD3" s="290"/>
      <c r="QE3" s="290"/>
      <c r="QF3" s="290"/>
      <c r="QG3" s="290"/>
      <c r="QH3" s="290"/>
      <c r="QI3" s="290"/>
      <c r="QJ3" s="290"/>
      <c r="QK3" s="290"/>
      <c r="QL3" s="290"/>
      <c r="QM3" s="290"/>
      <c r="QN3" s="290"/>
      <c r="QO3" s="290"/>
      <c r="QP3" s="290"/>
      <c r="QQ3" s="290"/>
      <c r="QR3" s="290"/>
      <c r="QS3" s="290"/>
      <c r="QT3" s="290"/>
      <c r="QU3" s="290"/>
      <c r="QV3" s="290"/>
      <c r="QW3" s="290"/>
      <c r="QX3" s="290"/>
      <c r="QY3" s="290"/>
      <c r="QZ3" s="290"/>
      <c r="RA3" s="290"/>
      <c r="RB3" s="290"/>
      <c r="RC3" s="290"/>
      <c r="RD3" s="290"/>
      <c r="RE3" s="290"/>
      <c r="RF3" s="290"/>
      <c r="RG3" s="290"/>
      <c r="RH3" s="290"/>
      <c r="RI3" s="290"/>
      <c r="RJ3" s="290"/>
      <c r="RK3" s="290"/>
      <c r="RL3" s="290"/>
      <c r="RM3" s="290"/>
      <c r="RN3" s="290"/>
      <c r="RO3" s="290"/>
      <c r="RP3" s="290"/>
      <c r="RQ3" s="290"/>
      <c r="RR3" s="290"/>
      <c r="RS3" s="290"/>
      <c r="RT3" s="290"/>
      <c r="RU3" s="290"/>
      <c r="RV3" s="290"/>
      <c r="RW3" s="290"/>
      <c r="RX3" s="290"/>
      <c r="RY3" s="290"/>
      <c r="RZ3" s="290"/>
      <c r="SA3" s="290"/>
      <c r="SB3" s="290"/>
      <c r="SC3" s="290"/>
      <c r="SD3" s="290"/>
      <c r="SE3" s="290"/>
      <c r="SF3" s="290"/>
      <c r="SG3" s="290"/>
      <c r="SH3" s="290"/>
      <c r="SI3" s="290"/>
      <c r="SJ3" s="290"/>
      <c r="SK3" s="290"/>
      <c r="SL3" s="290"/>
      <c r="SM3" s="290"/>
      <c r="SN3" s="290"/>
      <c r="SO3" s="290"/>
      <c r="SP3" s="290"/>
      <c r="SQ3" s="290"/>
      <c r="SR3" s="290"/>
      <c r="SS3" s="290"/>
      <c r="ST3" s="290"/>
      <c r="SU3" s="290"/>
      <c r="SV3" s="290"/>
      <c r="SW3" s="290"/>
      <c r="SX3" s="290"/>
      <c r="SY3" s="290"/>
      <c r="SZ3" s="290"/>
      <c r="TA3" s="290"/>
      <c r="TB3" s="290"/>
      <c r="TC3" s="290"/>
      <c r="TD3" s="290"/>
      <c r="TE3" s="290"/>
      <c r="TF3" s="290"/>
      <c r="TG3" s="290"/>
      <c r="TH3" s="290"/>
      <c r="TI3" s="290"/>
      <c r="TJ3" s="290"/>
      <c r="TK3" s="290"/>
      <c r="TL3" s="290"/>
      <c r="TM3" s="290"/>
      <c r="TN3" s="290"/>
      <c r="TO3" s="290"/>
      <c r="TP3" s="290"/>
      <c r="TQ3" s="290"/>
      <c r="TR3" s="290"/>
      <c r="TS3" s="290"/>
      <c r="TT3" s="290"/>
      <c r="TU3" s="290"/>
      <c r="TV3" s="290"/>
      <c r="TW3" s="290"/>
      <c r="TX3" s="290"/>
      <c r="TY3" s="290"/>
      <c r="TZ3" s="290"/>
      <c r="UA3" s="290"/>
      <c r="UB3" s="290"/>
      <c r="UC3" s="290"/>
      <c r="UD3" s="290"/>
      <c r="UE3" s="290"/>
      <c r="UF3" s="290"/>
      <c r="UG3" s="290"/>
      <c r="UH3" s="290"/>
      <c r="UI3" s="290"/>
      <c r="UJ3" s="290"/>
      <c r="UK3" s="290"/>
      <c r="UL3" s="290"/>
      <c r="UM3" s="290"/>
      <c r="UN3" s="290"/>
      <c r="UO3" s="290"/>
      <c r="UP3" s="290"/>
      <c r="UQ3" s="290"/>
      <c r="UR3" s="290"/>
      <c r="US3" s="290"/>
      <c r="UT3" s="290"/>
      <c r="UU3" s="290"/>
      <c r="UV3" s="290"/>
      <c r="UW3" s="290"/>
      <c r="UX3" s="290"/>
      <c r="UY3" s="290"/>
      <c r="UZ3" s="290"/>
      <c r="VA3" s="290"/>
      <c r="VB3" s="290"/>
      <c r="VC3" s="290"/>
      <c r="VD3" s="290"/>
      <c r="VE3" s="290"/>
      <c r="VF3" s="290"/>
      <c r="VG3" s="290"/>
      <c r="VH3" s="290"/>
      <c r="VI3" s="290"/>
      <c r="VJ3" s="290"/>
      <c r="VK3" s="290"/>
      <c r="VL3" s="290"/>
      <c r="VM3" s="290"/>
      <c r="VN3" s="290"/>
      <c r="VO3" s="290"/>
      <c r="VP3" s="290"/>
      <c r="VQ3" s="290"/>
      <c r="VR3" s="290"/>
      <c r="VS3" s="290"/>
      <c r="VT3" s="290"/>
      <c r="VU3" s="290"/>
      <c r="VV3" s="290"/>
      <c r="VW3" s="290"/>
      <c r="VX3" s="290"/>
      <c r="VY3" s="290"/>
      <c r="VZ3" s="290"/>
      <c r="WA3" s="290"/>
      <c r="WB3" s="290"/>
      <c r="WC3" s="290"/>
      <c r="WD3" s="290"/>
      <c r="WE3" s="290"/>
      <c r="WF3" s="290"/>
      <c r="WG3" s="290"/>
      <c r="WH3" s="290"/>
      <c r="WI3" s="290"/>
      <c r="WJ3" s="290"/>
      <c r="WK3" s="290"/>
      <c r="WL3" s="290"/>
      <c r="WM3" s="290"/>
      <c r="WN3" s="290"/>
      <c r="WO3" s="290"/>
      <c r="WP3" s="290"/>
      <c r="WQ3" s="290"/>
      <c r="WR3" s="290"/>
      <c r="WS3" s="290"/>
      <c r="WT3" s="290"/>
      <c r="WU3" s="290"/>
      <c r="WV3" s="290"/>
      <c r="WW3" s="290"/>
      <c r="WX3" s="290"/>
      <c r="WY3" s="290"/>
      <c r="WZ3" s="290"/>
      <c r="XA3" s="290"/>
      <c r="XB3" s="290"/>
      <c r="XC3" s="290"/>
      <c r="XD3" s="290"/>
      <c r="XE3" s="290"/>
      <c r="XF3" s="290"/>
      <c r="XG3" s="290"/>
      <c r="XH3" s="290"/>
      <c r="XI3" s="290"/>
      <c r="XJ3" s="290"/>
      <c r="XK3" s="290"/>
      <c r="XL3" s="290"/>
      <c r="XM3" s="290"/>
      <c r="XN3" s="290"/>
      <c r="XO3" s="290"/>
      <c r="XP3" s="290"/>
      <c r="XQ3" s="290"/>
      <c r="XR3" s="290"/>
      <c r="XS3" s="290"/>
      <c r="XT3" s="290"/>
      <c r="XU3" s="290"/>
      <c r="XV3" s="290"/>
      <c r="XW3" s="290"/>
      <c r="XX3" s="290"/>
      <c r="XY3" s="290"/>
      <c r="XZ3" s="290"/>
      <c r="YA3" s="290"/>
      <c r="YB3" s="290"/>
      <c r="YC3" s="290"/>
      <c r="YD3" s="290"/>
      <c r="YE3" s="290"/>
      <c r="YF3" s="290"/>
      <c r="YG3" s="290"/>
      <c r="YH3" s="290"/>
      <c r="YI3" s="290"/>
      <c r="YJ3" s="290"/>
      <c r="YK3" s="290"/>
      <c r="YL3" s="290"/>
      <c r="YM3" s="290"/>
      <c r="YN3" s="290"/>
      <c r="YO3" s="290"/>
      <c r="YP3" s="290"/>
      <c r="YQ3" s="290"/>
      <c r="YR3" s="290"/>
      <c r="YS3" s="290"/>
      <c r="YT3" s="290"/>
      <c r="YU3" s="290"/>
      <c r="YV3" s="290"/>
      <c r="YW3" s="290"/>
      <c r="YX3" s="290"/>
      <c r="YY3" s="290"/>
      <c r="YZ3" s="290"/>
      <c r="ZA3" s="290"/>
      <c r="ZB3" s="290"/>
      <c r="ZC3" s="290"/>
      <c r="ZD3" s="290"/>
      <c r="ZE3" s="290"/>
      <c r="ZF3" s="290"/>
      <c r="ZG3" s="290"/>
      <c r="ZH3" s="290"/>
      <c r="ZI3" s="290"/>
      <c r="ZJ3" s="290"/>
      <c r="ZK3" s="290"/>
      <c r="ZL3" s="290"/>
      <c r="ZM3" s="290"/>
      <c r="ZN3" s="290"/>
      <c r="ZO3" s="290"/>
      <c r="ZP3" s="290"/>
      <c r="ZQ3" s="290"/>
      <c r="ZR3" s="290"/>
      <c r="ZS3" s="290"/>
      <c r="ZT3" s="290"/>
      <c r="ZU3" s="290"/>
      <c r="ZV3" s="290"/>
      <c r="ZW3" s="290"/>
      <c r="ZX3" s="290"/>
      <c r="ZY3" s="290"/>
      <c r="ZZ3" s="290"/>
      <c r="AAA3" s="290"/>
      <c r="AAB3" s="290"/>
      <c r="AAC3" s="290"/>
      <c r="AAD3" s="290"/>
      <c r="AAE3" s="290"/>
      <c r="AAF3" s="290"/>
      <c r="AAG3" s="290"/>
      <c r="AAH3" s="290"/>
      <c r="AAI3" s="290"/>
      <c r="AAJ3" s="290"/>
      <c r="AAK3" s="290"/>
      <c r="AAL3" s="290"/>
      <c r="AAM3" s="290"/>
      <c r="AAN3" s="290"/>
      <c r="AAO3" s="290"/>
      <c r="AAP3" s="290"/>
      <c r="AAQ3" s="290"/>
      <c r="AAR3" s="290"/>
      <c r="AAS3" s="290"/>
      <c r="AAT3" s="290"/>
      <c r="AAU3" s="290"/>
      <c r="AAV3" s="290"/>
      <c r="AAW3" s="290"/>
      <c r="AAX3" s="290"/>
      <c r="AAY3" s="290"/>
      <c r="AAZ3" s="290"/>
      <c r="ABA3" s="290"/>
      <c r="ABB3" s="290"/>
      <c r="ABC3" s="290"/>
      <c r="ABD3" s="290"/>
      <c r="ABE3" s="290"/>
      <c r="ABF3" s="290"/>
      <c r="ABG3" s="290"/>
      <c r="ABH3" s="290"/>
      <c r="ABI3" s="290"/>
      <c r="ABJ3" s="290"/>
      <c r="ABK3" s="290"/>
      <c r="ABL3" s="290"/>
      <c r="ABM3" s="290"/>
      <c r="ABN3" s="290"/>
      <c r="ABO3" s="290"/>
      <c r="ABP3" s="290"/>
      <c r="ABQ3" s="290"/>
      <c r="ABR3" s="290"/>
      <c r="ABS3" s="290"/>
      <c r="ABT3" s="290"/>
      <c r="ABU3" s="290"/>
      <c r="ABV3" s="290"/>
      <c r="ABW3" s="290"/>
      <c r="ABX3" s="290"/>
      <c r="ABY3" s="290"/>
      <c r="ABZ3" s="290"/>
      <c r="ACA3" s="290"/>
      <c r="ACB3" s="290"/>
      <c r="ACC3" s="290"/>
      <c r="ACD3" s="290"/>
      <c r="ACE3" s="290"/>
      <c r="ACF3" s="290"/>
      <c r="ACG3" s="290"/>
      <c r="ACH3" s="290"/>
      <c r="ACI3" s="290"/>
      <c r="ACJ3" s="290"/>
      <c r="ACK3" s="290"/>
      <c r="ACL3" s="290"/>
      <c r="ACM3" s="290"/>
      <c r="ACN3" s="290"/>
      <c r="ACO3" s="290"/>
      <c r="ACP3" s="290"/>
      <c r="ACQ3" s="290"/>
      <c r="ACR3" s="290"/>
      <c r="ACS3" s="290"/>
      <c r="ACT3" s="290"/>
      <c r="ACU3" s="290"/>
      <c r="ACV3" s="290"/>
      <c r="ACW3" s="290"/>
      <c r="ACX3" s="290"/>
      <c r="ACY3" s="290"/>
      <c r="ACZ3" s="290"/>
      <c r="ADA3" s="290"/>
      <c r="ADB3" s="290"/>
      <c r="ADC3" s="290"/>
      <c r="ADD3" s="290"/>
      <c r="ADE3" s="290"/>
      <c r="ADF3" s="290"/>
      <c r="ADG3" s="290"/>
      <c r="ADH3" s="290"/>
      <c r="ADI3" s="290"/>
      <c r="ADJ3" s="290"/>
      <c r="ADK3" s="290"/>
      <c r="ADL3" s="290"/>
      <c r="ADM3" s="290"/>
      <c r="ADN3" s="290"/>
      <c r="ADO3" s="290"/>
      <c r="ADP3" s="290"/>
      <c r="ADQ3" s="290"/>
      <c r="ADR3" s="290"/>
      <c r="ADS3" s="290"/>
      <c r="ADT3" s="290"/>
      <c r="ADU3" s="290"/>
      <c r="ADV3" s="290"/>
      <c r="ADW3" s="290"/>
      <c r="ADX3" s="290"/>
      <c r="ADY3" s="290"/>
      <c r="ADZ3" s="290"/>
      <c r="AEA3" s="290"/>
      <c r="AEB3" s="290"/>
      <c r="AEC3" s="290"/>
      <c r="AED3" s="290"/>
      <c r="AEE3" s="290"/>
      <c r="AEF3" s="290"/>
      <c r="AEG3" s="290"/>
      <c r="AEH3" s="290"/>
      <c r="AEI3" s="290"/>
      <c r="AEJ3" s="290"/>
      <c r="AEK3" s="290"/>
      <c r="AEL3" s="290"/>
      <c r="AEM3" s="290"/>
      <c r="AEN3" s="290"/>
      <c r="AEO3" s="290"/>
      <c r="AEP3" s="290"/>
      <c r="AEQ3" s="290"/>
      <c r="AER3" s="290"/>
      <c r="AES3" s="290"/>
      <c r="AET3" s="290"/>
      <c r="AEU3" s="290"/>
      <c r="AEV3" s="290"/>
      <c r="AEW3" s="290"/>
      <c r="AEX3" s="290"/>
      <c r="AEY3" s="290"/>
      <c r="AEZ3" s="290"/>
      <c r="AFA3" s="290"/>
      <c r="AFB3" s="290"/>
      <c r="AFC3" s="290"/>
      <c r="AFD3" s="290"/>
      <c r="AFE3" s="290"/>
      <c r="AFF3" s="290"/>
      <c r="AFG3" s="290"/>
      <c r="AFH3" s="290"/>
      <c r="AFI3" s="290"/>
      <c r="AFJ3" s="290"/>
      <c r="AFK3" s="290"/>
      <c r="AFL3" s="290"/>
      <c r="AFM3" s="290"/>
      <c r="AFN3" s="290"/>
      <c r="AFO3" s="290"/>
      <c r="AFP3" s="290"/>
      <c r="AFQ3" s="290"/>
      <c r="AFR3" s="290"/>
      <c r="AFS3" s="290"/>
      <c r="AFT3" s="290"/>
      <c r="AFU3" s="290"/>
      <c r="AFV3" s="290"/>
      <c r="AFW3" s="290"/>
      <c r="AFX3" s="290"/>
      <c r="AFY3" s="290"/>
      <c r="AFZ3" s="290"/>
      <c r="AGA3" s="290"/>
      <c r="AGB3" s="290"/>
      <c r="AGC3" s="290"/>
      <c r="AGD3" s="290"/>
      <c r="AGE3" s="290"/>
      <c r="AGF3" s="290"/>
      <c r="AGG3" s="290"/>
      <c r="AGH3" s="290"/>
      <c r="AGI3" s="290"/>
      <c r="AGJ3" s="290"/>
      <c r="AGK3" s="290"/>
      <c r="AGL3" s="290"/>
      <c r="AGM3" s="290"/>
      <c r="AGN3" s="290"/>
      <c r="AGO3" s="290"/>
      <c r="AGP3" s="290"/>
      <c r="AGQ3" s="290"/>
      <c r="AGR3" s="290"/>
      <c r="AGS3" s="290"/>
      <c r="AGT3" s="290"/>
      <c r="AGU3" s="290"/>
      <c r="AGV3" s="290"/>
      <c r="AGW3" s="290"/>
      <c r="AGX3" s="290"/>
      <c r="AGY3" s="290"/>
      <c r="AGZ3" s="290"/>
      <c r="AHA3" s="290"/>
      <c r="AHB3" s="290"/>
      <c r="AHC3" s="290"/>
      <c r="AHD3" s="290"/>
      <c r="AHE3" s="290"/>
      <c r="AHF3" s="290"/>
      <c r="AHG3" s="290"/>
      <c r="AHH3" s="290"/>
      <c r="AHI3" s="290"/>
      <c r="AHJ3" s="290"/>
      <c r="AHK3" s="290"/>
      <c r="AHL3" s="290"/>
      <c r="AHM3" s="290"/>
      <c r="AHN3" s="290"/>
      <c r="AHO3" s="290"/>
      <c r="AHP3" s="290"/>
      <c r="AHQ3" s="290"/>
      <c r="AHR3" s="290"/>
      <c r="AHS3" s="290"/>
      <c r="AHT3" s="290"/>
      <c r="AHU3" s="290"/>
      <c r="AHV3" s="290"/>
      <c r="AHW3" s="290"/>
      <c r="AHX3" s="290"/>
      <c r="AHY3" s="290"/>
      <c r="AHZ3" s="290"/>
      <c r="AIA3" s="290"/>
      <c r="AIB3" s="290"/>
      <c r="AIC3" s="290"/>
      <c r="AID3" s="290"/>
      <c r="AIE3" s="290"/>
      <c r="AIF3" s="290"/>
      <c r="AIG3" s="290"/>
      <c r="AIH3" s="290"/>
      <c r="AII3" s="290"/>
      <c r="AIJ3" s="290"/>
      <c r="AIK3" s="290"/>
      <c r="AIL3" s="290"/>
      <c r="AIM3" s="290"/>
      <c r="AIN3" s="290"/>
      <c r="AIO3" s="290"/>
      <c r="AIP3" s="290"/>
      <c r="AIQ3" s="290"/>
      <c r="AIR3" s="290"/>
      <c r="AIS3" s="290"/>
      <c r="AIT3" s="290"/>
      <c r="AIU3" s="290"/>
      <c r="AIV3" s="290"/>
      <c r="AIW3" s="290"/>
      <c r="AIX3" s="290"/>
      <c r="AIY3" s="290"/>
      <c r="AIZ3" s="290"/>
      <c r="AJA3" s="290"/>
      <c r="AJB3" s="290"/>
      <c r="AJC3" s="290"/>
      <c r="AJD3" s="290"/>
      <c r="AJE3" s="290"/>
      <c r="AJF3" s="290"/>
      <c r="AJG3" s="290"/>
      <c r="AJH3" s="290"/>
      <c r="AJI3" s="290"/>
      <c r="AJJ3" s="290"/>
      <c r="AJK3" s="290"/>
      <c r="AJL3" s="290"/>
      <c r="AJM3" s="290"/>
      <c r="AJN3" s="290"/>
      <c r="AJO3" s="290"/>
      <c r="AJP3" s="290"/>
      <c r="AJQ3" s="290"/>
      <c r="AJR3" s="290"/>
      <c r="AJS3" s="290"/>
      <c r="AJT3" s="290"/>
      <c r="AJU3" s="290"/>
      <c r="AJV3" s="290"/>
      <c r="AJW3" s="290"/>
      <c r="AJX3" s="290"/>
      <c r="AJY3" s="290"/>
      <c r="AJZ3" s="290"/>
      <c r="AKA3" s="290"/>
      <c r="AKB3" s="290"/>
      <c r="AKC3" s="290"/>
      <c r="AKD3" s="290"/>
      <c r="AKE3" s="290"/>
      <c r="AKF3" s="290"/>
      <c r="AKG3" s="290"/>
      <c r="AKH3" s="290"/>
      <c r="AKI3" s="290"/>
      <c r="AKJ3" s="290"/>
      <c r="AKK3" s="290"/>
      <c r="AKL3" s="290"/>
      <c r="AKM3" s="290"/>
      <c r="AKN3" s="290"/>
      <c r="AKO3" s="290"/>
      <c r="AKP3" s="290"/>
      <c r="AKQ3" s="290"/>
      <c r="AKR3" s="290"/>
      <c r="AKS3" s="290"/>
      <c r="AKT3" s="290"/>
      <c r="AKU3" s="290"/>
      <c r="AKV3" s="290"/>
      <c r="AKW3" s="290"/>
      <c r="AKX3" s="290"/>
      <c r="AKY3" s="290"/>
      <c r="AKZ3" s="290"/>
      <c r="ALA3" s="290"/>
      <c r="ALB3" s="290"/>
      <c r="ALC3" s="290"/>
      <c r="ALD3" s="290"/>
      <c r="ALE3" s="290"/>
      <c r="ALF3" s="290"/>
      <c r="ALG3" s="290"/>
      <c r="ALH3" s="290"/>
      <c r="ALI3" s="290"/>
      <c r="ALJ3" s="290"/>
      <c r="ALK3" s="290"/>
      <c r="ALL3" s="290"/>
      <c r="ALM3" s="290"/>
      <c r="ALN3" s="290"/>
      <c r="ALO3" s="290"/>
      <c r="ALP3" s="290"/>
      <c r="ALQ3" s="290"/>
      <c r="ALR3" s="290"/>
      <c r="ALS3" s="290"/>
      <c r="ALT3" s="290"/>
      <c r="ALU3" s="290"/>
      <c r="ALV3" s="290"/>
      <c r="ALW3" s="290"/>
      <c r="ALX3" s="290"/>
      <c r="ALY3" s="290"/>
      <c r="ALZ3" s="290"/>
      <c r="AMA3" s="290"/>
      <c r="AMB3" s="290"/>
      <c r="AMC3" s="290"/>
      <c r="AMD3" s="290"/>
      <c r="AME3" s="290"/>
      <c r="AMF3" s="290"/>
      <c r="AMG3" s="290"/>
      <c r="AMH3" s="290"/>
    </row>
    <row r="4" spans="1:1022" ht="15.6">
      <c r="A4" s="292"/>
      <c r="B4" s="290"/>
      <c r="C4" s="290"/>
      <c r="D4" s="290"/>
      <c r="E4" s="290"/>
      <c r="F4" s="290"/>
      <c r="G4" s="290"/>
      <c r="H4" s="291"/>
      <c r="I4" s="290"/>
      <c r="J4" s="290"/>
      <c r="K4" s="290"/>
      <c r="L4" s="290"/>
      <c r="M4" s="290"/>
      <c r="N4" s="291"/>
      <c r="O4" s="291"/>
      <c r="P4" s="291"/>
      <c r="Q4" s="291"/>
      <c r="R4" s="291"/>
      <c r="S4" s="291"/>
      <c r="T4" s="290"/>
      <c r="U4" s="290"/>
      <c r="V4" s="290"/>
      <c r="W4" s="290"/>
      <c r="X4" s="290"/>
      <c r="Y4" s="290"/>
      <c r="Z4" s="290"/>
      <c r="AA4" s="290"/>
      <c r="AB4" s="290"/>
      <c r="AC4" s="290"/>
      <c r="AD4" s="290"/>
      <c r="AE4" s="290"/>
      <c r="AF4" s="290"/>
      <c r="AG4" s="290"/>
      <c r="AH4" s="290"/>
      <c r="AI4" s="290"/>
      <c r="AJ4" s="290"/>
      <c r="AK4" s="290"/>
      <c r="AL4" s="290"/>
      <c r="AM4" s="290"/>
      <c r="AN4" s="290"/>
      <c r="AO4" s="290"/>
      <c r="AP4" s="290"/>
      <c r="AQ4" s="290"/>
      <c r="AR4" s="290"/>
      <c r="AS4" s="290"/>
      <c r="AT4" s="290"/>
      <c r="AU4" s="290"/>
      <c r="AV4" s="290"/>
      <c r="AW4" s="290"/>
      <c r="AX4" s="290"/>
      <c r="AY4" s="290"/>
      <c r="AZ4" s="290"/>
      <c r="BA4" s="290"/>
      <c r="BB4" s="290"/>
      <c r="BC4" s="290"/>
      <c r="BD4" s="290"/>
      <c r="BE4" s="290"/>
      <c r="BF4" s="290"/>
      <c r="BG4" s="290"/>
      <c r="BH4" s="290"/>
      <c r="BI4" s="290"/>
      <c r="BJ4" s="290"/>
      <c r="BK4" s="290"/>
      <c r="BL4" s="290"/>
      <c r="BM4" s="290"/>
      <c r="BN4" s="290"/>
      <c r="BO4" s="290"/>
      <c r="BP4" s="290"/>
      <c r="BQ4" s="290"/>
      <c r="BR4" s="290"/>
      <c r="BS4" s="290"/>
      <c r="BT4" s="290"/>
      <c r="BU4" s="290"/>
      <c r="BV4" s="290"/>
      <c r="BW4" s="290"/>
      <c r="BX4" s="290"/>
      <c r="BY4" s="290"/>
      <c r="BZ4" s="290"/>
      <c r="CA4" s="290"/>
      <c r="CB4" s="290"/>
      <c r="CC4" s="290"/>
      <c r="CD4" s="290"/>
      <c r="CE4" s="290"/>
      <c r="CF4" s="290"/>
      <c r="CG4" s="290"/>
      <c r="CH4" s="290"/>
      <c r="CI4" s="290"/>
      <c r="CJ4" s="290"/>
      <c r="CK4" s="290"/>
      <c r="CL4" s="290"/>
      <c r="CM4" s="290"/>
      <c r="CN4" s="290"/>
      <c r="CO4" s="290"/>
      <c r="CP4" s="290"/>
      <c r="CQ4" s="290"/>
      <c r="CR4" s="290"/>
      <c r="CS4" s="290"/>
      <c r="CT4" s="290"/>
      <c r="CU4" s="290"/>
      <c r="CV4" s="290"/>
      <c r="CW4" s="290"/>
      <c r="CX4" s="290"/>
      <c r="CY4" s="290"/>
      <c r="CZ4" s="290"/>
      <c r="DA4" s="290"/>
      <c r="DB4" s="290"/>
      <c r="DC4" s="290"/>
      <c r="DD4" s="290"/>
      <c r="DE4" s="290"/>
      <c r="DF4" s="290"/>
      <c r="DG4" s="290"/>
      <c r="DH4" s="290"/>
      <c r="DI4" s="290"/>
      <c r="DJ4" s="290"/>
      <c r="DK4" s="290"/>
      <c r="DL4" s="290"/>
      <c r="DM4" s="290"/>
      <c r="DN4" s="290"/>
      <c r="DO4" s="290"/>
      <c r="DP4" s="290"/>
      <c r="DQ4" s="290"/>
      <c r="DR4" s="290"/>
      <c r="DS4" s="290"/>
      <c r="DT4" s="290"/>
      <c r="DU4" s="290"/>
      <c r="DV4" s="290"/>
      <c r="DW4" s="290"/>
      <c r="DX4" s="290"/>
      <c r="DY4" s="290"/>
      <c r="DZ4" s="290"/>
      <c r="EA4" s="290"/>
      <c r="EB4" s="290"/>
      <c r="EC4" s="290"/>
      <c r="ED4" s="290"/>
      <c r="EE4" s="290"/>
      <c r="EF4" s="290"/>
      <c r="EG4" s="290"/>
      <c r="EH4" s="290"/>
      <c r="EI4" s="290"/>
      <c r="EJ4" s="290"/>
      <c r="EK4" s="290"/>
      <c r="EL4" s="290"/>
      <c r="EM4" s="290"/>
      <c r="EN4" s="290"/>
      <c r="EO4" s="290"/>
      <c r="EP4" s="290"/>
      <c r="EQ4" s="290"/>
      <c r="ER4" s="290"/>
      <c r="ES4" s="290"/>
      <c r="ET4" s="290"/>
      <c r="EU4" s="290"/>
      <c r="EV4" s="290"/>
      <c r="EW4" s="290"/>
      <c r="EX4" s="290"/>
      <c r="EY4" s="290"/>
      <c r="EZ4" s="290"/>
      <c r="FA4" s="290"/>
      <c r="FB4" s="290"/>
      <c r="FC4" s="290"/>
      <c r="FD4" s="290"/>
      <c r="FE4" s="290"/>
      <c r="FF4" s="290"/>
      <c r="FG4" s="290"/>
      <c r="FH4" s="290"/>
      <c r="FI4" s="290"/>
      <c r="FJ4" s="290"/>
      <c r="FK4" s="290"/>
      <c r="FL4" s="290"/>
      <c r="FM4" s="290"/>
      <c r="FN4" s="290"/>
      <c r="FO4" s="290"/>
      <c r="FP4" s="290"/>
      <c r="FQ4" s="290"/>
      <c r="FR4" s="290"/>
      <c r="FS4" s="290"/>
      <c r="FT4" s="290"/>
      <c r="FU4" s="290"/>
      <c r="FV4" s="290"/>
      <c r="FW4" s="290"/>
      <c r="FX4" s="290"/>
      <c r="FY4" s="290"/>
      <c r="FZ4" s="290"/>
      <c r="GA4" s="290"/>
      <c r="GB4" s="290"/>
      <c r="GC4" s="290"/>
      <c r="GD4" s="290"/>
      <c r="GE4" s="290"/>
      <c r="GF4" s="290"/>
      <c r="GG4" s="290"/>
      <c r="GH4" s="290"/>
      <c r="GI4" s="290"/>
      <c r="GJ4" s="290"/>
      <c r="GK4" s="290"/>
      <c r="GL4" s="290"/>
      <c r="GM4" s="290"/>
      <c r="GN4" s="290"/>
      <c r="GO4" s="290"/>
      <c r="GP4" s="290"/>
      <c r="GQ4" s="290"/>
      <c r="GR4" s="290"/>
      <c r="GS4" s="290"/>
      <c r="GT4" s="290"/>
      <c r="GU4" s="290"/>
      <c r="GV4" s="290"/>
      <c r="GW4" s="290"/>
      <c r="GX4" s="290"/>
      <c r="GY4" s="290"/>
      <c r="GZ4" s="290"/>
      <c r="HA4" s="290"/>
      <c r="HB4" s="290"/>
      <c r="HC4" s="290"/>
      <c r="HD4" s="290"/>
      <c r="HE4" s="290"/>
      <c r="HF4" s="290"/>
      <c r="HG4" s="290"/>
      <c r="HH4" s="290"/>
      <c r="HI4" s="290"/>
      <c r="HJ4" s="290"/>
      <c r="HK4" s="290"/>
      <c r="HL4" s="290"/>
      <c r="HM4" s="290"/>
      <c r="HN4" s="290"/>
      <c r="HO4" s="290"/>
      <c r="HP4" s="290"/>
      <c r="HQ4" s="290"/>
      <c r="HR4" s="290"/>
      <c r="HS4" s="290"/>
      <c r="HT4" s="290"/>
      <c r="HU4" s="290"/>
      <c r="HV4" s="290"/>
      <c r="HW4" s="290"/>
      <c r="HX4" s="290"/>
      <c r="HY4" s="290"/>
      <c r="HZ4" s="290"/>
      <c r="IA4" s="290"/>
      <c r="IB4" s="290"/>
      <c r="IC4" s="290"/>
      <c r="ID4" s="290"/>
      <c r="IE4" s="290"/>
      <c r="IF4" s="290"/>
      <c r="IG4" s="290"/>
      <c r="IH4" s="290"/>
      <c r="II4" s="290"/>
      <c r="IJ4" s="290"/>
      <c r="IK4" s="290"/>
      <c r="IL4" s="290"/>
      <c r="IM4" s="290"/>
      <c r="IN4" s="290"/>
      <c r="IO4" s="290"/>
      <c r="IP4" s="290"/>
      <c r="IQ4" s="290"/>
      <c r="IR4" s="290"/>
      <c r="IS4" s="290"/>
      <c r="IT4" s="290"/>
      <c r="IU4" s="290"/>
      <c r="IV4" s="290"/>
      <c r="IW4" s="290"/>
      <c r="IX4" s="290"/>
      <c r="IY4" s="290"/>
      <c r="IZ4" s="290"/>
      <c r="JA4" s="290"/>
      <c r="JB4" s="290"/>
      <c r="JC4" s="290"/>
      <c r="JD4" s="290"/>
      <c r="JE4" s="290"/>
      <c r="JF4" s="290"/>
      <c r="JG4" s="290"/>
      <c r="JH4" s="290"/>
      <c r="JI4" s="290"/>
      <c r="JJ4" s="290"/>
      <c r="JK4" s="290"/>
      <c r="JL4" s="290"/>
      <c r="JM4" s="290"/>
      <c r="JN4" s="290"/>
      <c r="JO4" s="290"/>
      <c r="JP4" s="290"/>
      <c r="JQ4" s="290"/>
      <c r="JR4" s="290"/>
      <c r="JS4" s="290"/>
      <c r="JT4" s="290"/>
      <c r="JU4" s="290"/>
      <c r="JV4" s="290"/>
      <c r="JW4" s="290"/>
      <c r="JX4" s="290"/>
      <c r="JY4" s="290"/>
      <c r="JZ4" s="290"/>
      <c r="KA4" s="290"/>
      <c r="KB4" s="290"/>
      <c r="KC4" s="290"/>
      <c r="KD4" s="290"/>
      <c r="KE4" s="290"/>
      <c r="KF4" s="290"/>
      <c r="KG4" s="290"/>
      <c r="KH4" s="290"/>
      <c r="KI4" s="290"/>
      <c r="KJ4" s="290"/>
      <c r="KK4" s="290"/>
      <c r="KL4" s="290"/>
      <c r="KM4" s="290"/>
      <c r="KN4" s="290"/>
      <c r="KO4" s="290"/>
      <c r="KP4" s="290"/>
      <c r="KQ4" s="290"/>
      <c r="KR4" s="290"/>
      <c r="KS4" s="290"/>
      <c r="KT4" s="290"/>
      <c r="KU4" s="290"/>
      <c r="KV4" s="290"/>
      <c r="KW4" s="290"/>
      <c r="KX4" s="290"/>
      <c r="KY4" s="290"/>
      <c r="KZ4" s="290"/>
      <c r="LA4" s="290"/>
      <c r="LB4" s="290"/>
      <c r="LC4" s="290"/>
      <c r="LD4" s="290"/>
      <c r="LE4" s="290"/>
      <c r="LF4" s="290"/>
      <c r="LG4" s="290"/>
      <c r="LH4" s="290"/>
      <c r="LI4" s="290"/>
      <c r="LJ4" s="290"/>
      <c r="LK4" s="290"/>
      <c r="LL4" s="290"/>
      <c r="LM4" s="290"/>
      <c r="LN4" s="290"/>
      <c r="LO4" s="290"/>
      <c r="LP4" s="290"/>
      <c r="LQ4" s="290"/>
      <c r="LR4" s="290"/>
      <c r="LS4" s="290"/>
      <c r="LT4" s="290"/>
      <c r="LU4" s="290"/>
      <c r="LV4" s="290"/>
      <c r="LW4" s="290"/>
      <c r="LX4" s="290"/>
      <c r="LY4" s="290"/>
      <c r="LZ4" s="290"/>
      <c r="MA4" s="290"/>
      <c r="MB4" s="290"/>
      <c r="MC4" s="290"/>
      <c r="MD4" s="290"/>
      <c r="ME4" s="290"/>
      <c r="MF4" s="290"/>
      <c r="MG4" s="290"/>
      <c r="MH4" s="290"/>
      <c r="MI4" s="290"/>
      <c r="MJ4" s="290"/>
      <c r="MK4" s="290"/>
      <c r="ML4" s="290"/>
      <c r="MM4" s="290"/>
      <c r="MN4" s="290"/>
      <c r="MO4" s="290"/>
      <c r="MP4" s="290"/>
      <c r="MQ4" s="290"/>
      <c r="MR4" s="290"/>
      <c r="MS4" s="290"/>
      <c r="MT4" s="290"/>
      <c r="MU4" s="290"/>
      <c r="MV4" s="290"/>
      <c r="MW4" s="290"/>
      <c r="MX4" s="290"/>
      <c r="MY4" s="290"/>
      <c r="MZ4" s="290"/>
      <c r="NA4" s="290"/>
      <c r="NB4" s="290"/>
      <c r="NC4" s="290"/>
      <c r="ND4" s="290"/>
      <c r="NE4" s="290"/>
      <c r="NF4" s="290"/>
      <c r="NG4" s="290"/>
      <c r="NH4" s="290"/>
      <c r="NI4" s="290"/>
      <c r="NJ4" s="290"/>
      <c r="NK4" s="290"/>
      <c r="NL4" s="290"/>
      <c r="NM4" s="290"/>
      <c r="NN4" s="290"/>
      <c r="NO4" s="290"/>
      <c r="NP4" s="290"/>
      <c r="NQ4" s="290"/>
      <c r="NR4" s="290"/>
      <c r="NS4" s="290"/>
      <c r="NT4" s="290"/>
      <c r="NU4" s="290"/>
      <c r="NV4" s="290"/>
      <c r="NW4" s="290"/>
      <c r="NX4" s="290"/>
      <c r="NY4" s="290"/>
      <c r="NZ4" s="290"/>
      <c r="OA4" s="290"/>
      <c r="OB4" s="290"/>
      <c r="OC4" s="290"/>
      <c r="OD4" s="290"/>
      <c r="OE4" s="290"/>
      <c r="OF4" s="290"/>
      <c r="OG4" s="290"/>
      <c r="OH4" s="290"/>
      <c r="OI4" s="290"/>
      <c r="OJ4" s="290"/>
      <c r="OK4" s="290"/>
      <c r="OL4" s="290"/>
      <c r="OM4" s="290"/>
      <c r="ON4" s="290"/>
      <c r="OO4" s="290"/>
      <c r="OP4" s="290"/>
      <c r="OQ4" s="290"/>
      <c r="OR4" s="290"/>
      <c r="OS4" s="290"/>
      <c r="OT4" s="290"/>
      <c r="OU4" s="290"/>
      <c r="OV4" s="290"/>
      <c r="OW4" s="290"/>
      <c r="OX4" s="290"/>
      <c r="OY4" s="290"/>
      <c r="OZ4" s="290"/>
      <c r="PA4" s="290"/>
      <c r="PB4" s="290"/>
      <c r="PC4" s="290"/>
      <c r="PD4" s="290"/>
      <c r="PE4" s="290"/>
      <c r="PF4" s="290"/>
      <c r="PG4" s="290"/>
      <c r="PH4" s="290"/>
      <c r="PI4" s="290"/>
      <c r="PJ4" s="290"/>
      <c r="PK4" s="290"/>
      <c r="PL4" s="290"/>
      <c r="PM4" s="290"/>
      <c r="PN4" s="290"/>
      <c r="PO4" s="290"/>
      <c r="PP4" s="290"/>
      <c r="PQ4" s="290"/>
      <c r="PR4" s="290"/>
      <c r="PS4" s="290"/>
      <c r="PT4" s="290"/>
      <c r="PU4" s="290"/>
      <c r="PV4" s="290"/>
      <c r="PW4" s="290"/>
      <c r="PX4" s="290"/>
      <c r="PY4" s="290"/>
      <c r="PZ4" s="290"/>
      <c r="QA4" s="290"/>
      <c r="QB4" s="290"/>
      <c r="QC4" s="290"/>
      <c r="QD4" s="290"/>
      <c r="QE4" s="290"/>
      <c r="QF4" s="290"/>
      <c r="QG4" s="290"/>
      <c r="QH4" s="290"/>
      <c r="QI4" s="290"/>
      <c r="QJ4" s="290"/>
      <c r="QK4" s="290"/>
      <c r="QL4" s="290"/>
      <c r="QM4" s="290"/>
      <c r="QN4" s="290"/>
      <c r="QO4" s="290"/>
      <c r="QP4" s="290"/>
      <c r="QQ4" s="290"/>
      <c r="QR4" s="290"/>
      <c r="QS4" s="290"/>
      <c r="QT4" s="290"/>
      <c r="QU4" s="290"/>
      <c r="QV4" s="290"/>
      <c r="QW4" s="290"/>
      <c r="QX4" s="290"/>
      <c r="QY4" s="290"/>
      <c r="QZ4" s="290"/>
      <c r="RA4" s="290"/>
      <c r="RB4" s="290"/>
      <c r="RC4" s="290"/>
      <c r="RD4" s="290"/>
      <c r="RE4" s="290"/>
      <c r="RF4" s="290"/>
      <c r="RG4" s="290"/>
      <c r="RH4" s="290"/>
      <c r="RI4" s="290"/>
      <c r="RJ4" s="290"/>
      <c r="RK4" s="290"/>
      <c r="RL4" s="290"/>
      <c r="RM4" s="290"/>
      <c r="RN4" s="290"/>
      <c r="RO4" s="290"/>
      <c r="RP4" s="290"/>
      <c r="RQ4" s="290"/>
      <c r="RR4" s="290"/>
      <c r="RS4" s="290"/>
      <c r="RT4" s="290"/>
      <c r="RU4" s="290"/>
      <c r="RV4" s="290"/>
      <c r="RW4" s="290"/>
      <c r="RX4" s="290"/>
      <c r="RY4" s="290"/>
      <c r="RZ4" s="290"/>
      <c r="SA4" s="290"/>
      <c r="SB4" s="290"/>
      <c r="SC4" s="290"/>
      <c r="SD4" s="290"/>
      <c r="SE4" s="290"/>
      <c r="SF4" s="290"/>
      <c r="SG4" s="290"/>
      <c r="SH4" s="290"/>
      <c r="SI4" s="290"/>
      <c r="SJ4" s="290"/>
      <c r="SK4" s="290"/>
      <c r="SL4" s="290"/>
      <c r="SM4" s="290"/>
      <c r="SN4" s="290"/>
      <c r="SO4" s="290"/>
      <c r="SP4" s="290"/>
      <c r="SQ4" s="290"/>
      <c r="SR4" s="290"/>
      <c r="SS4" s="290"/>
      <c r="ST4" s="290"/>
      <c r="SU4" s="290"/>
      <c r="SV4" s="290"/>
      <c r="SW4" s="290"/>
      <c r="SX4" s="290"/>
      <c r="SY4" s="290"/>
      <c r="SZ4" s="290"/>
      <c r="TA4" s="290"/>
      <c r="TB4" s="290"/>
      <c r="TC4" s="290"/>
      <c r="TD4" s="290"/>
      <c r="TE4" s="290"/>
      <c r="TF4" s="290"/>
      <c r="TG4" s="290"/>
      <c r="TH4" s="290"/>
      <c r="TI4" s="290"/>
      <c r="TJ4" s="290"/>
      <c r="TK4" s="290"/>
      <c r="TL4" s="290"/>
      <c r="TM4" s="290"/>
      <c r="TN4" s="290"/>
      <c r="TO4" s="290"/>
      <c r="TP4" s="290"/>
      <c r="TQ4" s="290"/>
      <c r="TR4" s="290"/>
      <c r="TS4" s="290"/>
      <c r="TT4" s="290"/>
      <c r="TU4" s="290"/>
      <c r="TV4" s="290"/>
      <c r="TW4" s="290"/>
      <c r="TX4" s="290"/>
      <c r="TY4" s="290"/>
      <c r="TZ4" s="290"/>
      <c r="UA4" s="290"/>
      <c r="UB4" s="290"/>
      <c r="UC4" s="290"/>
      <c r="UD4" s="290"/>
      <c r="UE4" s="290"/>
      <c r="UF4" s="290"/>
      <c r="UG4" s="290"/>
      <c r="UH4" s="290"/>
      <c r="UI4" s="290"/>
      <c r="UJ4" s="290"/>
      <c r="UK4" s="290"/>
      <c r="UL4" s="290"/>
      <c r="UM4" s="290"/>
      <c r="UN4" s="290"/>
      <c r="UO4" s="290"/>
      <c r="UP4" s="290"/>
      <c r="UQ4" s="290"/>
      <c r="UR4" s="290"/>
      <c r="US4" s="290"/>
      <c r="UT4" s="290"/>
      <c r="UU4" s="290"/>
      <c r="UV4" s="290"/>
      <c r="UW4" s="290"/>
      <c r="UX4" s="290"/>
      <c r="UY4" s="290"/>
      <c r="UZ4" s="290"/>
      <c r="VA4" s="290"/>
      <c r="VB4" s="290"/>
      <c r="VC4" s="290"/>
      <c r="VD4" s="290"/>
      <c r="VE4" s="290"/>
      <c r="VF4" s="290"/>
      <c r="VG4" s="290"/>
      <c r="VH4" s="290"/>
      <c r="VI4" s="290"/>
      <c r="VJ4" s="290"/>
      <c r="VK4" s="290"/>
      <c r="VL4" s="290"/>
      <c r="VM4" s="290"/>
      <c r="VN4" s="290"/>
      <c r="VO4" s="290"/>
      <c r="VP4" s="290"/>
      <c r="VQ4" s="290"/>
      <c r="VR4" s="290"/>
      <c r="VS4" s="290"/>
      <c r="VT4" s="290"/>
      <c r="VU4" s="290"/>
      <c r="VV4" s="290"/>
      <c r="VW4" s="290"/>
      <c r="VX4" s="290"/>
      <c r="VY4" s="290"/>
      <c r="VZ4" s="290"/>
      <c r="WA4" s="290"/>
      <c r="WB4" s="290"/>
      <c r="WC4" s="290"/>
      <c r="WD4" s="290"/>
      <c r="WE4" s="290"/>
      <c r="WF4" s="290"/>
      <c r="WG4" s="290"/>
      <c r="WH4" s="290"/>
      <c r="WI4" s="290"/>
      <c r="WJ4" s="290"/>
      <c r="WK4" s="290"/>
      <c r="WL4" s="290"/>
      <c r="WM4" s="290"/>
      <c r="WN4" s="290"/>
      <c r="WO4" s="290"/>
      <c r="WP4" s="290"/>
      <c r="WQ4" s="290"/>
      <c r="WR4" s="290"/>
      <c r="WS4" s="290"/>
      <c r="WT4" s="290"/>
      <c r="WU4" s="290"/>
      <c r="WV4" s="290"/>
      <c r="WW4" s="290"/>
      <c r="WX4" s="290"/>
      <c r="WY4" s="290"/>
      <c r="WZ4" s="290"/>
      <c r="XA4" s="290"/>
      <c r="XB4" s="290"/>
      <c r="XC4" s="290"/>
      <c r="XD4" s="290"/>
      <c r="XE4" s="290"/>
      <c r="XF4" s="290"/>
      <c r="XG4" s="290"/>
      <c r="XH4" s="290"/>
      <c r="XI4" s="290"/>
      <c r="XJ4" s="290"/>
      <c r="XK4" s="290"/>
      <c r="XL4" s="290"/>
      <c r="XM4" s="290"/>
      <c r="XN4" s="290"/>
      <c r="XO4" s="290"/>
      <c r="XP4" s="290"/>
      <c r="XQ4" s="290"/>
      <c r="XR4" s="290"/>
      <c r="XS4" s="290"/>
      <c r="XT4" s="290"/>
      <c r="XU4" s="290"/>
      <c r="XV4" s="290"/>
      <c r="XW4" s="290"/>
      <c r="XX4" s="290"/>
      <c r="XY4" s="290"/>
      <c r="XZ4" s="290"/>
      <c r="YA4" s="290"/>
      <c r="YB4" s="290"/>
      <c r="YC4" s="290"/>
      <c r="YD4" s="290"/>
      <c r="YE4" s="290"/>
      <c r="YF4" s="290"/>
      <c r="YG4" s="290"/>
      <c r="YH4" s="290"/>
      <c r="YI4" s="290"/>
      <c r="YJ4" s="290"/>
      <c r="YK4" s="290"/>
      <c r="YL4" s="290"/>
      <c r="YM4" s="290"/>
      <c r="YN4" s="290"/>
      <c r="YO4" s="290"/>
      <c r="YP4" s="290"/>
      <c r="YQ4" s="290"/>
      <c r="YR4" s="290"/>
      <c r="YS4" s="290"/>
      <c r="YT4" s="290"/>
      <c r="YU4" s="290"/>
      <c r="YV4" s="290"/>
      <c r="YW4" s="290"/>
      <c r="YX4" s="290"/>
      <c r="YY4" s="290"/>
      <c r="YZ4" s="290"/>
      <c r="ZA4" s="290"/>
      <c r="ZB4" s="290"/>
      <c r="ZC4" s="290"/>
      <c r="ZD4" s="290"/>
      <c r="ZE4" s="290"/>
      <c r="ZF4" s="290"/>
      <c r="ZG4" s="290"/>
      <c r="ZH4" s="290"/>
      <c r="ZI4" s="290"/>
      <c r="ZJ4" s="290"/>
      <c r="ZK4" s="290"/>
      <c r="ZL4" s="290"/>
      <c r="ZM4" s="290"/>
      <c r="ZN4" s="290"/>
      <c r="ZO4" s="290"/>
      <c r="ZP4" s="290"/>
      <c r="ZQ4" s="290"/>
      <c r="ZR4" s="290"/>
      <c r="ZS4" s="290"/>
      <c r="ZT4" s="290"/>
      <c r="ZU4" s="290"/>
      <c r="ZV4" s="290"/>
      <c r="ZW4" s="290"/>
      <c r="ZX4" s="290"/>
      <c r="ZY4" s="290"/>
      <c r="ZZ4" s="290"/>
      <c r="AAA4" s="290"/>
      <c r="AAB4" s="290"/>
      <c r="AAC4" s="290"/>
      <c r="AAD4" s="290"/>
      <c r="AAE4" s="290"/>
      <c r="AAF4" s="290"/>
      <c r="AAG4" s="290"/>
      <c r="AAH4" s="290"/>
      <c r="AAI4" s="290"/>
      <c r="AAJ4" s="290"/>
      <c r="AAK4" s="290"/>
      <c r="AAL4" s="290"/>
      <c r="AAM4" s="290"/>
      <c r="AAN4" s="290"/>
      <c r="AAO4" s="290"/>
      <c r="AAP4" s="290"/>
      <c r="AAQ4" s="290"/>
      <c r="AAR4" s="290"/>
      <c r="AAS4" s="290"/>
      <c r="AAT4" s="290"/>
      <c r="AAU4" s="290"/>
      <c r="AAV4" s="290"/>
      <c r="AAW4" s="290"/>
      <c r="AAX4" s="290"/>
      <c r="AAY4" s="290"/>
      <c r="AAZ4" s="290"/>
      <c r="ABA4" s="290"/>
      <c r="ABB4" s="290"/>
      <c r="ABC4" s="290"/>
      <c r="ABD4" s="290"/>
      <c r="ABE4" s="290"/>
      <c r="ABF4" s="290"/>
      <c r="ABG4" s="290"/>
      <c r="ABH4" s="290"/>
      <c r="ABI4" s="290"/>
      <c r="ABJ4" s="290"/>
      <c r="ABK4" s="290"/>
      <c r="ABL4" s="290"/>
      <c r="ABM4" s="290"/>
      <c r="ABN4" s="290"/>
      <c r="ABO4" s="290"/>
      <c r="ABP4" s="290"/>
      <c r="ABQ4" s="290"/>
      <c r="ABR4" s="290"/>
      <c r="ABS4" s="290"/>
      <c r="ABT4" s="290"/>
      <c r="ABU4" s="290"/>
      <c r="ABV4" s="290"/>
      <c r="ABW4" s="290"/>
      <c r="ABX4" s="290"/>
      <c r="ABY4" s="290"/>
      <c r="ABZ4" s="290"/>
      <c r="ACA4" s="290"/>
      <c r="ACB4" s="290"/>
      <c r="ACC4" s="290"/>
      <c r="ACD4" s="290"/>
      <c r="ACE4" s="290"/>
      <c r="ACF4" s="290"/>
      <c r="ACG4" s="290"/>
      <c r="ACH4" s="290"/>
      <c r="ACI4" s="290"/>
      <c r="ACJ4" s="290"/>
      <c r="ACK4" s="290"/>
      <c r="ACL4" s="290"/>
      <c r="ACM4" s="290"/>
      <c r="ACN4" s="290"/>
      <c r="ACO4" s="290"/>
      <c r="ACP4" s="290"/>
      <c r="ACQ4" s="290"/>
      <c r="ACR4" s="290"/>
      <c r="ACS4" s="290"/>
      <c r="ACT4" s="290"/>
      <c r="ACU4" s="290"/>
      <c r="ACV4" s="290"/>
      <c r="ACW4" s="290"/>
      <c r="ACX4" s="290"/>
      <c r="ACY4" s="290"/>
      <c r="ACZ4" s="290"/>
      <c r="ADA4" s="290"/>
      <c r="ADB4" s="290"/>
      <c r="ADC4" s="290"/>
      <c r="ADD4" s="290"/>
      <c r="ADE4" s="290"/>
      <c r="ADF4" s="290"/>
      <c r="ADG4" s="290"/>
      <c r="ADH4" s="290"/>
      <c r="ADI4" s="290"/>
      <c r="ADJ4" s="290"/>
      <c r="ADK4" s="290"/>
      <c r="ADL4" s="290"/>
      <c r="ADM4" s="290"/>
      <c r="ADN4" s="290"/>
      <c r="ADO4" s="290"/>
      <c r="ADP4" s="290"/>
      <c r="ADQ4" s="290"/>
      <c r="ADR4" s="290"/>
      <c r="ADS4" s="290"/>
      <c r="ADT4" s="290"/>
      <c r="ADU4" s="290"/>
      <c r="ADV4" s="290"/>
      <c r="ADW4" s="290"/>
      <c r="ADX4" s="290"/>
      <c r="ADY4" s="290"/>
      <c r="ADZ4" s="290"/>
      <c r="AEA4" s="290"/>
      <c r="AEB4" s="290"/>
      <c r="AEC4" s="290"/>
      <c r="AED4" s="290"/>
      <c r="AEE4" s="290"/>
      <c r="AEF4" s="290"/>
      <c r="AEG4" s="290"/>
      <c r="AEH4" s="290"/>
      <c r="AEI4" s="290"/>
      <c r="AEJ4" s="290"/>
      <c r="AEK4" s="290"/>
      <c r="AEL4" s="290"/>
      <c r="AEM4" s="290"/>
      <c r="AEN4" s="290"/>
      <c r="AEO4" s="290"/>
      <c r="AEP4" s="290"/>
      <c r="AEQ4" s="290"/>
      <c r="AER4" s="290"/>
      <c r="AES4" s="290"/>
      <c r="AET4" s="290"/>
      <c r="AEU4" s="290"/>
      <c r="AEV4" s="290"/>
      <c r="AEW4" s="290"/>
      <c r="AEX4" s="290"/>
      <c r="AEY4" s="290"/>
      <c r="AEZ4" s="290"/>
      <c r="AFA4" s="290"/>
      <c r="AFB4" s="290"/>
      <c r="AFC4" s="290"/>
      <c r="AFD4" s="290"/>
      <c r="AFE4" s="290"/>
      <c r="AFF4" s="290"/>
      <c r="AFG4" s="290"/>
      <c r="AFH4" s="290"/>
      <c r="AFI4" s="290"/>
      <c r="AFJ4" s="290"/>
      <c r="AFK4" s="290"/>
      <c r="AFL4" s="290"/>
      <c r="AFM4" s="290"/>
      <c r="AFN4" s="290"/>
      <c r="AFO4" s="290"/>
      <c r="AFP4" s="290"/>
      <c r="AFQ4" s="290"/>
      <c r="AFR4" s="290"/>
      <c r="AFS4" s="290"/>
      <c r="AFT4" s="290"/>
      <c r="AFU4" s="290"/>
      <c r="AFV4" s="290"/>
      <c r="AFW4" s="290"/>
      <c r="AFX4" s="290"/>
      <c r="AFY4" s="290"/>
      <c r="AFZ4" s="290"/>
      <c r="AGA4" s="290"/>
      <c r="AGB4" s="290"/>
      <c r="AGC4" s="290"/>
      <c r="AGD4" s="290"/>
      <c r="AGE4" s="290"/>
      <c r="AGF4" s="290"/>
      <c r="AGG4" s="290"/>
      <c r="AGH4" s="290"/>
      <c r="AGI4" s="290"/>
      <c r="AGJ4" s="290"/>
      <c r="AGK4" s="290"/>
      <c r="AGL4" s="290"/>
      <c r="AGM4" s="290"/>
      <c r="AGN4" s="290"/>
      <c r="AGO4" s="290"/>
      <c r="AGP4" s="290"/>
      <c r="AGQ4" s="290"/>
      <c r="AGR4" s="290"/>
      <c r="AGS4" s="290"/>
      <c r="AGT4" s="290"/>
      <c r="AGU4" s="290"/>
      <c r="AGV4" s="290"/>
      <c r="AGW4" s="290"/>
      <c r="AGX4" s="290"/>
      <c r="AGY4" s="290"/>
      <c r="AGZ4" s="290"/>
      <c r="AHA4" s="290"/>
      <c r="AHB4" s="290"/>
      <c r="AHC4" s="290"/>
      <c r="AHD4" s="290"/>
      <c r="AHE4" s="290"/>
      <c r="AHF4" s="290"/>
      <c r="AHG4" s="290"/>
      <c r="AHH4" s="290"/>
      <c r="AHI4" s="290"/>
      <c r="AHJ4" s="290"/>
      <c r="AHK4" s="290"/>
      <c r="AHL4" s="290"/>
      <c r="AHM4" s="290"/>
      <c r="AHN4" s="290"/>
      <c r="AHO4" s="290"/>
      <c r="AHP4" s="290"/>
      <c r="AHQ4" s="290"/>
      <c r="AHR4" s="290"/>
      <c r="AHS4" s="290"/>
      <c r="AHT4" s="290"/>
      <c r="AHU4" s="290"/>
      <c r="AHV4" s="290"/>
      <c r="AHW4" s="290"/>
      <c r="AHX4" s="290"/>
      <c r="AHY4" s="290"/>
      <c r="AHZ4" s="290"/>
      <c r="AIA4" s="290"/>
      <c r="AIB4" s="290"/>
      <c r="AIC4" s="290"/>
      <c r="AID4" s="290"/>
      <c r="AIE4" s="290"/>
      <c r="AIF4" s="290"/>
      <c r="AIG4" s="290"/>
      <c r="AIH4" s="290"/>
      <c r="AII4" s="290"/>
      <c r="AIJ4" s="290"/>
      <c r="AIK4" s="290"/>
      <c r="AIL4" s="290"/>
      <c r="AIM4" s="290"/>
      <c r="AIN4" s="290"/>
      <c r="AIO4" s="290"/>
      <c r="AIP4" s="290"/>
      <c r="AIQ4" s="290"/>
      <c r="AIR4" s="290"/>
      <c r="AIS4" s="290"/>
      <c r="AIT4" s="290"/>
      <c r="AIU4" s="290"/>
      <c r="AIV4" s="290"/>
      <c r="AIW4" s="290"/>
      <c r="AIX4" s="290"/>
      <c r="AIY4" s="290"/>
      <c r="AIZ4" s="290"/>
      <c r="AJA4" s="290"/>
      <c r="AJB4" s="290"/>
      <c r="AJC4" s="290"/>
      <c r="AJD4" s="290"/>
      <c r="AJE4" s="290"/>
      <c r="AJF4" s="290"/>
      <c r="AJG4" s="290"/>
      <c r="AJH4" s="290"/>
      <c r="AJI4" s="290"/>
      <c r="AJJ4" s="290"/>
      <c r="AJK4" s="290"/>
      <c r="AJL4" s="290"/>
      <c r="AJM4" s="290"/>
      <c r="AJN4" s="290"/>
      <c r="AJO4" s="290"/>
      <c r="AJP4" s="290"/>
      <c r="AJQ4" s="290"/>
      <c r="AJR4" s="290"/>
      <c r="AJS4" s="290"/>
      <c r="AJT4" s="290"/>
      <c r="AJU4" s="290"/>
      <c r="AJV4" s="290"/>
      <c r="AJW4" s="290"/>
      <c r="AJX4" s="290"/>
      <c r="AJY4" s="290"/>
      <c r="AJZ4" s="290"/>
      <c r="AKA4" s="290"/>
      <c r="AKB4" s="290"/>
      <c r="AKC4" s="290"/>
      <c r="AKD4" s="290"/>
      <c r="AKE4" s="290"/>
      <c r="AKF4" s="290"/>
      <c r="AKG4" s="290"/>
      <c r="AKH4" s="290"/>
      <c r="AKI4" s="290"/>
      <c r="AKJ4" s="290"/>
      <c r="AKK4" s="290"/>
      <c r="AKL4" s="290"/>
      <c r="AKM4" s="290"/>
      <c r="AKN4" s="290"/>
      <c r="AKO4" s="290"/>
      <c r="AKP4" s="290"/>
      <c r="AKQ4" s="290"/>
      <c r="AKR4" s="290"/>
      <c r="AKS4" s="290"/>
      <c r="AKT4" s="290"/>
      <c r="AKU4" s="290"/>
      <c r="AKV4" s="290"/>
      <c r="AKW4" s="290"/>
      <c r="AKX4" s="290"/>
      <c r="AKY4" s="290"/>
      <c r="AKZ4" s="290"/>
      <c r="ALA4" s="290"/>
      <c r="ALB4" s="290"/>
      <c r="ALC4" s="290"/>
      <c r="ALD4" s="290"/>
      <c r="ALE4" s="290"/>
      <c r="ALF4" s="290"/>
      <c r="ALG4" s="290"/>
      <c r="ALH4" s="290"/>
      <c r="ALI4" s="290"/>
      <c r="ALJ4" s="290"/>
      <c r="ALK4" s="290"/>
      <c r="ALL4" s="290"/>
      <c r="ALM4" s="290"/>
      <c r="ALN4" s="290"/>
      <c r="ALO4" s="290"/>
      <c r="ALP4" s="290"/>
      <c r="ALQ4" s="290"/>
      <c r="ALR4" s="290"/>
      <c r="ALS4" s="290"/>
      <c r="ALT4" s="290"/>
      <c r="ALU4" s="290"/>
      <c r="ALV4" s="290"/>
      <c r="ALW4" s="290"/>
      <c r="ALX4" s="290"/>
      <c r="ALY4" s="290"/>
      <c r="ALZ4" s="290"/>
      <c r="AMA4" s="290"/>
      <c r="AMB4" s="290"/>
      <c r="AMC4" s="290"/>
      <c r="AMD4" s="290"/>
      <c r="AME4" s="290"/>
      <c r="AMF4" s="290"/>
      <c r="AMG4" s="290"/>
      <c r="AMH4" s="290"/>
    </row>
    <row r="5" spans="1:1022" ht="15.6">
      <c r="A5" s="293" t="s">
        <v>653</v>
      </c>
      <c r="B5" s="294" t="s">
        <v>782</v>
      </c>
      <c r="C5" s="290"/>
      <c r="D5" s="290"/>
      <c r="E5" s="290"/>
      <c r="F5" s="290"/>
      <c r="G5" s="290"/>
      <c r="H5" s="291"/>
      <c r="I5" s="290"/>
      <c r="J5" s="290"/>
      <c r="K5" s="290"/>
      <c r="L5" s="290"/>
      <c r="M5" s="290"/>
      <c r="N5" s="291"/>
      <c r="O5" s="291"/>
      <c r="P5" s="291"/>
      <c r="Q5" s="291"/>
      <c r="R5" s="291"/>
      <c r="S5" s="291"/>
      <c r="T5" s="290"/>
      <c r="U5" s="290"/>
      <c r="V5" s="290"/>
      <c r="W5" s="290"/>
      <c r="X5" s="290"/>
      <c r="Y5" s="290"/>
      <c r="Z5" s="290"/>
      <c r="AA5" s="290"/>
      <c r="AB5" s="290"/>
      <c r="AC5" s="290"/>
      <c r="AD5" s="290"/>
      <c r="AE5" s="290"/>
      <c r="AF5" s="290"/>
      <c r="AG5" s="290"/>
      <c r="AH5" s="290"/>
      <c r="AI5" s="290"/>
      <c r="AJ5" s="290"/>
      <c r="AK5" s="290"/>
      <c r="AL5" s="290"/>
      <c r="AM5" s="290"/>
      <c r="AN5" s="290"/>
      <c r="AO5" s="290"/>
      <c r="AP5" s="290"/>
      <c r="AQ5" s="290"/>
      <c r="AR5" s="290"/>
      <c r="AS5" s="290"/>
      <c r="AT5" s="290"/>
      <c r="AU5" s="290"/>
      <c r="AV5" s="290"/>
      <c r="AW5" s="290"/>
      <c r="AX5" s="290"/>
      <c r="AY5" s="290"/>
      <c r="AZ5" s="290"/>
      <c r="BA5" s="290"/>
      <c r="BB5" s="290"/>
      <c r="BC5" s="290"/>
      <c r="BD5" s="290"/>
      <c r="BE5" s="290"/>
      <c r="BF5" s="290"/>
      <c r="BG5" s="290"/>
      <c r="BH5" s="290"/>
      <c r="BI5" s="290"/>
      <c r="BJ5" s="290"/>
      <c r="BK5" s="290"/>
      <c r="BL5" s="290"/>
      <c r="BM5" s="290"/>
      <c r="BN5" s="290"/>
      <c r="BO5" s="290"/>
      <c r="BP5" s="290"/>
      <c r="BQ5" s="290"/>
      <c r="BR5" s="290"/>
      <c r="BS5" s="290"/>
      <c r="BT5" s="290"/>
      <c r="BU5" s="290"/>
      <c r="BV5" s="290"/>
      <c r="BW5" s="290"/>
      <c r="BX5" s="290"/>
      <c r="BY5" s="290"/>
      <c r="BZ5" s="290"/>
      <c r="CA5" s="290"/>
      <c r="CB5" s="290"/>
      <c r="CC5" s="290"/>
      <c r="CD5" s="290"/>
      <c r="CE5" s="290"/>
      <c r="CF5" s="290"/>
      <c r="CG5" s="290"/>
      <c r="CH5" s="290"/>
      <c r="CI5" s="290"/>
      <c r="CJ5" s="290"/>
      <c r="CK5" s="290"/>
      <c r="CL5" s="290"/>
      <c r="CM5" s="290"/>
      <c r="CN5" s="290"/>
      <c r="CO5" s="290"/>
      <c r="CP5" s="290"/>
      <c r="CQ5" s="290"/>
      <c r="CR5" s="290"/>
      <c r="CS5" s="290"/>
      <c r="CT5" s="290"/>
      <c r="CU5" s="290"/>
      <c r="CV5" s="290"/>
      <c r="CW5" s="290"/>
      <c r="CX5" s="290"/>
      <c r="CY5" s="290"/>
      <c r="CZ5" s="290"/>
      <c r="DA5" s="290"/>
      <c r="DB5" s="290"/>
      <c r="DC5" s="290"/>
      <c r="DD5" s="290"/>
      <c r="DE5" s="290"/>
      <c r="DF5" s="290"/>
      <c r="DG5" s="290"/>
      <c r="DH5" s="290"/>
      <c r="DI5" s="290"/>
      <c r="DJ5" s="290"/>
      <c r="DK5" s="290"/>
      <c r="DL5" s="290"/>
      <c r="DM5" s="290"/>
      <c r="DN5" s="290"/>
      <c r="DO5" s="290"/>
      <c r="DP5" s="290"/>
      <c r="DQ5" s="290"/>
      <c r="DR5" s="290"/>
      <c r="DS5" s="290"/>
      <c r="DT5" s="290"/>
      <c r="DU5" s="290"/>
      <c r="DV5" s="290"/>
      <c r="DW5" s="290"/>
      <c r="DX5" s="290"/>
      <c r="DY5" s="290"/>
      <c r="DZ5" s="290"/>
      <c r="EA5" s="290"/>
      <c r="EB5" s="290"/>
      <c r="EC5" s="290"/>
      <c r="ED5" s="290"/>
      <c r="EE5" s="290"/>
      <c r="EF5" s="290"/>
      <c r="EG5" s="290"/>
      <c r="EH5" s="290"/>
      <c r="EI5" s="290"/>
      <c r="EJ5" s="290"/>
      <c r="EK5" s="290"/>
      <c r="EL5" s="290"/>
      <c r="EM5" s="290"/>
      <c r="EN5" s="290"/>
      <c r="EO5" s="290"/>
      <c r="EP5" s="290"/>
      <c r="EQ5" s="290"/>
      <c r="ER5" s="290"/>
      <c r="ES5" s="290"/>
      <c r="ET5" s="290"/>
      <c r="EU5" s="290"/>
      <c r="EV5" s="290"/>
      <c r="EW5" s="290"/>
      <c r="EX5" s="290"/>
      <c r="EY5" s="290"/>
      <c r="EZ5" s="290"/>
      <c r="FA5" s="290"/>
      <c r="FB5" s="290"/>
      <c r="FC5" s="290"/>
      <c r="FD5" s="290"/>
      <c r="FE5" s="290"/>
      <c r="FF5" s="290"/>
      <c r="FG5" s="290"/>
      <c r="FH5" s="290"/>
      <c r="FI5" s="290"/>
      <c r="FJ5" s="290"/>
      <c r="FK5" s="290"/>
      <c r="FL5" s="290"/>
      <c r="FM5" s="290"/>
      <c r="FN5" s="290"/>
      <c r="FO5" s="290"/>
      <c r="FP5" s="290"/>
      <c r="FQ5" s="290"/>
      <c r="FR5" s="290"/>
      <c r="FS5" s="290"/>
      <c r="FT5" s="290"/>
      <c r="FU5" s="290"/>
      <c r="FV5" s="290"/>
      <c r="FW5" s="290"/>
      <c r="FX5" s="290"/>
      <c r="FY5" s="290"/>
      <c r="FZ5" s="290"/>
      <c r="GA5" s="290"/>
      <c r="GB5" s="290"/>
      <c r="GC5" s="290"/>
      <c r="GD5" s="290"/>
      <c r="GE5" s="290"/>
      <c r="GF5" s="290"/>
      <c r="GG5" s="290"/>
      <c r="GH5" s="290"/>
      <c r="GI5" s="290"/>
      <c r="GJ5" s="290"/>
      <c r="GK5" s="290"/>
      <c r="GL5" s="290"/>
      <c r="GM5" s="290"/>
      <c r="GN5" s="290"/>
      <c r="GO5" s="290"/>
      <c r="GP5" s="290"/>
      <c r="GQ5" s="290"/>
      <c r="GR5" s="290"/>
      <c r="GS5" s="290"/>
      <c r="GT5" s="290"/>
      <c r="GU5" s="290"/>
      <c r="GV5" s="290"/>
      <c r="GW5" s="290"/>
      <c r="GX5" s="290"/>
      <c r="GY5" s="290"/>
      <c r="GZ5" s="290"/>
      <c r="HA5" s="290"/>
      <c r="HB5" s="290"/>
      <c r="HC5" s="290"/>
      <c r="HD5" s="290"/>
      <c r="HE5" s="290"/>
      <c r="HF5" s="290"/>
      <c r="HG5" s="290"/>
      <c r="HH5" s="290"/>
      <c r="HI5" s="290"/>
      <c r="HJ5" s="290"/>
      <c r="HK5" s="290"/>
      <c r="HL5" s="290"/>
      <c r="HM5" s="290"/>
      <c r="HN5" s="290"/>
      <c r="HO5" s="290"/>
      <c r="HP5" s="290"/>
      <c r="HQ5" s="290"/>
      <c r="HR5" s="290"/>
      <c r="HS5" s="290"/>
      <c r="HT5" s="290"/>
      <c r="HU5" s="290"/>
      <c r="HV5" s="290"/>
      <c r="HW5" s="290"/>
      <c r="HX5" s="290"/>
      <c r="HY5" s="290"/>
      <c r="HZ5" s="290"/>
      <c r="IA5" s="290"/>
      <c r="IB5" s="290"/>
      <c r="IC5" s="290"/>
      <c r="ID5" s="290"/>
      <c r="IE5" s="290"/>
      <c r="IF5" s="290"/>
      <c r="IG5" s="290"/>
      <c r="IH5" s="290"/>
      <c r="II5" s="290"/>
      <c r="IJ5" s="290"/>
      <c r="IK5" s="290"/>
      <c r="IL5" s="290"/>
      <c r="IM5" s="290"/>
      <c r="IN5" s="290"/>
      <c r="IO5" s="290"/>
      <c r="IP5" s="290"/>
      <c r="IQ5" s="290"/>
      <c r="IR5" s="290"/>
      <c r="IS5" s="290"/>
      <c r="IT5" s="290"/>
      <c r="IU5" s="290"/>
      <c r="IV5" s="290"/>
      <c r="IW5" s="290"/>
      <c r="IX5" s="290"/>
      <c r="IY5" s="290"/>
      <c r="IZ5" s="290"/>
      <c r="JA5" s="290"/>
      <c r="JB5" s="290"/>
      <c r="JC5" s="290"/>
      <c r="JD5" s="290"/>
      <c r="JE5" s="290"/>
      <c r="JF5" s="290"/>
      <c r="JG5" s="290"/>
      <c r="JH5" s="290"/>
      <c r="JI5" s="290"/>
      <c r="JJ5" s="290"/>
      <c r="JK5" s="290"/>
      <c r="JL5" s="290"/>
      <c r="JM5" s="290"/>
      <c r="JN5" s="290"/>
      <c r="JO5" s="290"/>
      <c r="JP5" s="290"/>
      <c r="JQ5" s="290"/>
      <c r="JR5" s="290"/>
      <c r="JS5" s="290"/>
      <c r="JT5" s="290"/>
      <c r="JU5" s="290"/>
      <c r="JV5" s="290"/>
      <c r="JW5" s="290"/>
      <c r="JX5" s="290"/>
      <c r="JY5" s="290"/>
      <c r="JZ5" s="290"/>
      <c r="KA5" s="290"/>
      <c r="KB5" s="290"/>
      <c r="KC5" s="290"/>
      <c r="KD5" s="290"/>
      <c r="KE5" s="290"/>
      <c r="KF5" s="290"/>
      <c r="KG5" s="290"/>
      <c r="KH5" s="290"/>
      <c r="KI5" s="290"/>
      <c r="KJ5" s="290"/>
      <c r="KK5" s="290"/>
      <c r="KL5" s="290"/>
      <c r="KM5" s="290"/>
      <c r="KN5" s="290"/>
      <c r="KO5" s="290"/>
      <c r="KP5" s="290"/>
      <c r="KQ5" s="290"/>
      <c r="KR5" s="290"/>
      <c r="KS5" s="290"/>
      <c r="KT5" s="290"/>
      <c r="KU5" s="290"/>
      <c r="KV5" s="290"/>
      <c r="KW5" s="290"/>
      <c r="KX5" s="290"/>
      <c r="KY5" s="290"/>
      <c r="KZ5" s="290"/>
      <c r="LA5" s="290"/>
      <c r="LB5" s="290"/>
      <c r="LC5" s="290"/>
      <c r="LD5" s="290"/>
      <c r="LE5" s="290"/>
      <c r="LF5" s="290"/>
      <c r="LG5" s="290"/>
      <c r="LH5" s="290"/>
      <c r="LI5" s="290"/>
      <c r="LJ5" s="290"/>
      <c r="LK5" s="290"/>
      <c r="LL5" s="290"/>
      <c r="LM5" s="290"/>
      <c r="LN5" s="290"/>
      <c r="LO5" s="290"/>
      <c r="LP5" s="290"/>
      <c r="LQ5" s="290"/>
      <c r="LR5" s="290"/>
      <c r="LS5" s="290"/>
      <c r="LT5" s="290"/>
      <c r="LU5" s="290"/>
      <c r="LV5" s="290"/>
      <c r="LW5" s="290"/>
      <c r="LX5" s="290"/>
      <c r="LY5" s="290"/>
      <c r="LZ5" s="290"/>
      <c r="MA5" s="290"/>
      <c r="MB5" s="290"/>
      <c r="MC5" s="290"/>
      <c r="MD5" s="290"/>
      <c r="ME5" s="290"/>
      <c r="MF5" s="290"/>
      <c r="MG5" s="290"/>
      <c r="MH5" s="290"/>
      <c r="MI5" s="290"/>
      <c r="MJ5" s="290"/>
      <c r="MK5" s="290"/>
      <c r="ML5" s="290"/>
      <c r="MM5" s="290"/>
      <c r="MN5" s="290"/>
      <c r="MO5" s="290"/>
      <c r="MP5" s="290"/>
      <c r="MQ5" s="290"/>
      <c r="MR5" s="290"/>
      <c r="MS5" s="290"/>
      <c r="MT5" s="290"/>
      <c r="MU5" s="290"/>
      <c r="MV5" s="290"/>
      <c r="MW5" s="290"/>
      <c r="MX5" s="290"/>
      <c r="MY5" s="290"/>
      <c r="MZ5" s="290"/>
      <c r="NA5" s="290"/>
      <c r="NB5" s="290"/>
      <c r="NC5" s="290"/>
      <c r="ND5" s="290"/>
      <c r="NE5" s="290"/>
      <c r="NF5" s="290"/>
      <c r="NG5" s="290"/>
      <c r="NH5" s="290"/>
      <c r="NI5" s="290"/>
      <c r="NJ5" s="290"/>
      <c r="NK5" s="290"/>
      <c r="NL5" s="290"/>
      <c r="NM5" s="290"/>
      <c r="NN5" s="290"/>
      <c r="NO5" s="290"/>
      <c r="NP5" s="290"/>
      <c r="NQ5" s="290"/>
      <c r="NR5" s="290"/>
      <c r="NS5" s="290"/>
      <c r="NT5" s="290"/>
      <c r="NU5" s="290"/>
      <c r="NV5" s="290"/>
      <c r="NW5" s="290"/>
      <c r="NX5" s="290"/>
      <c r="NY5" s="290"/>
      <c r="NZ5" s="290"/>
      <c r="OA5" s="290"/>
      <c r="OB5" s="290"/>
      <c r="OC5" s="290"/>
      <c r="OD5" s="290"/>
      <c r="OE5" s="290"/>
      <c r="OF5" s="290"/>
      <c r="OG5" s="290"/>
      <c r="OH5" s="290"/>
      <c r="OI5" s="290"/>
      <c r="OJ5" s="290"/>
      <c r="OK5" s="290"/>
      <c r="OL5" s="290"/>
      <c r="OM5" s="290"/>
      <c r="ON5" s="290"/>
      <c r="OO5" s="290"/>
      <c r="OP5" s="290"/>
      <c r="OQ5" s="290"/>
      <c r="OR5" s="290"/>
      <c r="OS5" s="290"/>
      <c r="OT5" s="290"/>
      <c r="OU5" s="290"/>
      <c r="OV5" s="290"/>
      <c r="OW5" s="290"/>
      <c r="OX5" s="290"/>
      <c r="OY5" s="290"/>
      <c r="OZ5" s="290"/>
      <c r="PA5" s="290"/>
      <c r="PB5" s="290"/>
      <c r="PC5" s="290"/>
      <c r="PD5" s="290"/>
      <c r="PE5" s="290"/>
      <c r="PF5" s="290"/>
      <c r="PG5" s="290"/>
      <c r="PH5" s="290"/>
      <c r="PI5" s="290"/>
      <c r="PJ5" s="290"/>
      <c r="PK5" s="290"/>
      <c r="PL5" s="290"/>
      <c r="PM5" s="290"/>
      <c r="PN5" s="290"/>
      <c r="PO5" s="290"/>
      <c r="PP5" s="290"/>
      <c r="PQ5" s="290"/>
      <c r="PR5" s="290"/>
      <c r="PS5" s="290"/>
      <c r="PT5" s="290"/>
      <c r="PU5" s="290"/>
      <c r="PV5" s="290"/>
      <c r="PW5" s="290"/>
      <c r="PX5" s="290"/>
      <c r="PY5" s="290"/>
      <c r="PZ5" s="290"/>
      <c r="QA5" s="290"/>
      <c r="QB5" s="290"/>
      <c r="QC5" s="290"/>
      <c r="QD5" s="290"/>
      <c r="QE5" s="290"/>
      <c r="QF5" s="290"/>
      <c r="QG5" s="290"/>
      <c r="QH5" s="290"/>
      <c r="QI5" s="290"/>
      <c r="QJ5" s="290"/>
      <c r="QK5" s="290"/>
      <c r="QL5" s="290"/>
      <c r="QM5" s="290"/>
      <c r="QN5" s="290"/>
      <c r="QO5" s="290"/>
      <c r="QP5" s="290"/>
      <c r="QQ5" s="290"/>
      <c r="QR5" s="290"/>
      <c r="QS5" s="290"/>
      <c r="QT5" s="290"/>
      <c r="QU5" s="290"/>
      <c r="QV5" s="290"/>
      <c r="QW5" s="290"/>
      <c r="QX5" s="290"/>
      <c r="QY5" s="290"/>
      <c r="QZ5" s="290"/>
      <c r="RA5" s="290"/>
      <c r="RB5" s="290"/>
      <c r="RC5" s="290"/>
      <c r="RD5" s="290"/>
      <c r="RE5" s="290"/>
      <c r="RF5" s="290"/>
      <c r="RG5" s="290"/>
      <c r="RH5" s="290"/>
      <c r="RI5" s="290"/>
      <c r="RJ5" s="290"/>
      <c r="RK5" s="290"/>
      <c r="RL5" s="290"/>
      <c r="RM5" s="290"/>
      <c r="RN5" s="290"/>
      <c r="RO5" s="290"/>
      <c r="RP5" s="290"/>
      <c r="RQ5" s="290"/>
      <c r="RR5" s="290"/>
      <c r="RS5" s="290"/>
      <c r="RT5" s="290"/>
      <c r="RU5" s="290"/>
      <c r="RV5" s="290"/>
      <c r="RW5" s="290"/>
      <c r="RX5" s="290"/>
      <c r="RY5" s="290"/>
      <c r="RZ5" s="290"/>
      <c r="SA5" s="290"/>
      <c r="SB5" s="290"/>
      <c r="SC5" s="290"/>
      <c r="SD5" s="290"/>
      <c r="SE5" s="290"/>
      <c r="SF5" s="290"/>
      <c r="SG5" s="290"/>
      <c r="SH5" s="290"/>
      <c r="SI5" s="290"/>
      <c r="SJ5" s="290"/>
      <c r="SK5" s="290"/>
      <c r="SL5" s="290"/>
      <c r="SM5" s="290"/>
      <c r="SN5" s="290"/>
      <c r="SO5" s="290"/>
      <c r="SP5" s="290"/>
      <c r="SQ5" s="290"/>
      <c r="SR5" s="290"/>
      <c r="SS5" s="290"/>
      <c r="ST5" s="290"/>
      <c r="SU5" s="290"/>
      <c r="SV5" s="290"/>
      <c r="SW5" s="290"/>
      <c r="SX5" s="290"/>
      <c r="SY5" s="290"/>
      <c r="SZ5" s="290"/>
      <c r="TA5" s="290"/>
      <c r="TB5" s="290"/>
      <c r="TC5" s="290"/>
      <c r="TD5" s="290"/>
      <c r="TE5" s="290"/>
      <c r="TF5" s="290"/>
      <c r="TG5" s="290"/>
      <c r="TH5" s="290"/>
      <c r="TI5" s="290"/>
      <c r="TJ5" s="290"/>
      <c r="TK5" s="290"/>
      <c r="TL5" s="290"/>
      <c r="TM5" s="290"/>
      <c r="TN5" s="290"/>
      <c r="TO5" s="290"/>
      <c r="TP5" s="290"/>
      <c r="TQ5" s="290"/>
      <c r="TR5" s="290"/>
      <c r="TS5" s="290"/>
      <c r="TT5" s="290"/>
      <c r="TU5" s="290"/>
      <c r="TV5" s="290"/>
      <c r="TW5" s="290"/>
      <c r="TX5" s="290"/>
      <c r="TY5" s="290"/>
      <c r="TZ5" s="290"/>
      <c r="UA5" s="290"/>
      <c r="UB5" s="290"/>
      <c r="UC5" s="290"/>
      <c r="UD5" s="290"/>
      <c r="UE5" s="290"/>
      <c r="UF5" s="290"/>
      <c r="UG5" s="290"/>
      <c r="UH5" s="290"/>
      <c r="UI5" s="290"/>
      <c r="UJ5" s="290"/>
      <c r="UK5" s="290"/>
      <c r="UL5" s="290"/>
      <c r="UM5" s="290"/>
      <c r="UN5" s="290"/>
      <c r="UO5" s="290"/>
      <c r="UP5" s="290"/>
      <c r="UQ5" s="290"/>
      <c r="UR5" s="290"/>
      <c r="US5" s="290"/>
      <c r="UT5" s="290"/>
      <c r="UU5" s="290"/>
      <c r="UV5" s="290"/>
      <c r="UW5" s="290"/>
      <c r="UX5" s="290"/>
      <c r="UY5" s="290"/>
      <c r="UZ5" s="290"/>
      <c r="VA5" s="290"/>
      <c r="VB5" s="290"/>
      <c r="VC5" s="290"/>
      <c r="VD5" s="290"/>
      <c r="VE5" s="290"/>
      <c r="VF5" s="290"/>
      <c r="VG5" s="290"/>
      <c r="VH5" s="290"/>
      <c r="VI5" s="290"/>
      <c r="VJ5" s="290"/>
      <c r="VK5" s="290"/>
      <c r="VL5" s="290"/>
      <c r="VM5" s="290"/>
      <c r="VN5" s="290"/>
      <c r="VO5" s="290"/>
      <c r="VP5" s="290"/>
      <c r="VQ5" s="290"/>
      <c r="VR5" s="290"/>
      <c r="VS5" s="290"/>
      <c r="VT5" s="290"/>
      <c r="VU5" s="290"/>
      <c r="VV5" s="290"/>
      <c r="VW5" s="290"/>
      <c r="VX5" s="290"/>
      <c r="VY5" s="290"/>
      <c r="VZ5" s="290"/>
      <c r="WA5" s="290"/>
      <c r="WB5" s="290"/>
      <c r="WC5" s="290"/>
      <c r="WD5" s="290"/>
      <c r="WE5" s="290"/>
      <c r="WF5" s="290"/>
      <c r="WG5" s="290"/>
      <c r="WH5" s="290"/>
      <c r="WI5" s="290"/>
      <c r="WJ5" s="290"/>
      <c r="WK5" s="290"/>
      <c r="WL5" s="290"/>
      <c r="WM5" s="290"/>
      <c r="WN5" s="290"/>
      <c r="WO5" s="290"/>
      <c r="WP5" s="290"/>
      <c r="WQ5" s="290"/>
      <c r="WR5" s="290"/>
      <c r="WS5" s="290"/>
      <c r="WT5" s="290"/>
      <c r="WU5" s="290"/>
      <c r="WV5" s="290"/>
      <c r="WW5" s="290"/>
      <c r="WX5" s="290"/>
      <c r="WY5" s="290"/>
      <c r="WZ5" s="290"/>
      <c r="XA5" s="290"/>
      <c r="XB5" s="290"/>
      <c r="XC5" s="290"/>
      <c r="XD5" s="290"/>
      <c r="XE5" s="290"/>
      <c r="XF5" s="290"/>
      <c r="XG5" s="290"/>
      <c r="XH5" s="290"/>
      <c r="XI5" s="290"/>
      <c r="XJ5" s="290"/>
      <c r="XK5" s="290"/>
      <c r="XL5" s="290"/>
      <c r="XM5" s="290"/>
      <c r="XN5" s="290"/>
      <c r="XO5" s="290"/>
      <c r="XP5" s="290"/>
      <c r="XQ5" s="290"/>
      <c r="XR5" s="290"/>
      <c r="XS5" s="290"/>
      <c r="XT5" s="290"/>
      <c r="XU5" s="290"/>
      <c r="XV5" s="290"/>
      <c r="XW5" s="290"/>
      <c r="XX5" s="290"/>
      <c r="XY5" s="290"/>
      <c r="XZ5" s="290"/>
      <c r="YA5" s="290"/>
      <c r="YB5" s="290"/>
      <c r="YC5" s="290"/>
      <c r="YD5" s="290"/>
      <c r="YE5" s="290"/>
      <c r="YF5" s="290"/>
      <c r="YG5" s="290"/>
      <c r="YH5" s="290"/>
      <c r="YI5" s="290"/>
      <c r="YJ5" s="290"/>
      <c r="YK5" s="290"/>
      <c r="YL5" s="290"/>
      <c r="YM5" s="290"/>
      <c r="YN5" s="290"/>
      <c r="YO5" s="290"/>
      <c r="YP5" s="290"/>
      <c r="YQ5" s="290"/>
      <c r="YR5" s="290"/>
      <c r="YS5" s="290"/>
      <c r="YT5" s="290"/>
      <c r="YU5" s="290"/>
      <c r="YV5" s="290"/>
      <c r="YW5" s="290"/>
      <c r="YX5" s="290"/>
      <c r="YY5" s="290"/>
      <c r="YZ5" s="290"/>
      <c r="ZA5" s="290"/>
      <c r="ZB5" s="290"/>
      <c r="ZC5" s="290"/>
      <c r="ZD5" s="290"/>
      <c r="ZE5" s="290"/>
      <c r="ZF5" s="290"/>
      <c r="ZG5" s="290"/>
      <c r="ZH5" s="290"/>
      <c r="ZI5" s="290"/>
      <c r="ZJ5" s="290"/>
      <c r="ZK5" s="290"/>
      <c r="ZL5" s="290"/>
      <c r="ZM5" s="290"/>
      <c r="ZN5" s="290"/>
      <c r="ZO5" s="290"/>
      <c r="ZP5" s="290"/>
      <c r="ZQ5" s="290"/>
      <c r="ZR5" s="290"/>
      <c r="ZS5" s="290"/>
      <c r="ZT5" s="290"/>
      <c r="ZU5" s="290"/>
      <c r="ZV5" s="290"/>
      <c r="ZW5" s="290"/>
      <c r="ZX5" s="290"/>
      <c r="ZY5" s="290"/>
      <c r="ZZ5" s="290"/>
      <c r="AAA5" s="290"/>
      <c r="AAB5" s="290"/>
      <c r="AAC5" s="290"/>
      <c r="AAD5" s="290"/>
      <c r="AAE5" s="290"/>
      <c r="AAF5" s="290"/>
      <c r="AAG5" s="290"/>
      <c r="AAH5" s="290"/>
      <c r="AAI5" s="290"/>
      <c r="AAJ5" s="290"/>
      <c r="AAK5" s="290"/>
      <c r="AAL5" s="290"/>
      <c r="AAM5" s="290"/>
      <c r="AAN5" s="290"/>
      <c r="AAO5" s="290"/>
      <c r="AAP5" s="290"/>
      <c r="AAQ5" s="290"/>
      <c r="AAR5" s="290"/>
      <c r="AAS5" s="290"/>
      <c r="AAT5" s="290"/>
      <c r="AAU5" s="290"/>
      <c r="AAV5" s="290"/>
      <c r="AAW5" s="290"/>
      <c r="AAX5" s="290"/>
      <c r="AAY5" s="290"/>
      <c r="AAZ5" s="290"/>
      <c r="ABA5" s="290"/>
      <c r="ABB5" s="290"/>
      <c r="ABC5" s="290"/>
      <c r="ABD5" s="290"/>
      <c r="ABE5" s="290"/>
      <c r="ABF5" s="290"/>
      <c r="ABG5" s="290"/>
      <c r="ABH5" s="290"/>
      <c r="ABI5" s="290"/>
      <c r="ABJ5" s="290"/>
      <c r="ABK5" s="290"/>
      <c r="ABL5" s="290"/>
      <c r="ABM5" s="290"/>
      <c r="ABN5" s="290"/>
      <c r="ABO5" s="290"/>
      <c r="ABP5" s="290"/>
      <c r="ABQ5" s="290"/>
      <c r="ABR5" s="290"/>
      <c r="ABS5" s="290"/>
      <c r="ABT5" s="290"/>
      <c r="ABU5" s="290"/>
      <c r="ABV5" s="290"/>
      <c r="ABW5" s="290"/>
      <c r="ABX5" s="290"/>
      <c r="ABY5" s="290"/>
      <c r="ABZ5" s="290"/>
      <c r="ACA5" s="290"/>
      <c r="ACB5" s="290"/>
      <c r="ACC5" s="290"/>
      <c r="ACD5" s="290"/>
      <c r="ACE5" s="290"/>
      <c r="ACF5" s="290"/>
      <c r="ACG5" s="290"/>
      <c r="ACH5" s="290"/>
      <c r="ACI5" s="290"/>
      <c r="ACJ5" s="290"/>
      <c r="ACK5" s="290"/>
      <c r="ACL5" s="290"/>
      <c r="ACM5" s="290"/>
      <c r="ACN5" s="290"/>
      <c r="ACO5" s="290"/>
      <c r="ACP5" s="290"/>
      <c r="ACQ5" s="290"/>
      <c r="ACR5" s="290"/>
      <c r="ACS5" s="290"/>
      <c r="ACT5" s="290"/>
      <c r="ACU5" s="290"/>
      <c r="ACV5" s="290"/>
      <c r="ACW5" s="290"/>
      <c r="ACX5" s="290"/>
      <c r="ACY5" s="290"/>
      <c r="ACZ5" s="290"/>
      <c r="ADA5" s="290"/>
      <c r="ADB5" s="290"/>
      <c r="ADC5" s="290"/>
      <c r="ADD5" s="290"/>
      <c r="ADE5" s="290"/>
      <c r="ADF5" s="290"/>
      <c r="ADG5" s="290"/>
      <c r="ADH5" s="290"/>
      <c r="ADI5" s="290"/>
      <c r="ADJ5" s="290"/>
      <c r="ADK5" s="290"/>
      <c r="ADL5" s="290"/>
      <c r="ADM5" s="290"/>
      <c r="ADN5" s="290"/>
      <c r="ADO5" s="290"/>
      <c r="ADP5" s="290"/>
      <c r="ADQ5" s="290"/>
      <c r="ADR5" s="290"/>
      <c r="ADS5" s="290"/>
      <c r="ADT5" s="290"/>
      <c r="ADU5" s="290"/>
      <c r="ADV5" s="290"/>
      <c r="ADW5" s="290"/>
      <c r="ADX5" s="290"/>
      <c r="ADY5" s="290"/>
      <c r="ADZ5" s="290"/>
      <c r="AEA5" s="290"/>
      <c r="AEB5" s="290"/>
      <c r="AEC5" s="290"/>
      <c r="AED5" s="290"/>
      <c r="AEE5" s="290"/>
      <c r="AEF5" s="290"/>
      <c r="AEG5" s="290"/>
      <c r="AEH5" s="290"/>
      <c r="AEI5" s="290"/>
      <c r="AEJ5" s="290"/>
      <c r="AEK5" s="290"/>
      <c r="AEL5" s="290"/>
      <c r="AEM5" s="290"/>
      <c r="AEN5" s="290"/>
      <c r="AEO5" s="290"/>
      <c r="AEP5" s="290"/>
      <c r="AEQ5" s="290"/>
      <c r="AER5" s="290"/>
      <c r="AES5" s="290"/>
      <c r="AET5" s="290"/>
      <c r="AEU5" s="290"/>
      <c r="AEV5" s="290"/>
      <c r="AEW5" s="290"/>
      <c r="AEX5" s="290"/>
      <c r="AEY5" s="290"/>
      <c r="AEZ5" s="290"/>
      <c r="AFA5" s="290"/>
      <c r="AFB5" s="290"/>
      <c r="AFC5" s="290"/>
      <c r="AFD5" s="290"/>
      <c r="AFE5" s="290"/>
      <c r="AFF5" s="290"/>
      <c r="AFG5" s="290"/>
      <c r="AFH5" s="290"/>
      <c r="AFI5" s="290"/>
      <c r="AFJ5" s="290"/>
      <c r="AFK5" s="290"/>
      <c r="AFL5" s="290"/>
      <c r="AFM5" s="290"/>
      <c r="AFN5" s="290"/>
      <c r="AFO5" s="290"/>
      <c r="AFP5" s="290"/>
      <c r="AFQ5" s="290"/>
      <c r="AFR5" s="290"/>
      <c r="AFS5" s="290"/>
      <c r="AFT5" s="290"/>
      <c r="AFU5" s="290"/>
      <c r="AFV5" s="290"/>
      <c r="AFW5" s="290"/>
      <c r="AFX5" s="290"/>
      <c r="AFY5" s="290"/>
      <c r="AFZ5" s="290"/>
      <c r="AGA5" s="290"/>
      <c r="AGB5" s="290"/>
      <c r="AGC5" s="290"/>
      <c r="AGD5" s="290"/>
      <c r="AGE5" s="290"/>
      <c r="AGF5" s="290"/>
      <c r="AGG5" s="290"/>
      <c r="AGH5" s="290"/>
      <c r="AGI5" s="290"/>
      <c r="AGJ5" s="290"/>
      <c r="AGK5" s="290"/>
      <c r="AGL5" s="290"/>
      <c r="AGM5" s="290"/>
      <c r="AGN5" s="290"/>
      <c r="AGO5" s="290"/>
      <c r="AGP5" s="290"/>
      <c r="AGQ5" s="290"/>
      <c r="AGR5" s="290"/>
      <c r="AGS5" s="290"/>
      <c r="AGT5" s="290"/>
      <c r="AGU5" s="290"/>
      <c r="AGV5" s="290"/>
      <c r="AGW5" s="290"/>
      <c r="AGX5" s="290"/>
      <c r="AGY5" s="290"/>
      <c r="AGZ5" s="290"/>
      <c r="AHA5" s="290"/>
      <c r="AHB5" s="290"/>
      <c r="AHC5" s="290"/>
      <c r="AHD5" s="290"/>
      <c r="AHE5" s="290"/>
      <c r="AHF5" s="290"/>
      <c r="AHG5" s="290"/>
      <c r="AHH5" s="290"/>
      <c r="AHI5" s="290"/>
      <c r="AHJ5" s="290"/>
      <c r="AHK5" s="290"/>
      <c r="AHL5" s="290"/>
      <c r="AHM5" s="290"/>
      <c r="AHN5" s="290"/>
      <c r="AHO5" s="290"/>
      <c r="AHP5" s="290"/>
      <c r="AHQ5" s="290"/>
      <c r="AHR5" s="290"/>
      <c r="AHS5" s="290"/>
      <c r="AHT5" s="290"/>
      <c r="AHU5" s="290"/>
      <c r="AHV5" s="290"/>
      <c r="AHW5" s="290"/>
      <c r="AHX5" s="290"/>
      <c r="AHY5" s="290"/>
      <c r="AHZ5" s="290"/>
      <c r="AIA5" s="290"/>
      <c r="AIB5" s="290"/>
      <c r="AIC5" s="290"/>
      <c r="AID5" s="290"/>
      <c r="AIE5" s="290"/>
      <c r="AIF5" s="290"/>
      <c r="AIG5" s="290"/>
      <c r="AIH5" s="290"/>
      <c r="AII5" s="290"/>
      <c r="AIJ5" s="290"/>
      <c r="AIK5" s="290"/>
      <c r="AIL5" s="290"/>
      <c r="AIM5" s="290"/>
      <c r="AIN5" s="290"/>
      <c r="AIO5" s="290"/>
      <c r="AIP5" s="290"/>
      <c r="AIQ5" s="290"/>
      <c r="AIR5" s="290"/>
      <c r="AIS5" s="290"/>
      <c r="AIT5" s="290"/>
      <c r="AIU5" s="290"/>
      <c r="AIV5" s="290"/>
      <c r="AIW5" s="290"/>
      <c r="AIX5" s="290"/>
      <c r="AIY5" s="290"/>
      <c r="AIZ5" s="290"/>
      <c r="AJA5" s="290"/>
      <c r="AJB5" s="290"/>
      <c r="AJC5" s="290"/>
      <c r="AJD5" s="290"/>
      <c r="AJE5" s="290"/>
      <c r="AJF5" s="290"/>
      <c r="AJG5" s="290"/>
      <c r="AJH5" s="290"/>
      <c r="AJI5" s="290"/>
      <c r="AJJ5" s="290"/>
      <c r="AJK5" s="290"/>
      <c r="AJL5" s="290"/>
      <c r="AJM5" s="290"/>
      <c r="AJN5" s="290"/>
      <c r="AJO5" s="290"/>
      <c r="AJP5" s="290"/>
      <c r="AJQ5" s="290"/>
      <c r="AJR5" s="290"/>
      <c r="AJS5" s="290"/>
      <c r="AJT5" s="290"/>
      <c r="AJU5" s="290"/>
      <c r="AJV5" s="290"/>
      <c r="AJW5" s="290"/>
      <c r="AJX5" s="290"/>
      <c r="AJY5" s="290"/>
      <c r="AJZ5" s="290"/>
      <c r="AKA5" s="290"/>
      <c r="AKB5" s="290"/>
      <c r="AKC5" s="290"/>
      <c r="AKD5" s="290"/>
      <c r="AKE5" s="290"/>
      <c r="AKF5" s="290"/>
      <c r="AKG5" s="290"/>
      <c r="AKH5" s="290"/>
      <c r="AKI5" s="290"/>
      <c r="AKJ5" s="290"/>
      <c r="AKK5" s="290"/>
      <c r="AKL5" s="290"/>
      <c r="AKM5" s="290"/>
      <c r="AKN5" s="290"/>
      <c r="AKO5" s="290"/>
      <c r="AKP5" s="290"/>
      <c r="AKQ5" s="290"/>
      <c r="AKR5" s="290"/>
      <c r="AKS5" s="290"/>
      <c r="AKT5" s="290"/>
      <c r="AKU5" s="290"/>
      <c r="AKV5" s="290"/>
      <c r="AKW5" s="290"/>
      <c r="AKX5" s="290"/>
      <c r="AKY5" s="290"/>
      <c r="AKZ5" s="290"/>
      <c r="ALA5" s="290"/>
      <c r="ALB5" s="290"/>
      <c r="ALC5" s="290"/>
      <c r="ALD5" s="290"/>
      <c r="ALE5" s="290"/>
      <c r="ALF5" s="290"/>
      <c r="ALG5" s="290"/>
      <c r="ALH5" s="290"/>
      <c r="ALI5" s="290"/>
      <c r="ALJ5" s="290"/>
      <c r="ALK5" s="290"/>
      <c r="ALL5" s="290"/>
      <c r="ALM5" s="290"/>
      <c r="ALN5" s="290"/>
      <c r="ALO5" s="290"/>
      <c r="ALP5" s="290"/>
      <c r="ALQ5" s="290"/>
      <c r="ALR5" s="290"/>
      <c r="ALS5" s="290"/>
      <c r="ALT5" s="290"/>
      <c r="ALU5" s="290"/>
      <c r="ALV5" s="290"/>
      <c r="ALW5" s="290"/>
      <c r="ALX5" s="290"/>
      <c r="ALY5" s="290"/>
      <c r="ALZ5" s="290"/>
      <c r="AMA5" s="290"/>
      <c r="AMB5" s="290"/>
      <c r="AMC5" s="290"/>
      <c r="AMD5" s="290"/>
      <c r="AME5" s="290"/>
      <c r="AMF5" s="290"/>
      <c r="AMG5" s="290"/>
      <c r="AMH5" s="290"/>
    </row>
    <row r="6" spans="1:1022" ht="15.6">
      <c r="A6" s="293" t="s">
        <v>654</v>
      </c>
      <c r="B6" s="295" t="s">
        <v>783</v>
      </c>
      <c r="C6" s="290"/>
      <c r="D6" s="290"/>
      <c r="E6" s="290"/>
      <c r="F6" s="290"/>
      <c r="G6" s="290"/>
      <c r="H6" s="291"/>
      <c r="I6" s="290"/>
      <c r="J6" s="290"/>
      <c r="K6" s="290"/>
      <c r="L6" s="290"/>
      <c r="M6" s="290"/>
      <c r="N6" s="291"/>
      <c r="O6" s="291"/>
      <c r="P6" s="291"/>
      <c r="Q6" s="291"/>
      <c r="R6" s="291"/>
      <c r="S6" s="291"/>
      <c r="T6" s="290"/>
      <c r="U6" s="290"/>
      <c r="V6" s="290"/>
      <c r="W6" s="290"/>
      <c r="X6" s="290"/>
      <c r="Y6" s="290"/>
      <c r="Z6" s="290"/>
      <c r="AA6" s="290"/>
      <c r="AB6" s="290"/>
      <c r="AC6" s="290"/>
      <c r="AD6" s="290"/>
      <c r="AE6" s="290"/>
      <c r="AF6" s="290"/>
      <c r="AG6" s="290"/>
      <c r="AH6" s="290"/>
      <c r="AI6" s="290"/>
      <c r="AJ6" s="290"/>
      <c r="AK6" s="290"/>
      <c r="AL6" s="290"/>
      <c r="AM6" s="290"/>
      <c r="AN6" s="290"/>
      <c r="AO6" s="290"/>
      <c r="AP6" s="290"/>
      <c r="AQ6" s="290"/>
      <c r="AR6" s="290"/>
      <c r="AS6" s="290"/>
      <c r="AT6" s="290"/>
      <c r="AU6" s="290"/>
      <c r="AV6" s="290"/>
      <c r="AW6" s="290"/>
      <c r="AX6" s="290"/>
      <c r="AY6" s="290"/>
      <c r="AZ6" s="290"/>
      <c r="BA6" s="290"/>
      <c r="BB6" s="290"/>
      <c r="BC6" s="290"/>
      <c r="BD6" s="290"/>
      <c r="BE6" s="290"/>
      <c r="BF6" s="290"/>
      <c r="BG6" s="290"/>
      <c r="BH6" s="290"/>
      <c r="BI6" s="290"/>
      <c r="BJ6" s="290"/>
      <c r="BK6" s="290"/>
      <c r="BL6" s="290"/>
      <c r="BM6" s="290"/>
      <c r="BN6" s="290"/>
      <c r="BO6" s="290"/>
      <c r="BP6" s="290"/>
      <c r="BQ6" s="290"/>
      <c r="BR6" s="290"/>
      <c r="BS6" s="290"/>
      <c r="BT6" s="290"/>
      <c r="BU6" s="290"/>
      <c r="BV6" s="290"/>
      <c r="BW6" s="290"/>
      <c r="BX6" s="290"/>
      <c r="BY6" s="290"/>
      <c r="BZ6" s="290"/>
      <c r="CA6" s="290"/>
      <c r="CB6" s="290"/>
      <c r="CC6" s="290"/>
      <c r="CD6" s="290"/>
      <c r="CE6" s="290"/>
      <c r="CF6" s="290"/>
      <c r="CG6" s="290"/>
      <c r="CH6" s="290"/>
      <c r="CI6" s="290"/>
      <c r="CJ6" s="290"/>
      <c r="CK6" s="290"/>
      <c r="CL6" s="290"/>
      <c r="CM6" s="290"/>
      <c r="CN6" s="290"/>
      <c r="CO6" s="290"/>
      <c r="CP6" s="290"/>
      <c r="CQ6" s="290"/>
      <c r="CR6" s="290"/>
      <c r="CS6" s="290"/>
      <c r="CT6" s="290"/>
      <c r="CU6" s="290"/>
      <c r="CV6" s="290"/>
      <c r="CW6" s="290"/>
      <c r="CX6" s="290"/>
      <c r="CY6" s="290"/>
      <c r="CZ6" s="290"/>
      <c r="DA6" s="290"/>
      <c r="DB6" s="290"/>
      <c r="DC6" s="290"/>
      <c r="DD6" s="290"/>
      <c r="DE6" s="290"/>
      <c r="DF6" s="290"/>
      <c r="DG6" s="290"/>
      <c r="DH6" s="290"/>
      <c r="DI6" s="290"/>
      <c r="DJ6" s="290"/>
      <c r="DK6" s="290"/>
      <c r="DL6" s="290"/>
      <c r="DM6" s="290"/>
      <c r="DN6" s="290"/>
      <c r="DO6" s="290"/>
      <c r="DP6" s="290"/>
      <c r="DQ6" s="290"/>
      <c r="DR6" s="290"/>
      <c r="DS6" s="290"/>
      <c r="DT6" s="290"/>
      <c r="DU6" s="290"/>
      <c r="DV6" s="290"/>
      <c r="DW6" s="290"/>
      <c r="DX6" s="290"/>
      <c r="DY6" s="290"/>
      <c r="DZ6" s="290"/>
      <c r="EA6" s="290"/>
      <c r="EB6" s="290"/>
      <c r="EC6" s="290"/>
      <c r="ED6" s="290"/>
      <c r="EE6" s="290"/>
      <c r="EF6" s="290"/>
      <c r="EG6" s="290"/>
      <c r="EH6" s="290"/>
      <c r="EI6" s="290"/>
      <c r="EJ6" s="290"/>
      <c r="EK6" s="290"/>
      <c r="EL6" s="290"/>
      <c r="EM6" s="290"/>
      <c r="EN6" s="290"/>
      <c r="EO6" s="290"/>
      <c r="EP6" s="290"/>
      <c r="EQ6" s="290"/>
      <c r="ER6" s="290"/>
      <c r="ES6" s="290"/>
      <c r="ET6" s="290"/>
      <c r="EU6" s="290"/>
      <c r="EV6" s="290"/>
      <c r="EW6" s="290"/>
      <c r="EX6" s="290"/>
      <c r="EY6" s="290"/>
      <c r="EZ6" s="290"/>
      <c r="FA6" s="290"/>
      <c r="FB6" s="290"/>
      <c r="FC6" s="290"/>
      <c r="FD6" s="290"/>
      <c r="FE6" s="290"/>
      <c r="FF6" s="290"/>
      <c r="FG6" s="290"/>
      <c r="FH6" s="290"/>
      <c r="FI6" s="290"/>
      <c r="FJ6" s="290"/>
      <c r="FK6" s="290"/>
      <c r="FL6" s="290"/>
      <c r="FM6" s="290"/>
      <c r="FN6" s="290"/>
      <c r="FO6" s="290"/>
      <c r="FP6" s="290"/>
      <c r="FQ6" s="290"/>
      <c r="FR6" s="290"/>
      <c r="FS6" s="290"/>
      <c r="FT6" s="290"/>
      <c r="FU6" s="290"/>
      <c r="FV6" s="290"/>
      <c r="FW6" s="290"/>
      <c r="FX6" s="290"/>
      <c r="FY6" s="290"/>
      <c r="FZ6" s="290"/>
      <c r="GA6" s="290"/>
      <c r="GB6" s="290"/>
      <c r="GC6" s="290"/>
      <c r="GD6" s="290"/>
      <c r="GE6" s="290"/>
      <c r="GF6" s="290"/>
      <c r="GG6" s="290"/>
      <c r="GH6" s="290"/>
      <c r="GI6" s="290"/>
      <c r="GJ6" s="290"/>
      <c r="GK6" s="290"/>
      <c r="GL6" s="290"/>
      <c r="GM6" s="290"/>
      <c r="GN6" s="290"/>
      <c r="GO6" s="290"/>
      <c r="GP6" s="290"/>
      <c r="GQ6" s="290"/>
      <c r="GR6" s="290"/>
      <c r="GS6" s="290"/>
      <c r="GT6" s="290"/>
      <c r="GU6" s="290"/>
      <c r="GV6" s="290"/>
      <c r="GW6" s="290"/>
      <c r="GX6" s="290"/>
      <c r="GY6" s="290"/>
      <c r="GZ6" s="290"/>
      <c r="HA6" s="290"/>
      <c r="HB6" s="290"/>
      <c r="HC6" s="290"/>
      <c r="HD6" s="290"/>
      <c r="HE6" s="290"/>
      <c r="HF6" s="290"/>
      <c r="HG6" s="290"/>
      <c r="HH6" s="290"/>
      <c r="HI6" s="290"/>
      <c r="HJ6" s="290"/>
      <c r="HK6" s="290"/>
      <c r="HL6" s="290"/>
      <c r="HM6" s="290"/>
      <c r="HN6" s="290"/>
      <c r="HO6" s="290"/>
      <c r="HP6" s="290"/>
      <c r="HQ6" s="290"/>
      <c r="HR6" s="290"/>
      <c r="HS6" s="290"/>
      <c r="HT6" s="290"/>
      <c r="HU6" s="290"/>
      <c r="HV6" s="290"/>
      <c r="HW6" s="290"/>
      <c r="HX6" s="290"/>
      <c r="HY6" s="290"/>
      <c r="HZ6" s="290"/>
      <c r="IA6" s="290"/>
      <c r="IB6" s="290"/>
      <c r="IC6" s="290"/>
      <c r="ID6" s="290"/>
      <c r="IE6" s="290"/>
      <c r="IF6" s="290"/>
      <c r="IG6" s="290"/>
      <c r="IH6" s="290"/>
      <c r="II6" s="290"/>
      <c r="IJ6" s="290"/>
      <c r="IK6" s="290"/>
      <c r="IL6" s="290"/>
      <c r="IM6" s="290"/>
      <c r="IN6" s="290"/>
      <c r="IO6" s="290"/>
      <c r="IP6" s="290"/>
      <c r="IQ6" s="290"/>
      <c r="IR6" s="290"/>
      <c r="IS6" s="290"/>
      <c r="IT6" s="290"/>
      <c r="IU6" s="290"/>
      <c r="IV6" s="290"/>
      <c r="IW6" s="290"/>
      <c r="IX6" s="290"/>
      <c r="IY6" s="290"/>
      <c r="IZ6" s="290"/>
      <c r="JA6" s="290"/>
      <c r="JB6" s="290"/>
      <c r="JC6" s="290"/>
      <c r="JD6" s="290"/>
      <c r="JE6" s="290"/>
      <c r="JF6" s="290"/>
      <c r="JG6" s="290"/>
      <c r="JH6" s="290"/>
      <c r="JI6" s="290"/>
      <c r="JJ6" s="290"/>
      <c r="JK6" s="290"/>
      <c r="JL6" s="290"/>
      <c r="JM6" s="290"/>
      <c r="JN6" s="290"/>
      <c r="JO6" s="290"/>
      <c r="JP6" s="290"/>
      <c r="JQ6" s="290"/>
      <c r="JR6" s="290"/>
      <c r="JS6" s="290"/>
      <c r="JT6" s="290"/>
      <c r="JU6" s="290"/>
      <c r="JV6" s="290"/>
      <c r="JW6" s="290"/>
      <c r="JX6" s="290"/>
      <c r="JY6" s="290"/>
      <c r="JZ6" s="290"/>
      <c r="KA6" s="290"/>
      <c r="KB6" s="290"/>
      <c r="KC6" s="290"/>
      <c r="KD6" s="290"/>
      <c r="KE6" s="290"/>
      <c r="KF6" s="290"/>
      <c r="KG6" s="290"/>
      <c r="KH6" s="290"/>
      <c r="KI6" s="290"/>
      <c r="KJ6" s="290"/>
      <c r="KK6" s="290"/>
      <c r="KL6" s="290"/>
      <c r="KM6" s="290"/>
      <c r="KN6" s="290"/>
      <c r="KO6" s="290"/>
      <c r="KP6" s="290"/>
      <c r="KQ6" s="290"/>
      <c r="KR6" s="290"/>
      <c r="KS6" s="290"/>
      <c r="KT6" s="290"/>
      <c r="KU6" s="290"/>
      <c r="KV6" s="290"/>
      <c r="KW6" s="290"/>
      <c r="KX6" s="290"/>
      <c r="KY6" s="290"/>
      <c r="KZ6" s="290"/>
      <c r="LA6" s="290"/>
      <c r="LB6" s="290"/>
      <c r="LC6" s="290"/>
      <c r="LD6" s="290"/>
      <c r="LE6" s="290"/>
      <c r="LF6" s="290"/>
      <c r="LG6" s="290"/>
      <c r="LH6" s="290"/>
      <c r="LI6" s="290"/>
      <c r="LJ6" s="290"/>
      <c r="LK6" s="290"/>
      <c r="LL6" s="290"/>
      <c r="LM6" s="290"/>
      <c r="LN6" s="290"/>
      <c r="LO6" s="290"/>
      <c r="LP6" s="290"/>
      <c r="LQ6" s="290"/>
      <c r="LR6" s="290"/>
      <c r="LS6" s="290"/>
      <c r="LT6" s="290"/>
      <c r="LU6" s="290"/>
      <c r="LV6" s="290"/>
      <c r="LW6" s="290"/>
      <c r="LX6" s="290"/>
      <c r="LY6" s="290"/>
      <c r="LZ6" s="290"/>
      <c r="MA6" s="290"/>
      <c r="MB6" s="290"/>
      <c r="MC6" s="290"/>
      <c r="MD6" s="290"/>
      <c r="ME6" s="290"/>
      <c r="MF6" s="290"/>
      <c r="MG6" s="290"/>
      <c r="MH6" s="290"/>
      <c r="MI6" s="290"/>
      <c r="MJ6" s="290"/>
      <c r="MK6" s="290"/>
      <c r="ML6" s="290"/>
      <c r="MM6" s="290"/>
      <c r="MN6" s="290"/>
      <c r="MO6" s="290"/>
      <c r="MP6" s="290"/>
      <c r="MQ6" s="290"/>
      <c r="MR6" s="290"/>
      <c r="MS6" s="290"/>
      <c r="MT6" s="290"/>
      <c r="MU6" s="290"/>
      <c r="MV6" s="290"/>
      <c r="MW6" s="290"/>
      <c r="MX6" s="290"/>
      <c r="MY6" s="290"/>
      <c r="MZ6" s="290"/>
      <c r="NA6" s="290"/>
      <c r="NB6" s="290"/>
      <c r="NC6" s="290"/>
      <c r="ND6" s="290"/>
      <c r="NE6" s="290"/>
      <c r="NF6" s="290"/>
      <c r="NG6" s="290"/>
      <c r="NH6" s="290"/>
      <c r="NI6" s="290"/>
      <c r="NJ6" s="290"/>
      <c r="NK6" s="290"/>
      <c r="NL6" s="290"/>
      <c r="NM6" s="290"/>
      <c r="NN6" s="290"/>
      <c r="NO6" s="290"/>
      <c r="NP6" s="290"/>
      <c r="NQ6" s="290"/>
      <c r="NR6" s="290"/>
      <c r="NS6" s="290"/>
      <c r="NT6" s="290"/>
      <c r="NU6" s="290"/>
      <c r="NV6" s="290"/>
      <c r="NW6" s="290"/>
      <c r="NX6" s="290"/>
      <c r="NY6" s="290"/>
      <c r="NZ6" s="290"/>
      <c r="OA6" s="290"/>
      <c r="OB6" s="290"/>
      <c r="OC6" s="290"/>
      <c r="OD6" s="290"/>
      <c r="OE6" s="290"/>
      <c r="OF6" s="290"/>
      <c r="OG6" s="290"/>
      <c r="OH6" s="290"/>
      <c r="OI6" s="290"/>
      <c r="OJ6" s="290"/>
      <c r="OK6" s="290"/>
      <c r="OL6" s="290"/>
      <c r="OM6" s="290"/>
      <c r="ON6" s="290"/>
      <c r="OO6" s="290"/>
      <c r="OP6" s="290"/>
      <c r="OQ6" s="290"/>
      <c r="OR6" s="290"/>
      <c r="OS6" s="290"/>
      <c r="OT6" s="290"/>
      <c r="OU6" s="290"/>
      <c r="OV6" s="290"/>
      <c r="OW6" s="290"/>
      <c r="OX6" s="290"/>
      <c r="OY6" s="290"/>
      <c r="OZ6" s="290"/>
      <c r="PA6" s="290"/>
      <c r="PB6" s="290"/>
      <c r="PC6" s="290"/>
      <c r="PD6" s="290"/>
      <c r="PE6" s="290"/>
      <c r="PF6" s="290"/>
      <c r="PG6" s="290"/>
      <c r="PH6" s="290"/>
      <c r="PI6" s="290"/>
      <c r="PJ6" s="290"/>
      <c r="PK6" s="290"/>
      <c r="PL6" s="290"/>
      <c r="PM6" s="290"/>
      <c r="PN6" s="290"/>
      <c r="PO6" s="290"/>
      <c r="PP6" s="290"/>
      <c r="PQ6" s="290"/>
      <c r="PR6" s="290"/>
      <c r="PS6" s="290"/>
      <c r="PT6" s="290"/>
      <c r="PU6" s="290"/>
      <c r="PV6" s="290"/>
      <c r="PW6" s="290"/>
      <c r="PX6" s="290"/>
      <c r="PY6" s="290"/>
      <c r="PZ6" s="290"/>
      <c r="QA6" s="290"/>
      <c r="QB6" s="290"/>
      <c r="QC6" s="290"/>
      <c r="QD6" s="290"/>
      <c r="QE6" s="290"/>
      <c r="QF6" s="290"/>
      <c r="QG6" s="290"/>
      <c r="QH6" s="290"/>
      <c r="QI6" s="290"/>
      <c r="QJ6" s="290"/>
      <c r="QK6" s="290"/>
      <c r="QL6" s="290"/>
      <c r="QM6" s="290"/>
      <c r="QN6" s="290"/>
      <c r="QO6" s="290"/>
      <c r="QP6" s="290"/>
      <c r="QQ6" s="290"/>
      <c r="QR6" s="290"/>
      <c r="QS6" s="290"/>
      <c r="QT6" s="290"/>
      <c r="QU6" s="290"/>
      <c r="QV6" s="290"/>
      <c r="QW6" s="290"/>
      <c r="QX6" s="290"/>
      <c r="QY6" s="290"/>
      <c r="QZ6" s="290"/>
      <c r="RA6" s="290"/>
      <c r="RB6" s="290"/>
      <c r="RC6" s="290"/>
      <c r="RD6" s="290"/>
      <c r="RE6" s="290"/>
      <c r="RF6" s="290"/>
      <c r="RG6" s="290"/>
      <c r="RH6" s="290"/>
      <c r="RI6" s="290"/>
      <c r="RJ6" s="290"/>
      <c r="RK6" s="290"/>
      <c r="RL6" s="290"/>
      <c r="RM6" s="290"/>
      <c r="RN6" s="290"/>
      <c r="RO6" s="290"/>
      <c r="RP6" s="290"/>
      <c r="RQ6" s="290"/>
      <c r="RR6" s="290"/>
      <c r="RS6" s="290"/>
      <c r="RT6" s="290"/>
      <c r="RU6" s="290"/>
      <c r="RV6" s="290"/>
      <c r="RW6" s="290"/>
      <c r="RX6" s="290"/>
      <c r="RY6" s="290"/>
      <c r="RZ6" s="290"/>
      <c r="SA6" s="290"/>
      <c r="SB6" s="290"/>
      <c r="SC6" s="290"/>
      <c r="SD6" s="290"/>
      <c r="SE6" s="290"/>
      <c r="SF6" s="290"/>
      <c r="SG6" s="290"/>
      <c r="SH6" s="290"/>
      <c r="SI6" s="290"/>
      <c r="SJ6" s="290"/>
      <c r="SK6" s="290"/>
      <c r="SL6" s="290"/>
      <c r="SM6" s="290"/>
      <c r="SN6" s="290"/>
      <c r="SO6" s="290"/>
      <c r="SP6" s="290"/>
      <c r="SQ6" s="290"/>
      <c r="SR6" s="290"/>
      <c r="SS6" s="290"/>
      <c r="ST6" s="290"/>
      <c r="SU6" s="290"/>
      <c r="SV6" s="290"/>
      <c r="SW6" s="290"/>
      <c r="SX6" s="290"/>
      <c r="SY6" s="290"/>
      <c r="SZ6" s="290"/>
      <c r="TA6" s="290"/>
      <c r="TB6" s="290"/>
      <c r="TC6" s="290"/>
      <c r="TD6" s="290"/>
      <c r="TE6" s="290"/>
      <c r="TF6" s="290"/>
      <c r="TG6" s="290"/>
      <c r="TH6" s="290"/>
      <c r="TI6" s="290"/>
      <c r="TJ6" s="290"/>
      <c r="TK6" s="290"/>
      <c r="TL6" s="290"/>
      <c r="TM6" s="290"/>
      <c r="TN6" s="290"/>
      <c r="TO6" s="290"/>
      <c r="TP6" s="290"/>
      <c r="TQ6" s="290"/>
      <c r="TR6" s="290"/>
      <c r="TS6" s="290"/>
      <c r="TT6" s="290"/>
      <c r="TU6" s="290"/>
      <c r="TV6" s="290"/>
      <c r="TW6" s="290"/>
      <c r="TX6" s="290"/>
      <c r="TY6" s="290"/>
      <c r="TZ6" s="290"/>
      <c r="UA6" s="290"/>
      <c r="UB6" s="290"/>
      <c r="UC6" s="290"/>
      <c r="UD6" s="290"/>
      <c r="UE6" s="290"/>
      <c r="UF6" s="290"/>
      <c r="UG6" s="290"/>
      <c r="UH6" s="290"/>
      <c r="UI6" s="290"/>
      <c r="UJ6" s="290"/>
      <c r="UK6" s="290"/>
      <c r="UL6" s="290"/>
      <c r="UM6" s="290"/>
      <c r="UN6" s="290"/>
      <c r="UO6" s="290"/>
      <c r="UP6" s="290"/>
      <c r="UQ6" s="290"/>
      <c r="UR6" s="290"/>
      <c r="US6" s="290"/>
      <c r="UT6" s="290"/>
      <c r="UU6" s="290"/>
      <c r="UV6" s="290"/>
      <c r="UW6" s="290"/>
      <c r="UX6" s="290"/>
      <c r="UY6" s="290"/>
      <c r="UZ6" s="290"/>
      <c r="VA6" s="290"/>
      <c r="VB6" s="290"/>
      <c r="VC6" s="290"/>
      <c r="VD6" s="290"/>
      <c r="VE6" s="290"/>
      <c r="VF6" s="290"/>
      <c r="VG6" s="290"/>
      <c r="VH6" s="290"/>
      <c r="VI6" s="290"/>
      <c r="VJ6" s="290"/>
      <c r="VK6" s="290"/>
      <c r="VL6" s="290"/>
      <c r="VM6" s="290"/>
      <c r="VN6" s="290"/>
      <c r="VO6" s="290"/>
      <c r="VP6" s="290"/>
      <c r="VQ6" s="290"/>
      <c r="VR6" s="290"/>
      <c r="VS6" s="290"/>
      <c r="VT6" s="290"/>
      <c r="VU6" s="290"/>
      <c r="VV6" s="290"/>
      <c r="VW6" s="290"/>
      <c r="VX6" s="290"/>
      <c r="VY6" s="290"/>
      <c r="VZ6" s="290"/>
      <c r="WA6" s="290"/>
      <c r="WB6" s="290"/>
      <c r="WC6" s="290"/>
      <c r="WD6" s="290"/>
      <c r="WE6" s="290"/>
      <c r="WF6" s="290"/>
      <c r="WG6" s="290"/>
      <c r="WH6" s="290"/>
      <c r="WI6" s="290"/>
      <c r="WJ6" s="290"/>
      <c r="WK6" s="290"/>
      <c r="WL6" s="290"/>
      <c r="WM6" s="290"/>
      <c r="WN6" s="290"/>
      <c r="WO6" s="290"/>
      <c r="WP6" s="290"/>
      <c r="WQ6" s="290"/>
      <c r="WR6" s="290"/>
      <c r="WS6" s="290"/>
      <c r="WT6" s="290"/>
      <c r="WU6" s="290"/>
      <c r="WV6" s="290"/>
      <c r="WW6" s="290"/>
      <c r="WX6" s="290"/>
      <c r="WY6" s="290"/>
      <c r="WZ6" s="290"/>
      <c r="XA6" s="290"/>
      <c r="XB6" s="290"/>
      <c r="XC6" s="290"/>
      <c r="XD6" s="290"/>
      <c r="XE6" s="290"/>
      <c r="XF6" s="290"/>
      <c r="XG6" s="290"/>
      <c r="XH6" s="290"/>
      <c r="XI6" s="290"/>
      <c r="XJ6" s="290"/>
      <c r="XK6" s="290"/>
      <c r="XL6" s="290"/>
      <c r="XM6" s="290"/>
      <c r="XN6" s="290"/>
      <c r="XO6" s="290"/>
      <c r="XP6" s="290"/>
      <c r="XQ6" s="290"/>
      <c r="XR6" s="290"/>
      <c r="XS6" s="290"/>
      <c r="XT6" s="290"/>
      <c r="XU6" s="290"/>
      <c r="XV6" s="290"/>
      <c r="XW6" s="290"/>
      <c r="XX6" s="290"/>
      <c r="XY6" s="290"/>
      <c r="XZ6" s="290"/>
      <c r="YA6" s="290"/>
      <c r="YB6" s="290"/>
      <c r="YC6" s="290"/>
      <c r="YD6" s="290"/>
      <c r="YE6" s="290"/>
      <c r="YF6" s="290"/>
      <c r="YG6" s="290"/>
      <c r="YH6" s="290"/>
      <c r="YI6" s="290"/>
      <c r="YJ6" s="290"/>
      <c r="YK6" s="290"/>
      <c r="YL6" s="290"/>
      <c r="YM6" s="290"/>
      <c r="YN6" s="290"/>
      <c r="YO6" s="290"/>
      <c r="YP6" s="290"/>
      <c r="YQ6" s="290"/>
      <c r="YR6" s="290"/>
      <c r="YS6" s="290"/>
      <c r="YT6" s="290"/>
      <c r="YU6" s="290"/>
      <c r="YV6" s="290"/>
      <c r="YW6" s="290"/>
      <c r="YX6" s="290"/>
      <c r="YY6" s="290"/>
      <c r="YZ6" s="290"/>
      <c r="ZA6" s="290"/>
      <c r="ZB6" s="290"/>
      <c r="ZC6" s="290"/>
      <c r="ZD6" s="290"/>
      <c r="ZE6" s="290"/>
      <c r="ZF6" s="290"/>
      <c r="ZG6" s="290"/>
      <c r="ZH6" s="290"/>
      <c r="ZI6" s="290"/>
      <c r="ZJ6" s="290"/>
      <c r="ZK6" s="290"/>
      <c r="ZL6" s="290"/>
      <c r="ZM6" s="290"/>
      <c r="ZN6" s="290"/>
      <c r="ZO6" s="290"/>
      <c r="ZP6" s="290"/>
      <c r="ZQ6" s="290"/>
      <c r="ZR6" s="290"/>
      <c r="ZS6" s="290"/>
      <c r="ZT6" s="290"/>
      <c r="ZU6" s="290"/>
      <c r="ZV6" s="290"/>
      <c r="ZW6" s="290"/>
      <c r="ZX6" s="290"/>
      <c r="ZY6" s="290"/>
      <c r="ZZ6" s="290"/>
      <c r="AAA6" s="290"/>
      <c r="AAB6" s="290"/>
      <c r="AAC6" s="290"/>
      <c r="AAD6" s="290"/>
      <c r="AAE6" s="290"/>
      <c r="AAF6" s="290"/>
      <c r="AAG6" s="290"/>
      <c r="AAH6" s="290"/>
      <c r="AAI6" s="290"/>
      <c r="AAJ6" s="290"/>
      <c r="AAK6" s="290"/>
      <c r="AAL6" s="290"/>
      <c r="AAM6" s="290"/>
      <c r="AAN6" s="290"/>
      <c r="AAO6" s="290"/>
      <c r="AAP6" s="290"/>
      <c r="AAQ6" s="290"/>
      <c r="AAR6" s="290"/>
      <c r="AAS6" s="290"/>
      <c r="AAT6" s="290"/>
      <c r="AAU6" s="290"/>
      <c r="AAV6" s="290"/>
      <c r="AAW6" s="290"/>
      <c r="AAX6" s="290"/>
      <c r="AAY6" s="290"/>
      <c r="AAZ6" s="290"/>
      <c r="ABA6" s="290"/>
      <c r="ABB6" s="290"/>
      <c r="ABC6" s="290"/>
      <c r="ABD6" s="290"/>
      <c r="ABE6" s="290"/>
      <c r="ABF6" s="290"/>
      <c r="ABG6" s="290"/>
      <c r="ABH6" s="290"/>
      <c r="ABI6" s="290"/>
      <c r="ABJ6" s="290"/>
      <c r="ABK6" s="290"/>
      <c r="ABL6" s="290"/>
      <c r="ABM6" s="290"/>
      <c r="ABN6" s="290"/>
      <c r="ABO6" s="290"/>
      <c r="ABP6" s="290"/>
      <c r="ABQ6" s="290"/>
      <c r="ABR6" s="290"/>
      <c r="ABS6" s="290"/>
      <c r="ABT6" s="290"/>
      <c r="ABU6" s="290"/>
      <c r="ABV6" s="290"/>
      <c r="ABW6" s="290"/>
      <c r="ABX6" s="290"/>
      <c r="ABY6" s="290"/>
      <c r="ABZ6" s="290"/>
      <c r="ACA6" s="290"/>
      <c r="ACB6" s="290"/>
      <c r="ACC6" s="290"/>
      <c r="ACD6" s="290"/>
      <c r="ACE6" s="290"/>
      <c r="ACF6" s="290"/>
      <c r="ACG6" s="290"/>
      <c r="ACH6" s="290"/>
      <c r="ACI6" s="290"/>
      <c r="ACJ6" s="290"/>
      <c r="ACK6" s="290"/>
      <c r="ACL6" s="290"/>
      <c r="ACM6" s="290"/>
      <c r="ACN6" s="290"/>
      <c r="ACO6" s="290"/>
      <c r="ACP6" s="290"/>
      <c r="ACQ6" s="290"/>
      <c r="ACR6" s="290"/>
      <c r="ACS6" s="290"/>
      <c r="ACT6" s="290"/>
      <c r="ACU6" s="290"/>
      <c r="ACV6" s="290"/>
      <c r="ACW6" s="290"/>
      <c r="ACX6" s="290"/>
      <c r="ACY6" s="290"/>
      <c r="ACZ6" s="290"/>
      <c r="ADA6" s="290"/>
      <c r="ADB6" s="290"/>
      <c r="ADC6" s="290"/>
      <c r="ADD6" s="290"/>
      <c r="ADE6" s="290"/>
      <c r="ADF6" s="290"/>
      <c r="ADG6" s="290"/>
      <c r="ADH6" s="290"/>
      <c r="ADI6" s="290"/>
      <c r="ADJ6" s="290"/>
      <c r="ADK6" s="290"/>
      <c r="ADL6" s="290"/>
      <c r="ADM6" s="290"/>
      <c r="ADN6" s="290"/>
      <c r="ADO6" s="290"/>
      <c r="ADP6" s="290"/>
      <c r="ADQ6" s="290"/>
      <c r="ADR6" s="290"/>
      <c r="ADS6" s="290"/>
      <c r="ADT6" s="290"/>
      <c r="ADU6" s="290"/>
      <c r="ADV6" s="290"/>
      <c r="ADW6" s="290"/>
      <c r="ADX6" s="290"/>
      <c r="ADY6" s="290"/>
      <c r="ADZ6" s="290"/>
      <c r="AEA6" s="290"/>
      <c r="AEB6" s="290"/>
      <c r="AEC6" s="290"/>
      <c r="AED6" s="290"/>
      <c r="AEE6" s="290"/>
      <c r="AEF6" s="290"/>
      <c r="AEG6" s="290"/>
      <c r="AEH6" s="290"/>
      <c r="AEI6" s="290"/>
      <c r="AEJ6" s="290"/>
      <c r="AEK6" s="290"/>
      <c r="AEL6" s="290"/>
      <c r="AEM6" s="290"/>
      <c r="AEN6" s="290"/>
      <c r="AEO6" s="290"/>
      <c r="AEP6" s="290"/>
      <c r="AEQ6" s="290"/>
      <c r="AER6" s="290"/>
      <c r="AES6" s="290"/>
      <c r="AET6" s="290"/>
      <c r="AEU6" s="290"/>
      <c r="AEV6" s="290"/>
      <c r="AEW6" s="290"/>
      <c r="AEX6" s="290"/>
      <c r="AEY6" s="290"/>
      <c r="AEZ6" s="290"/>
      <c r="AFA6" s="290"/>
      <c r="AFB6" s="290"/>
      <c r="AFC6" s="290"/>
      <c r="AFD6" s="290"/>
      <c r="AFE6" s="290"/>
      <c r="AFF6" s="290"/>
      <c r="AFG6" s="290"/>
      <c r="AFH6" s="290"/>
      <c r="AFI6" s="290"/>
      <c r="AFJ6" s="290"/>
      <c r="AFK6" s="290"/>
      <c r="AFL6" s="290"/>
      <c r="AFM6" s="290"/>
      <c r="AFN6" s="290"/>
      <c r="AFO6" s="290"/>
      <c r="AFP6" s="290"/>
      <c r="AFQ6" s="290"/>
      <c r="AFR6" s="290"/>
      <c r="AFS6" s="290"/>
      <c r="AFT6" s="290"/>
      <c r="AFU6" s="290"/>
      <c r="AFV6" s="290"/>
      <c r="AFW6" s="290"/>
      <c r="AFX6" s="290"/>
      <c r="AFY6" s="290"/>
      <c r="AFZ6" s="290"/>
      <c r="AGA6" s="290"/>
      <c r="AGB6" s="290"/>
      <c r="AGC6" s="290"/>
      <c r="AGD6" s="290"/>
      <c r="AGE6" s="290"/>
      <c r="AGF6" s="290"/>
      <c r="AGG6" s="290"/>
      <c r="AGH6" s="290"/>
      <c r="AGI6" s="290"/>
      <c r="AGJ6" s="290"/>
      <c r="AGK6" s="290"/>
      <c r="AGL6" s="290"/>
      <c r="AGM6" s="290"/>
      <c r="AGN6" s="290"/>
      <c r="AGO6" s="290"/>
      <c r="AGP6" s="290"/>
      <c r="AGQ6" s="290"/>
      <c r="AGR6" s="290"/>
      <c r="AGS6" s="290"/>
      <c r="AGT6" s="290"/>
      <c r="AGU6" s="290"/>
      <c r="AGV6" s="290"/>
      <c r="AGW6" s="290"/>
      <c r="AGX6" s="290"/>
      <c r="AGY6" s="290"/>
      <c r="AGZ6" s="290"/>
      <c r="AHA6" s="290"/>
      <c r="AHB6" s="290"/>
      <c r="AHC6" s="290"/>
      <c r="AHD6" s="290"/>
      <c r="AHE6" s="290"/>
      <c r="AHF6" s="290"/>
      <c r="AHG6" s="290"/>
      <c r="AHH6" s="290"/>
      <c r="AHI6" s="290"/>
      <c r="AHJ6" s="290"/>
      <c r="AHK6" s="290"/>
      <c r="AHL6" s="290"/>
      <c r="AHM6" s="290"/>
      <c r="AHN6" s="290"/>
      <c r="AHO6" s="290"/>
      <c r="AHP6" s="290"/>
      <c r="AHQ6" s="290"/>
      <c r="AHR6" s="290"/>
      <c r="AHS6" s="290"/>
      <c r="AHT6" s="290"/>
      <c r="AHU6" s="290"/>
      <c r="AHV6" s="290"/>
      <c r="AHW6" s="290"/>
      <c r="AHX6" s="290"/>
      <c r="AHY6" s="290"/>
      <c r="AHZ6" s="290"/>
      <c r="AIA6" s="290"/>
      <c r="AIB6" s="290"/>
      <c r="AIC6" s="290"/>
      <c r="AID6" s="290"/>
      <c r="AIE6" s="290"/>
      <c r="AIF6" s="290"/>
      <c r="AIG6" s="290"/>
      <c r="AIH6" s="290"/>
      <c r="AII6" s="290"/>
      <c r="AIJ6" s="290"/>
      <c r="AIK6" s="290"/>
      <c r="AIL6" s="290"/>
      <c r="AIM6" s="290"/>
      <c r="AIN6" s="290"/>
      <c r="AIO6" s="290"/>
      <c r="AIP6" s="290"/>
      <c r="AIQ6" s="290"/>
      <c r="AIR6" s="290"/>
      <c r="AIS6" s="290"/>
      <c r="AIT6" s="290"/>
      <c r="AIU6" s="290"/>
      <c r="AIV6" s="290"/>
      <c r="AIW6" s="290"/>
      <c r="AIX6" s="290"/>
      <c r="AIY6" s="290"/>
      <c r="AIZ6" s="290"/>
      <c r="AJA6" s="290"/>
      <c r="AJB6" s="290"/>
      <c r="AJC6" s="290"/>
      <c r="AJD6" s="290"/>
      <c r="AJE6" s="290"/>
      <c r="AJF6" s="290"/>
      <c r="AJG6" s="290"/>
      <c r="AJH6" s="290"/>
      <c r="AJI6" s="290"/>
      <c r="AJJ6" s="290"/>
      <c r="AJK6" s="290"/>
      <c r="AJL6" s="290"/>
      <c r="AJM6" s="290"/>
      <c r="AJN6" s="290"/>
      <c r="AJO6" s="290"/>
      <c r="AJP6" s="290"/>
      <c r="AJQ6" s="290"/>
      <c r="AJR6" s="290"/>
      <c r="AJS6" s="290"/>
      <c r="AJT6" s="290"/>
      <c r="AJU6" s="290"/>
      <c r="AJV6" s="290"/>
      <c r="AJW6" s="290"/>
      <c r="AJX6" s="290"/>
      <c r="AJY6" s="290"/>
      <c r="AJZ6" s="290"/>
      <c r="AKA6" s="290"/>
      <c r="AKB6" s="290"/>
      <c r="AKC6" s="290"/>
      <c r="AKD6" s="290"/>
      <c r="AKE6" s="290"/>
      <c r="AKF6" s="290"/>
      <c r="AKG6" s="290"/>
      <c r="AKH6" s="290"/>
      <c r="AKI6" s="290"/>
      <c r="AKJ6" s="290"/>
      <c r="AKK6" s="290"/>
      <c r="AKL6" s="290"/>
      <c r="AKM6" s="290"/>
      <c r="AKN6" s="290"/>
      <c r="AKO6" s="290"/>
      <c r="AKP6" s="290"/>
      <c r="AKQ6" s="290"/>
      <c r="AKR6" s="290"/>
      <c r="AKS6" s="290"/>
      <c r="AKT6" s="290"/>
      <c r="AKU6" s="290"/>
      <c r="AKV6" s="290"/>
      <c r="AKW6" s="290"/>
      <c r="AKX6" s="290"/>
      <c r="AKY6" s="290"/>
      <c r="AKZ6" s="290"/>
      <c r="ALA6" s="290"/>
      <c r="ALB6" s="290"/>
      <c r="ALC6" s="290"/>
      <c r="ALD6" s="290"/>
      <c r="ALE6" s="290"/>
      <c r="ALF6" s="290"/>
      <c r="ALG6" s="290"/>
      <c r="ALH6" s="290"/>
      <c r="ALI6" s="290"/>
      <c r="ALJ6" s="290"/>
      <c r="ALK6" s="290"/>
      <c r="ALL6" s="290"/>
      <c r="ALM6" s="290"/>
      <c r="ALN6" s="290"/>
      <c r="ALO6" s="290"/>
      <c r="ALP6" s="290"/>
      <c r="ALQ6" s="290"/>
      <c r="ALR6" s="290"/>
      <c r="ALS6" s="290"/>
      <c r="ALT6" s="290"/>
      <c r="ALU6" s="290"/>
      <c r="ALV6" s="290"/>
      <c r="ALW6" s="290"/>
      <c r="ALX6" s="290"/>
      <c r="ALY6" s="290"/>
      <c r="ALZ6" s="290"/>
      <c r="AMA6" s="290"/>
      <c r="AMB6" s="290"/>
      <c r="AMC6" s="290"/>
      <c r="AMD6" s="290"/>
      <c r="AME6" s="290"/>
      <c r="AMF6" s="290"/>
      <c r="AMG6" s="290"/>
      <c r="AMH6" s="290"/>
    </row>
    <row r="7" spans="1:1022" ht="15.6">
      <c r="A7" s="293" t="s">
        <v>655</v>
      </c>
      <c r="B7" s="294" t="s">
        <v>32</v>
      </c>
      <c r="C7" s="290"/>
      <c r="D7" s="290"/>
      <c r="E7" s="290"/>
      <c r="F7" s="290"/>
      <c r="G7" s="290"/>
      <c r="H7" s="291"/>
      <c r="I7" s="290"/>
      <c r="J7" s="290"/>
      <c r="K7" s="290"/>
      <c r="L7" s="290"/>
      <c r="M7" s="290"/>
      <c r="N7" s="291"/>
      <c r="O7" s="291"/>
      <c r="P7" s="291"/>
      <c r="Q7" s="291"/>
      <c r="R7" s="290"/>
      <c r="S7" s="291"/>
      <c r="T7" s="290"/>
      <c r="U7" s="290"/>
      <c r="V7" s="290"/>
      <c r="W7" s="290"/>
      <c r="X7" s="290"/>
      <c r="Y7" s="290"/>
      <c r="Z7" s="290"/>
      <c r="AA7" s="290"/>
      <c r="AB7" s="290"/>
      <c r="AC7" s="290"/>
      <c r="AD7" s="290"/>
      <c r="AE7" s="290"/>
      <c r="AF7" s="290"/>
      <c r="AG7" s="290"/>
      <c r="AH7" s="290"/>
      <c r="AI7" s="290"/>
      <c r="AJ7" s="290"/>
      <c r="AK7" s="290"/>
      <c r="AL7" s="290"/>
      <c r="AM7" s="290"/>
      <c r="AN7" s="290"/>
      <c r="AO7" s="290"/>
      <c r="AP7" s="290"/>
      <c r="AQ7" s="290"/>
      <c r="AR7" s="290"/>
      <c r="AS7" s="290"/>
      <c r="AT7" s="290"/>
      <c r="AU7" s="290"/>
      <c r="AV7" s="290"/>
      <c r="AW7" s="290"/>
      <c r="AX7" s="290"/>
      <c r="AY7" s="290"/>
      <c r="AZ7" s="290"/>
      <c r="BA7" s="290"/>
      <c r="BB7" s="290"/>
      <c r="BC7" s="290"/>
      <c r="BD7" s="290"/>
      <c r="BE7" s="290"/>
      <c r="BF7" s="290"/>
      <c r="BG7" s="290"/>
      <c r="BH7" s="290"/>
      <c r="BI7" s="290"/>
      <c r="BJ7" s="290"/>
      <c r="BK7" s="290"/>
      <c r="BL7" s="290"/>
      <c r="BM7" s="290"/>
      <c r="BN7" s="290"/>
      <c r="BO7" s="290"/>
      <c r="BP7" s="290"/>
      <c r="BQ7" s="290"/>
      <c r="BR7" s="290"/>
      <c r="BS7" s="290"/>
      <c r="BT7" s="290"/>
      <c r="BU7" s="290"/>
      <c r="BV7" s="290"/>
      <c r="BW7" s="290"/>
      <c r="BX7" s="290"/>
      <c r="BY7" s="290"/>
      <c r="BZ7" s="290"/>
      <c r="CA7" s="290"/>
      <c r="CB7" s="290"/>
      <c r="CC7" s="290"/>
      <c r="CD7" s="290"/>
      <c r="CE7" s="290"/>
      <c r="CF7" s="290"/>
      <c r="CG7" s="290"/>
      <c r="CH7" s="290"/>
      <c r="CI7" s="290"/>
      <c r="CJ7" s="290"/>
      <c r="CK7" s="290"/>
      <c r="CL7" s="290"/>
      <c r="CM7" s="290"/>
      <c r="CN7" s="290"/>
      <c r="CO7" s="290"/>
      <c r="CP7" s="290"/>
      <c r="CQ7" s="290"/>
      <c r="CR7" s="290"/>
      <c r="CS7" s="290"/>
      <c r="CT7" s="290"/>
      <c r="CU7" s="290"/>
      <c r="CV7" s="290"/>
      <c r="CW7" s="290"/>
      <c r="CX7" s="290"/>
      <c r="CY7" s="290"/>
      <c r="CZ7" s="290"/>
      <c r="DA7" s="290"/>
      <c r="DB7" s="290"/>
      <c r="DC7" s="290"/>
      <c r="DD7" s="290"/>
      <c r="DE7" s="290"/>
      <c r="DF7" s="290"/>
      <c r="DG7" s="290"/>
      <c r="DH7" s="290"/>
      <c r="DI7" s="290"/>
      <c r="DJ7" s="290"/>
      <c r="DK7" s="290"/>
      <c r="DL7" s="290"/>
      <c r="DM7" s="290"/>
      <c r="DN7" s="290"/>
      <c r="DO7" s="290"/>
      <c r="DP7" s="290"/>
      <c r="DQ7" s="290"/>
      <c r="DR7" s="290"/>
      <c r="DS7" s="290"/>
      <c r="DT7" s="290"/>
      <c r="DU7" s="290"/>
      <c r="DV7" s="290"/>
      <c r="DW7" s="290"/>
      <c r="DX7" s="290"/>
      <c r="DY7" s="290"/>
      <c r="DZ7" s="290"/>
      <c r="EA7" s="290"/>
      <c r="EB7" s="290"/>
      <c r="EC7" s="290"/>
      <c r="ED7" s="290"/>
      <c r="EE7" s="290"/>
      <c r="EF7" s="290"/>
      <c r="EG7" s="290"/>
      <c r="EH7" s="290"/>
      <c r="EI7" s="290"/>
      <c r="EJ7" s="290"/>
      <c r="EK7" s="290"/>
      <c r="EL7" s="290"/>
      <c r="EM7" s="290"/>
      <c r="EN7" s="290"/>
      <c r="EO7" s="290"/>
      <c r="EP7" s="290"/>
      <c r="EQ7" s="290"/>
      <c r="ER7" s="290"/>
      <c r="ES7" s="290"/>
      <c r="ET7" s="290"/>
      <c r="EU7" s="290"/>
      <c r="EV7" s="290"/>
      <c r="EW7" s="290"/>
      <c r="EX7" s="290"/>
      <c r="EY7" s="290"/>
      <c r="EZ7" s="290"/>
      <c r="FA7" s="290"/>
      <c r="FB7" s="290"/>
      <c r="FC7" s="290"/>
      <c r="FD7" s="290"/>
      <c r="FE7" s="290"/>
      <c r="FF7" s="290"/>
      <c r="FG7" s="290"/>
      <c r="FH7" s="290"/>
      <c r="FI7" s="290"/>
      <c r="FJ7" s="290"/>
      <c r="FK7" s="290"/>
      <c r="FL7" s="290"/>
      <c r="FM7" s="290"/>
      <c r="FN7" s="290"/>
      <c r="FO7" s="290"/>
      <c r="FP7" s="290"/>
      <c r="FQ7" s="290"/>
      <c r="FR7" s="290"/>
      <c r="FS7" s="290"/>
      <c r="FT7" s="290"/>
      <c r="FU7" s="290"/>
      <c r="FV7" s="290"/>
      <c r="FW7" s="290"/>
      <c r="FX7" s="290"/>
      <c r="FY7" s="290"/>
      <c r="FZ7" s="290"/>
      <c r="GA7" s="290"/>
      <c r="GB7" s="290"/>
      <c r="GC7" s="290"/>
      <c r="GD7" s="290"/>
      <c r="GE7" s="290"/>
      <c r="GF7" s="290"/>
      <c r="GG7" s="290"/>
      <c r="GH7" s="290"/>
      <c r="GI7" s="290"/>
      <c r="GJ7" s="290"/>
      <c r="GK7" s="290"/>
      <c r="GL7" s="290"/>
      <c r="GM7" s="290"/>
      <c r="GN7" s="290"/>
      <c r="GO7" s="290"/>
      <c r="GP7" s="290"/>
      <c r="GQ7" s="290"/>
      <c r="GR7" s="290"/>
      <c r="GS7" s="290"/>
      <c r="GT7" s="290"/>
      <c r="GU7" s="290"/>
      <c r="GV7" s="290"/>
      <c r="GW7" s="290"/>
      <c r="GX7" s="290"/>
      <c r="GY7" s="290"/>
      <c r="GZ7" s="290"/>
      <c r="HA7" s="290"/>
      <c r="HB7" s="290"/>
      <c r="HC7" s="290"/>
      <c r="HD7" s="290"/>
      <c r="HE7" s="290"/>
      <c r="HF7" s="290"/>
      <c r="HG7" s="290"/>
      <c r="HH7" s="290"/>
      <c r="HI7" s="290"/>
      <c r="HJ7" s="290"/>
      <c r="HK7" s="290"/>
      <c r="HL7" s="290"/>
      <c r="HM7" s="290"/>
      <c r="HN7" s="290"/>
      <c r="HO7" s="290"/>
      <c r="HP7" s="290"/>
      <c r="HQ7" s="290"/>
      <c r="HR7" s="290"/>
      <c r="HS7" s="290"/>
      <c r="HT7" s="290"/>
      <c r="HU7" s="290"/>
      <c r="HV7" s="290"/>
      <c r="HW7" s="290"/>
      <c r="HX7" s="290"/>
      <c r="HY7" s="290"/>
      <c r="HZ7" s="290"/>
      <c r="IA7" s="290"/>
      <c r="IB7" s="290"/>
      <c r="IC7" s="290"/>
      <c r="ID7" s="290"/>
      <c r="IE7" s="290"/>
      <c r="IF7" s="290"/>
      <c r="IG7" s="290"/>
      <c r="IH7" s="290"/>
      <c r="II7" s="290"/>
      <c r="IJ7" s="290"/>
      <c r="IK7" s="290"/>
      <c r="IL7" s="290"/>
      <c r="IM7" s="290"/>
      <c r="IN7" s="290"/>
      <c r="IO7" s="290"/>
      <c r="IP7" s="290"/>
      <c r="IQ7" s="290"/>
      <c r="IR7" s="290"/>
      <c r="IS7" s="290"/>
      <c r="IT7" s="290"/>
      <c r="IU7" s="290"/>
      <c r="IV7" s="290"/>
      <c r="IW7" s="290"/>
      <c r="IX7" s="290"/>
      <c r="IY7" s="290"/>
      <c r="IZ7" s="290"/>
      <c r="JA7" s="290"/>
      <c r="JB7" s="290"/>
      <c r="JC7" s="290"/>
      <c r="JD7" s="290"/>
      <c r="JE7" s="290"/>
      <c r="JF7" s="290"/>
      <c r="JG7" s="290"/>
      <c r="JH7" s="290"/>
      <c r="JI7" s="290"/>
      <c r="JJ7" s="290"/>
      <c r="JK7" s="290"/>
      <c r="JL7" s="290"/>
      <c r="JM7" s="290"/>
      <c r="JN7" s="290"/>
      <c r="JO7" s="290"/>
      <c r="JP7" s="290"/>
      <c r="JQ7" s="290"/>
      <c r="JR7" s="290"/>
      <c r="JS7" s="290"/>
      <c r="JT7" s="290"/>
      <c r="JU7" s="290"/>
      <c r="JV7" s="290"/>
      <c r="JW7" s="290"/>
      <c r="JX7" s="290"/>
      <c r="JY7" s="290"/>
      <c r="JZ7" s="290"/>
      <c r="KA7" s="290"/>
      <c r="KB7" s="290"/>
      <c r="KC7" s="290"/>
      <c r="KD7" s="290"/>
      <c r="KE7" s="290"/>
      <c r="KF7" s="290"/>
      <c r="KG7" s="290"/>
      <c r="KH7" s="290"/>
      <c r="KI7" s="290"/>
      <c r="KJ7" s="290"/>
      <c r="KK7" s="290"/>
      <c r="KL7" s="290"/>
      <c r="KM7" s="290"/>
      <c r="KN7" s="290"/>
      <c r="KO7" s="290"/>
      <c r="KP7" s="290"/>
      <c r="KQ7" s="290"/>
      <c r="KR7" s="290"/>
      <c r="KS7" s="290"/>
      <c r="KT7" s="290"/>
      <c r="KU7" s="290"/>
      <c r="KV7" s="290"/>
      <c r="KW7" s="290"/>
      <c r="KX7" s="290"/>
      <c r="KY7" s="290"/>
      <c r="KZ7" s="290"/>
      <c r="LA7" s="290"/>
      <c r="LB7" s="290"/>
      <c r="LC7" s="290"/>
      <c r="LD7" s="290"/>
      <c r="LE7" s="290"/>
      <c r="LF7" s="290"/>
      <c r="LG7" s="290"/>
      <c r="LH7" s="290"/>
      <c r="LI7" s="290"/>
      <c r="LJ7" s="290"/>
      <c r="LK7" s="290"/>
      <c r="LL7" s="290"/>
      <c r="LM7" s="290"/>
      <c r="LN7" s="290"/>
      <c r="LO7" s="290"/>
      <c r="LP7" s="290"/>
      <c r="LQ7" s="290"/>
      <c r="LR7" s="290"/>
      <c r="LS7" s="290"/>
      <c r="LT7" s="290"/>
      <c r="LU7" s="290"/>
      <c r="LV7" s="290"/>
      <c r="LW7" s="290"/>
      <c r="LX7" s="290"/>
      <c r="LY7" s="290"/>
      <c r="LZ7" s="290"/>
      <c r="MA7" s="290"/>
      <c r="MB7" s="290"/>
      <c r="MC7" s="290"/>
      <c r="MD7" s="290"/>
      <c r="ME7" s="290"/>
      <c r="MF7" s="290"/>
      <c r="MG7" s="290"/>
      <c r="MH7" s="290"/>
      <c r="MI7" s="290"/>
      <c r="MJ7" s="290"/>
      <c r="MK7" s="290"/>
      <c r="ML7" s="290"/>
      <c r="MM7" s="290"/>
      <c r="MN7" s="290"/>
      <c r="MO7" s="290"/>
      <c r="MP7" s="290"/>
      <c r="MQ7" s="290"/>
      <c r="MR7" s="290"/>
      <c r="MS7" s="290"/>
      <c r="MT7" s="290"/>
      <c r="MU7" s="290"/>
      <c r="MV7" s="290"/>
      <c r="MW7" s="290"/>
      <c r="MX7" s="290"/>
      <c r="MY7" s="290"/>
      <c r="MZ7" s="290"/>
      <c r="NA7" s="290"/>
      <c r="NB7" s="290"/>
      <c r="NC7" s="290"/>
      <c r="ND7" s="290"/>
      <c r="NE7" s="290"/>
      <c r="NF7" s="290"/>
      <c r="NG7" s="290"/>
      <c r="NH7" s="290"/>
      <c r="NI7" s="290"/>
      <c r="NJ7" s="290"/>
      <c r="NK7" s="290"/>
      <c r="NL7" s="290"/>
      <c r="NM7" s="290"/>
      <c r="NN7" s="290"/>
      <c r="NO7" s="290"/>
      <c r="NP7" s="290"/>
      <c r="NQ7" s="290"/>
      <c r="NR7" s="290"/>
      <c r="NS7" s="290"/>
      <c r="NT7" s="290"/>
      <c r="NU7" s="290"/>
      <c r="NV7" s="290"/>
      <c r="NW7" s="290"/>
      <c r="NX7" s="290"/>
      <c r="NY7" s="290"/>
      <c r="NZ7" s="290"/>
      <c r="OA7" s="290"/>
      <c r="OB7" s="290"/>
      <c r="OC7" s="290"/>
      <c r="OD7" s="290"/>
      <c r="OE7" s="290"/>
      <c r="OF7" s="290"/>
      <c r="OG7" s="290"/>
      <c r="OH7" s="290"/>
      <c r="OI7" s="290"/>
      <c r="OJ7" s="290"/>
      <c r="OK7" s="290"/>
      <c r="OL7" s="290"/>
      <c r="OM7" s="290"/>
      <c r="ON7" s="290"/>
      <c r="OO7" s="290"/>
      <c r="OP7" s="290"/>
      <c r="OQ7" s="290"/>
      <c r="OR7" s="290"/>
      <c r="OS7" s="290"/>
      <c r="OT7" s="290"/>
      <c r="OU7" s="290"/>
      <c r="OV7" s="290"/>
      <c r="OW7" s="290"/>
      <c r="OX7" s="290"/>
      <c r="OY7" s="290"/>
      <c r="OZ7" s="290"/>
      <c r="PA7" s="290"/>
      <c r="PB7" s="290"/>
      <c r="PC7" s="290"/>
      <c r="PD7" s="290"/>
      <c r="PE7" s="290"/>
      <c r="PF7" s="290"/>
      <c r="PG7" s="290"/>
      <c r="PH7" s="290"/>
      <c r="PI7" s="290"/>
      <c r="PJ7" s="290"/>
      <c r="PK7" s="290"/>
      <c r="PL7" s="290"/>
      <c r="PM7" s="290"/>
      <c r="PN7" s="290"/>
      <c r="PO7" s="290"/>
      <c r="PP7" s="290"/>
      <c r="PQ7" s="290"/>
      <c r="PR7" s="290"/>
      <c r="PS7" s="290"/>
      <c r="PT7" s="290"/>
      <c r="PU7" s="290"/>
      <c r="PV7" s="290"/>
      <c r="PW7" s="290"/>
      <c r="PX7" s="290"/>
      <c r="PY7" s="290"/>
      <c r="PZ7" s="290"/>
      <c r="QA7" s="290"/>
      <c r="QB7" s="290"/>
      <c r="QC7" s="290"/>
      <c r="QD7" s="290"/>
      <c r="QE7" s="290"/>
      <c r="QF7" s="290"/>
      <c r="QG7" s="290"/>
      <c r="QH7" s="290"/>
      <c r="QI7" s="290"/>
      <c r="QJ7" s="290"/>
      <c r="QK7" s="290"/>
      <c r="QL7" s="290"/>
      <c r="QM7" s="290"/>
      <c r="QN7" s="290"/>
      <c r="QO7" s="290"/>
      <c r="QP7" s="290"/>
      <c r="QQ7" s="290"/>
      <c r="QR7" s="290"/>
      <c r="QS7" s="290"/>
      <c r="QT7" s="290"/>
      <c r="QU7" s="290"/>
      <c r="QV7" s="290"/>
      <c r="QW7" s="290"/>
      <c r="QX7" s="290"/>
      <c r="QY7" s="290"/>
      <c r="QZ7" s="290"/>
      <c r="RA7" s="290"/>
      <c r="RB7" s="290"/>
      <c r="RC7" s="290"/>
      <c r="RD7" s="290"/>
      <c r="RE7" s="290"/>
      <c r="RF7" s="290"/>
      <c r="RG7" s="290"/>
      <c r="RH7" s="290"/>
      <c r="RI7" s="290"/>
      <c r="RJ7" s="290"/>
      <c r="RK7" s="290"/>
      <c r="RL7" s="290"/>
      <c r="RM7" s="290"/>
      <c r="RN7" s="290"/>
      <c r="RO7" s="290"/>
      <c r="RP7" s="290"/>
      <c r="RQ7" s="290"/>
      <c r="RR7" s="290"/>
      <c r="RS7" s="290"/>
      <c r="RT7" s="290"/>
      <c r="RU7" s="290"/>
      <c r="RV7" s="290"/>
      <c r="RW7" s="290"/>
      <c r="RX7" s="290"/>
      <c r="RY7" s="290"/>
      <c r="RZ7" s="290"/>
      <c r="SA7" s="290"/>
      <c r="SB7" s="290"/>
      <c r="SC7" s="290"/>
      <c r="SD7" s="290"/>
      <c r="SE7" s="290"/>
      <c r="SF7" s="290"/>
      <c r="SG7" s="290"/>
      <c r="SH7" s="290"/>
      <c r="SI7" s="290"/>
      <c r="SJ7" s="290"/>
      <c r="SK7" s="290"/>
      <c r="SL7" s="290"/>
      <c r="SM7" s="290"/>
      <c r="SN7" s="290"/>
      <c r="SO7" s="290"/>
      <c r="SP7" s="290"/>
      <c r="SQ7" s="290"/>
      <c r="SR7" s="290"/>
      <c r="SS7" s="290"/>
      <c r="ST7" s="290"/>
      <c r="SU7" s="290"/>
      <c r="SV7" s="290"/>
      <c r="SW7" s="290"/>
      <c r="SX7" s="290"/>
      <c r="SY7" s="290"/>
      <c r="SZ7" s="290"/>
      <c r="TA7" s="290"/>
      <c r="TB7" s="290"/>
      <c r="TC7" s="290"/>
      <c r="TD7" s="290"/>
      <c r="TE7" s="290"/>
      <c r="TF7" s="290"/>
      <c r="TG7" s="290"/>
      <c r="TH7" s="290"/>
      <c r="TI7" s="290"/>
      <c r="TJ7" s="290"/>
      <c r="TK7" s="290"/>
      <c r="TL7" s="290"/>
      <c r="TM7" s="290"/>
      <c r="TN7" s="290"/>
      <c r="TO7" s="290"/>
      <c r="TP7" s="290"/>
      <c r="TQ7" s="290"/>
      <c r="TR7" s="290"/>
      <c r="TS7" s="290"/>
      <c r="TT7" s="290"/>
      <c r="TU7" s="290"/>
      <c r="TV7" s="290"/>
      <c r="TW7" s="290"/>
      <c r="TX7" s="290"/>
      <c r="TY7" s="290"/>
      <c r="TZ7" s="290"/>
      <c r="UA7" s="290"/>
      <c r="UB7" s="290"/>
      <c r="UC7" s="290"/>
      <c r="UD7" s="290"/>
      <c r="UE7" s="290"/>
      <c r="UF7" s="290"/>
      <c r="UG7" s="290"/>
      <c r="UH7" s="290"/>
      <c r="UI7" s="290"/>
      <c r="UJ7" s="290"/>
      <c r="UK7" s="290"/>
      <c r="UL7" s="290"/>
      <c r="UM7" s="290"/>
      <c r="UN7" s="290"/>
      <c r="UO7" s="290"/>
      <c r="UP7" s="290"/>
      <c r="UQ7" s="290"/>
      <c r="UR7" s="290"/>
      <c r="US7" s="290"/>
      <c r="UT7" s="290"/>
      <c r="UU7" s="290"/>
      <c r="UV7" s="290"/>
      <c r="UW7" s="290"/>
      <c r="UX7" s="290"/>
      <c r="UY7" s="290"/>
      <c r="UZ7" s="290"/>
      <c r="VA7" s="290"/>
      <c r="VB7" s="290"/>
      <c r="VC7" s="290"/>
      <c r="VD7" s="290"/>
      <c r="VE7" s="290"/>
      <c r="VF7" s="290"/>
      <c r="VG7" s="290"/>
      <c r="VH7" s="290"/>
      <c r="VI7" s="290"/>
      <c r="VJ7" s="290"/>
      <c r="VK7" s="290"/>
      <c r="VL7" s="290"/>
      <c r="VM7" s="290"/>
      <c r="VN7" s="290"/>
      <c r="VO7" s="290"/>
      <c r="VP7" s="290"/>
      <c r="VQ7" s="290"/>
      <c r="VR7" s="290"/>
      <c r="VS7" s="290"/>
      <c r="VT7" s="290"/>
      <c r="VU7" s="290"/>
      <c r="VV7" s="290"/>
      <c r="VW7" s="290"/>
      <c r="VX7" s="290"/>
      <c r="VY7" s="290"/>
      <c r="VZ7" s="290"/>
      <c r="WA7" s="290"/>
      <c r="WB7" s="290"/>
      <c r="WC7" s="290"/>
      <c r="WD7" s="290"/>
      <c r="WE7" s="290"/>
      <c r="WF7" s="290"/>
      <c r="WG7" s="290"/>
      <c r="WH7" s="290"/>
      <c r="WI7" s="290"/>
      <c r="WJ7" s="290"/>
      <c r="WK7" s="290"/>
      <c r="WL7" s="290"/>
      <c r="WM7" s="290"/>
      <c r="WN7" s="290"/>
      <c r="WO7" s="290"/>
      <c r="WP7" s="290"/>
      <c r="WQ7" s="290"/>
      <c r="WR7" s="290"/>
      <c r="WS7" s="290"/>
      <c r="WT7" s="290"/>
      <c r="WU7" s="290"/>
      <c r="WV7" s="290"/>
      <c r="WW7" s="290"/>
      <c r="WX7" s="290"/>
      <c r="WY7" s="290"/>
      <c r="WZ7" s="290"/>
      <c r="XA7" s="290"/>
      <c r="XB7" s="290"/>
      <c r="XC7" s="290"/>
      <c r="XD7" s="290"/>
      <c r="XE7" s="290"/>
      <c r="XF7" s="290"/>
      <c r="XG7" s="290"/>
      <c r="XH7" s="290"/>
      <c r="XI7" s="290"/>
      <c r="XJ7" s="290"/>
      <c r="XK7" s="290"/>
      <c r="XL7" s="290"/>
      <c r="XM7" s="290"/>
      <c r="XN7" s="290"/>
      <c r="XO7" s="290"/>
      <c r="XP7" s="290"/>
      <c r="XQ7" s="290"/>
      <c r="XR7" s="290"/>
      <c r="XS7" s="290"/>
      <c r="XT7" s="290"/>
      <c r="XU7" s="290"/>
      <c r="XV7" s="290"/>
      <c r="XW7" s="290"/>
      <c r="XX7" s="290"/>
      <c r="XY7" s="290"/>
      <c r="XZ7" s="290"/>
      <c r="YA7" s="290"/>
      <c r="YB7" s="290"/>
      <c r="YC7" s="290"/>
      <c r="YD7" s="290"/>
      <c r="YE7" s="290"/>
      <c r="YF7" s="290"/>
      <c r="YG7" s="290"/>
      <c r="YH7" s="290"/>
      <c r="YI7" s="290"/>
      <c r="YJ7" s="290"/>
      <c r="YK7" s="290"/>
      <c r="YL7" s="290"/>
      <c r="YM7" s="290"/>
      <c r="YN7" s="290"/>
      <c r="YO7" s="290"/>
      <c r="YP7" s="290"/>
      <c r="YQ7" s="290"/>
      <c r="YR7" s="290"/>
      <c r="YS7" s="290"/>
      <c r="YT7" s="290"/>
      <c r="YU7" s="290"/>
      <c r="YV7" s="290"/>
      <c r="YW7" s="290"/>
      <c r="YX7" s="290"/>
      <c r="YY7" s="290"/>
      <c r="YZ7" s="290"/>
      <c r="ZA7" s="290"/>
      <c r="ZB7" s="290"/>
      <c r="ZC7" s="290"/>
      <c r="ZD7" s="290"/>
      <c r="ZE7" s="290"/>
      <c r="ZF7" s="290"/>
      <c r="ZG7" s="290"/>
      <c r="ZH7" s="290"/>
      <c r="ZI7" s="290"/>
      <c r="ZJ7" s="290"/>
      <c r="ZK7" s="290"/>
      <c r="ZL7" s="290"/>
      <c r="ZM7" s="290"/>
      <c r="ZN7" s="290"/>
      <c r="ZO7" s="290"/>
      <c r="ZP7" s="290"/>
      <c r="ZQ7" s="290"/>
      <c r="ZR7" s="290"/>
      <c r="ZS7" s="290"/>
      <c r="ZT7" s="290"/>
      <c r="ZU7" s="290"/>
      <c r="ZV7" s="290"/>
      <c r="ZW7" s="290"/>
      <c r="ZX7" s="290"/>
      <c r="ZY7" s="290"/>
      <c r="ZZ7" s="290"/>
      <c r="AAA7" s="290"/>
      <c r="AAB7" s="290"/>
      <c r="AAC7" s="290"/>
      <c r="AAD7" s="290"/>
      <c r="AAE7" s="290"/>
      <c r="AAF7" s="290"/>
      <c r="AAG7" s="290"/>
      <c r="AAH7" s="290"/>
      <c r="AAI7" s="290"/>
      <c r="AAJ7" s="290"/>
      <c r="AAK7" s="290"/>
      <c r="AAL7" s="290"/>
      <c r="AAM7" s="290"/>
      <c r="AAN7" s="290"/>
      <c r="AAO7" s="290"/>
      <c r="AAP7" s="290"/>
      <c r="AAQ7" s="290"/>
      <c r="AAR7" s="290"/>
      <c r="AAS7" s="290"/>
      <c r="AAT7" s="290"/>
      <c r="AAU7" s="290"/>
      <c r="AAV7" s="290"/>
      <c r="AAW7" s="290"/>
      <c r="AAX7" s="290"/>
      <c r="AAY7" s="290"/>
      <c r="AAZ7" s="290"/>
      <c r="ABA7" s="290"/>
      <c r="ABB7" s="290"/>
      <c r="ABC7" s="290"/>
      <c r="ABD7" s="290"/>
      <c r="ABE7" s="290"/>
      <c r="ABF7" s="290"/>
      <c r="ABG7" s="290"/>
      <c r="ABH7" s="290"/>
      <c r="ABI7" s="290"/>
      <c r="ABJ7" s="290"/>
      <c r="ABK7" s="290"/>
      <c r="ABL7" s="290"/>
      <c r="ABM7" s="290"/>
      <c r="ABN7" s="290"/>
      <c r="ABO7" s="290"/>
      <c r="ABP7" s="290"/>
      <c r="ABQ7" s="290"/>
      <c r="ABR7" s="290"/>
      <c r="ABS7" s="290"/>
      <c r="ABT7" s="290"/>
      <c r="ABU7" s="290"/>
      <c r="ABV7" s="290"/>
      <c r="ABW7" s="290"/>
      <c r="ABX7" s="290"/>
      <c r="ABY7" s="290"/>
      <c r="ABZ7" s="290"/>
      <c r="ACA7" s="290"/>
      <c r="ACB7" s="290"/>
      <c r="ACC7" s="290"/>
      <c r="ACD7" s="290"/>
      <c r="ACE7" s="290"/>
      <c r="ACF7" s="290"/>
      <c r="ACG7" s="290"/>
      <c r="ACH7" s="290"/>
      <c r="ACI7" s="290"/>
      <c r="ACJ7" s="290"/>
      <c r="ACK7" s="290"/>
      <c r="ACL7" s="290"/>
      <c r="ACM7" s="290"/>
      <c r="ACN7" s="290"/>
      <c r="ACO7" s="290"/>
      <c r="ACP7" s="290"/>
      <c r="ACQ7" s="290"/>
      <c r="ACR7" s="290"/>
      <c r="ACS7" s="290"/>
      <c r="ACT7" s="290"/>
      <c r="ACU7" s="290"/>
      <c r="ACV7" s="290"/>
      <c r="ACW7" s="290"/>
      <c r="ACX7" s="290"/>
      <c r="ACY7" s="290"/>
      <c r="ACZ7" s="290"/>
      <c r="ADA7" s="290"/>
      <c r="ADB7" s="290"/>
      <c r="ADC7" s="290"/>
      <c r="ADD7" s="290"/>
      <c r="ADE7" s="290"/>
      <c r="ADF7" s="290"/>
      <c r="ADG7" s="290"/>
      <c r="ADH7" s="290"/>
      <c r="ADI7" s="290"/>
      <c r="ADJ7" s="290"/>
      <c r="ADK7" s="290"/>
      <c r="ADL7" s="290"/>
      <c r="ADM7" s="290"/>
      <c r="ADN7" s="290"/>
      <c r="ADO7" s="290"/>
      <c r="ADP7" s="290"/>
      <c r="ADQ7" s="290"/>
      <c r="ADR7" s="290"/>
      <c r="ADS7" s="290"/>
      <c r="ADT7" s="290"/>
      <c r="ADU7" s="290"/>
      <c r="ADV7" s="290"/>
      <c r="ADW7" s="290"/>
      <c r="ADX7" s="290"/>
      <c r="ADY7" s="290"/>
      <c r="ADZ7" s="290"/>
      <c r="AEA7" s="290"/>
      <c r="AEB7" s="290"/>
      <c r="AEC7" s="290"/>
      <c r="AED7" s="290"/>
      <c r="AEE7" s="290"/>
      <c r="AEF7" s="290"/>
      <c r="AEG7" s="290"/>
      <c r="AEH7" s="290"/>
      <c r="AEI7" s="290"/>
      <c r="AEJ7" s="290"/>
      <c r="AEK7" s="290"/>
      <c r="AEL7" s="290"/>
      <c r="AEM7" s="290"/>
      <c r="AEN7" s="290"/>
      <c r="AEO7" s="290"/>
      <c r="AEP7" s="290"/>
      <c r="AEQ7" s="290"/>
      <c r="AER7" s="290"/>
      <c r="AES7" s="290"/>
      <c r="AET7" s="290"/>
      <c r="AEU7" s="290"/>
      <c r="AEV7" s="290"/>
      <c r="AEW7" s="290"/>
      <c r="AEX7" s="290"/>
      <c r="AEY7" s="290"/>
      <c r="AEZ7" s="290"/>
      <c r="AFA7" s="290"/>
      <c r="AFB7" s="290"/>
      <c r="AFC7" s="290"/>
      <c r="AFD7" s="290"/>
      <c r="AFE7" s="290"/>
      <c r="AFF7" s="290"/>
      <c r="AFG7" s="290"/>
      <c r="AFH7" s="290"/>
      <c r="AFI7" s="290"/>
      <c r="AFJ7" s="290"/>
      <c r="AFK7" s="290"/>
      <c r="AFL7" s="290"/>
      <c r="AFM7" s="290"/>
      <c r="AFN7" s="290"/>
      <c r="AFO7" s="290"/>
      <c r="AFP7" s="290"/>
      <c r="AFQ7" s="290"/>
      <c r="AFR7" s="290"/>
      <c r="AFS7" s="290"/>
      <c r="AFT7" s="290"/>
      <c r="AFU7" s="290"/>
      <c r="AFV7" s="290"/>
      <c r="AFW7" s="290"/>
      <c r="AFX7" s="290"/>
      <c r="AFY7" s="290"/>
      <c r="AFZ7" s="290"/>
      <c r="AGA7" s="290"/>
      <c r="AGB7" s="290"/>
      <c r="AGC7" s="290"/>
      <c r="AGD7" s="290"/>
      <c r="AGE7" s="290"/>
      <c r="AGF7" s="290"/>
      <c r="AGG7" s="290"/>
      <c r="AGH7" s="290"/>
      <c r="AGI7" s="290"/>
      <c r="AGJ7" s="290"/>
      <c r="AGK7" s="290"/>
      <c r="AGL7" s="290"/>
      <c r="AGM7" s="290"/>
      <c r="AGN7" s="290"/>
      <c r="AGO7" s="290"/>
      <c r="AGP7" s="290"/>
      <c r="AGQ7" s="290"/>
      <c r="AGR7" s="290"/>
      <c r="AGS7" s="290"/>
      <c r="AGT7" s="290"/>
      <c r="AGU7" s="290"/>
      <c r="AGV7" s="290"/>
      <c r="AGW7" s="290"/>
      <c r="AGX7" s="290"/>
      <c r="AGY7" s="290"/>
      <c r="AGZ7" s="290"/>
      <c r="AHA7" s="290"/>
      <c r="AHB7" s="290"/>
      <c r="AHC7" s="290"/>
      <c r="AHD7" s="290"/>
      <c r="AHE7" s="290"/>
      <c r="AHF7" s="290"/>
      <c r="AHG7" s="290"/>
      <c r="AHH7" s="290"/>
      <c r="AHI7" s="290"/>
      <c r="AHJ7" s="290"/>
      <c r="AHK7" s="290"/>
      <c r="AHL7" s="290"/>
      <c r="AHM7" s="290"/>
      <c r="AHN7" s="290"/>
      <c r="AHO7" s="290"/>
      <c r="AHP7" s="290"/>
      <c r="AHQ7" s="290"/>
      <c r="AHR7" s="290"/>
      <c r="AHS7" s="290"/>
      <c r="AHT7" s="290"/>
      <c r="AHU7" s="290"/>
      <c r="AHV7" s="290"/>
      <c r="AHW7" s="290"/>
      <c r="AHX7" s="290"/>
      <c r="AHY7" s="290"/>
      <c r="AHZ7" s="290"/>
      <c r="AIA7" s="290"/>
      <c r="AIB7" s="290"/>
      <c r="AIC7" s="290"/>
      <c r="AID7" s="290"/>
      <c r="AIE7" s="290"/>
      <c r="AIF7" s="290"/>
      <c r="AIG7" s="290"/>
      <c r="AIH7" s="290"/>
      <c r="AII7" s="290"/>
      <c r="AIJ7" s="290"/>
      <c r="AIK7" s="290"/>
      <c r="AIL7" s="290"/>
      <c r="AIM7" s="290"/>
      <c r="AIN7" s="290"/>
      <c r="AIO7" s="290"/>
      <c r="AIP7" s="290"/>
      <c r="AIQ7" s="290"/>
      <c r="AIR7" s="290"/>
      <c r="AIS7" s="290"/>
      <c r="AIT7" s="290"/>
      <c r="AIU7" s="290"/>
      <c r="AIV7" s="290"/>
      <c r="AIW7" s="290"/>
      <c r="AIX7" s="290"/>
      <c r="AIY7" s="290"/>
      <c r="AIZ7" s="290"/>
      <c r="AJA7" s="290"/>
      <c r="AJB7" s="290"/>
      <c r="AJC7" s="290"/>
      <c r="AJD7" s="290"/>
      <c r="AJE7" s="290"/>
      <c r="AJF7" s="290"/>
      <c r="AJG7" s="290"/>
      <c r="AJH7" s="290"/>
      <c r="AJI7" s="290"/>
      <c r="AJJ7" s="290"/>
      <c r="AJK7" s="290"/>
      <c r="AJL7" s="290"/>
      <c r="AJM7" s="290"/>
      <c r="AJN7" s="290"/>
      <c r="AJO7" s="290"/>
      <c r="AJP7" s="290"/>
      <c r="AJQ7" s="290"/>
      <c r="AJR7" s="290"/>
      <c r="AJS7" s="290"/>
      <c r="AJT7" s="290"/>
      <c r="AJU7" s="290"/>
      <c r="AJV7" s="290"/>
      <c r="AJW7" s="290"/>
      <c r="AJX7" s="290"/>
      <c r="AJY7" s="290"/>
      <c r="AJZ7" s="290"/>
      <c r="AKA7" s="290"/>
      <c r="AKB7" s="290"/>
      <c r="AKC7" s="290"/>
      <c r="AKD7" s="290"/>
      <c r="AKE7" s="290"/>
      <c r="AKF7" s="290"/>
      <c r="AKG7" s="290"/>
      <c r="AKH7" s="290"/>
      <c r="AKI7" s="290"/>
      <c r="AKJ7" s="290"/>
      <c r="AKK7" s="290"/>
      <c r="AKL7" s="290"/>
      <c r="AKM7" s="290"/>
      <c r="AKN7" s="290"/>
      <c r="AKO7" s="290"/>
      <c r="AKP7" s="290"/>
      <c r="AKQ7" s="290"/>
      <c r="AKR7" s="290"/>
      <c r="AKS7" s="290"/>
      <c r="AKT7" s="290"/>
      <c r="AKU7" s="290"/>
      <c r="AKV7" s="290"/>
      <c r="AKW7" s="290"/>
      <c r="AKX7" s="290"/>
      <c r="AKY7" s="290"/>
      <c r="AKZ7" s="290"/>
      <c r="ALA7" s="290"/>
      <c r="ALB7" s="290"/>
      <c r="ALC7" s="290"/>
      <c r="ALD7" s="290"/>
      <c r="ALE7" s="290"/>
      <c r="ALF7" s="290"/>
      <c r="ALG7" s="290"/>
      <c r="ALH7" s="290"/>
      <c r="ALI7" s="290"/>
      <c r="ALJ7" s="290"/>
      <c r="ALK7" s="290"/>
      <c r="ALL7" s="290"/>
      <c r="ALM7" s="290"/>
      <c r="ALN7" s="290"/>
      <c r="ALO7" s="290"/>
      <c r="ALP7" s="290"/>
      <c r="ALQ7" s="290"/>
      <c r="ALR7" s="290"/>
      <c r="ALS7" s="290"/>
      <c r="ALT7" s="290"/>
      <c r="ALU7" s="290"/>
      <c r="ALV7" s="290"/>
      <c r="ALW7" s="290"/>
      <c r="ALX7" s="290"/>
      <c r="ALY7" s="290"/>
      <c r="ALZ7" s="290"/>
      <c r="AMA7" s="290"/>
      <c r="AMB7" s="290"/>
      <c r="AMC7" s="290"/>
      <c r="AMD7" s="290"/>
      <c r="AME7" s="290"/>
      <c r="AMF7" s="290"/>
      <c r="AMG7" s="290"/>
      <c r="AMH7" s="290"/>
    </row>
    <row r="8" spans="1:1022" ht="15.6">
      <c r="A8" s="293" t="s">
        <v>656</v>
      </c>
      <c r="B8" s="294" t="s">
        <v>265</v>
      </c>
      <c r="C8" s="290"/>
      <c r="D8" s="290"/>
      <c r="E8" s="290"/>
      <c r="F8" s="290"/>
      <c r="G8" s="290"/>
      <c r="H8" s="291"/>
      <c r="I8" s="290"/>
      <c r="J8" s="290"/>
      <c r="K8" s="290"/>
      <c r="L8" s="290"/>
      <c r="M8" s="290"/>
      <c r="N8" s="291"/>
      <c r="O8" s="291"/>
      <c r="P8" s="291"/>
      <c r="Q8" s="291"/>
      <c r="R8" s="290"/>
      <c r="S8" s="291"/>
      <c r="T8" s="290"/>
      <c r="U8" s="290"/>
      <c r="V8" s="290"/>
      <c r="W8" s="290"/>
      <c r="X8" s="290"/>
      <c r="Y8" s="290"/>
      <c r="Z8" s="290"/>
      <c r="AA8" s="290"/>
      <c r="AB8" s="290"/>
      <c r="AC8" s="290"/>
      <c r="AD8" s="290"/>
      <c r="AE8" s="290"/>
      <c r="AF8" s="290"/>
      <c r="AG8" s="290"/>
      <c r="AH8" s="290"/>
      <c r="AI8" s="290"/>
      <c r="AJ8" s="290"/>
      <c r="AK8" s="290"/>
      <c r="AL8" s="290"/>
      <c r="AM8" s="290"/>
      <c r="AN8" s="290"/>
      <c r="AO8" s="290"/>
      <c r="AP8" s="290"/>
      <c r="AQ8" s="290"/>
      <c r="AR8" s="290"/>
      <c r="AS8" s="290"/>
      <c r="AT8" s="290"/>
      <c r="AU8" s="290"/>
      <c r="AV8" s="290"/>
      <c r="AW8" s="290"/>
      <c r="AX8" s="290"/>
      <c r="AY8" s="290"/>
      <c r="AZ8" s="290"/>
      <c r="BA8" s="290"/>
      <c r="BB8" s="290"/>
      <c r="BC8" s="290"/>
      <c r="BD8" s="290"/>
      <c r="BE8" s="290"/>
      <c r="BF8" s="290"/>
      <c r="BG8" s="290"/>
      <c r="BH8" s="290"/>
      <c r="BI8" s="290"/>
      <c r="BJ8" s="290"/>
      <c r="BK8" s="290"/>
      <c r="BL8" s="290"/>
      <c r="BM8" s="290"/>
      <c r="BN8" s="290"/>
      <c r="BO8" s="290"/>
      <c r="BP8" s="290"/>
      <c r="BQ8" s="290"/>
      <c r="BR8" s="290"/>
      <c r="BS8" s="290"/>
      <c r="BT8" s="290"/>
      <c r="BU8" s="290"/>
      <c r="BV8" s="290"/>
      <c r="BW8" s="290"/>
      <c r="BX8" s="290"/>
      <c r="BY8" s="290"/>
      <c r="BZ8" s="290"/>
      <c r="CA8" s="290"/>
      <c r="CB8" s="290"/>
      <c r="CC8" s="290"/>
      <c r="CD8" s="290"/>
      <c r="CE8" s="290"/>
      <c r="CF8" s="290"/>
      <c r="CG8" s="290"/>
      <c r="CH8" s="290"/>
      <c r="CI8" s="290"/>
      <c r="CJ8" s="290"/>
      <c r="CK8" s="290"/>
      <c r="CL8" s="290"/>
      <c r="CM8" s="290"/>
      <c r="CN8" s="290"/>
      <c r="CO8" s="290"/>
      <c r="CP8" s="290"/>
      <c r="CQ8" s="290"/>
      <c r="CR8" s="290"/>
      <c r="CS8" s="290"/>
      <c r="CT8" s="290"/>
      <c r="CU8" s="290"/>
      <c r="CV8" s="290"/>
      <c r="CW8" s="290"/>
      <c r="CX8" s="290"/>
      <c r="CY8" s="290"/>
      <c r="CZ8" s="290"/>
      <c r="DA8" s="290"/>
      <c r="DB8" s="290"/>
      <c r="DC8" s="290"/>
      <c r="DD8" s="290"/>
      <c r="DE8" s="290"/>
      <c r="DF8" s="290"/>
      <c r="DG8" s="290"/>
      <c r="DH8" s="290"/>
      <c r="DI8" s="290"/>
      <c r="DJ8" s="290"/>
      <c r="DK8" s="290"/>
      <c r="DL8" s="290"/>
      <c r="DM8" s="290"/>
      <c r="DN8" s="290"/>
      <c r="DO8" s="290"/>
      <c r="DP8" s="290"/>
      <c r="DQ8" s="290"/>
      <c r="DR8" s="290"/>
      <c r="DS8" s="290"/>
      <c r="DT8" s="290"/>
      <c r="DU8" s="290"/>
      <c r="DV8" s="290"/>
      <c r="DW8" s="290"/>
      <c r="DX8" s="290"/>
      <c r="DY8" s="290"/>
      <c r="DZ8" s="290"/>
      <c r="EA8" s="290"/>
      <c r="EB8" s="290"/>
      <c r="EC8" s="290"/>
      <c r="ED8" s="290"/>
      <c r="EE8" s="290"/>
      <c r="EF8" s="290"/>
      <c r="EG8" s="290"/>
      <c r="EH8" s="290"/>
      <c r="EI8" s="290"/>
      <c r="EJ8" s="290"/>
      <c r="EK8" s="290"/>
      <c r="EL8" s="290"/>
      <c r="EM8" s="290"/>
      <c r="EN8" s="290"/>
      <c r="EO8" s="290"/>
      <c r="EP8" s="290"/>
      <c r="EQ8" s="290"/>
      <c r="ER8" s="290"/>
      <c r="ES8" s="290"/>
      <c r="ET8" s="290"/>
      <c r="EU8" s="290"/>
      <c r="EV8" s="290"/>
      <c r="EW8" s="290"/>
      <c r="EX8" s="290"/>
      <c r="EY8" s="290"/>
      <c r="EZ8" s="290"/>
      <c r="FA8" s="290"/>
      <c r="FB8" s="290"/>
      <c r="FC8" s="290"/>
      <c r="FD8" s="290"/>
      <c r="FE8" s="290"/>
      <c r="FF8" s="290"/>
      <c r="FG8" s="290"/>
      <c r="FH8" s="290"/>
      <c r="FI8" s="290"/>
      <c r="FJ8" s="290"/>
      <c r="FK8" s="290"/>
      <c r="FL8" s="290"/>
      <c r="FM8" s="290"/>
      <c r="FN8" s="290"/>
      <c r="FO8" s="290"/>
      <c r="FP8" s="290"/>
      <c r="FQ8" s="290"/>
      <c r="FR8" s="290"/>
      <c r="FS8" s="290"/>
      <c r="FT8" s="290"/>
      <c r="FU8" s="290"/>
      <c r="FV8" s="290"/>
      <c r="FW8" s="290"/>
      <c r="FX8" s="290"/>
      <c r="FY8" s="290"/>
      <c r="FZ8" s="290"/>
      <c r="GA8" s="290"/>
      <c r="GB8" s="290"/>
      <c r="GC8" s="290"/>
      <c r="GD8" s="290"/>
      <c r="GE8" s="290"/>
      <c r="GF8" s="290"/>
      <c r="GG8" s="290"/>
      <c r="GH8" s="290"/>
      <c r="GI8" s="290"/>
      <c r="GJ8" s="290"/>
      <c r="GK8" s="290"/>
      <c r="GL8" s="290"/>
      <c r="GM8" s="290"/>
      <c r="GN8" s="290"/>
      <c r="GO8" s="290"/>
      <c r="GP8" s="290"/>
      <c r="GQ8" s="290"/>
      <c r="GR8" s="290"/>
      <c r="GS8" s="290"/>
      <c r="GT8" s="290"/>
      <c r="GU8" s="290"/>
      <c r="GV8" s="290"/>
      <c r="GW8" s="290"/>
      <c r="GX8" s="290"/>
      <c r="GY8" s="290"/>
      <c r="GZ8" s="290"/>
      <c r="HA8" s="290"/>
      <c r="HB8" s="290"/>
      <c r="HC8" s="290"/>
      <c r="HD8" s="290"/>
      <c r="HE8" s="290"/>
      <c r="HF8" s="290"/>
      <c r="HG8" s="290"/>
      <c r="HH8" s="290"/>
      <c r="HI8" s="290"/>
      <c r="HJ8" s="290"/>
      <c r="HK8" s="290"/>
      <c r="HL8" s="290"/>
      <c r="HM8" s="290"/>
      <c r="HN8" s="290"/>
      <c r="HO8" s="290"/>
      <c r="HP8" s="290"/>
      <c r="HQ8" s="290"/>
      <c r="HR8" s="290"/>
      <c r="HS8" s="290"/>
      <c r="HT8" s="290"/>
      <c r="HU8" s="290"/>
      <c r="HV8" s="290"/>
      <c r="HW8" s="290"/>
      <c r="HX8" s="290"/>
      <c r="HY8" s="290"/>
      <c r="HZ8" s="290"/>
      <c r="IA8" s="290"/>
      <c r="IB8" s="290"/>
      <c r="IC8" s="290"/>
      <c r="ID8" s="290"/>
      <c r="IE8" s="290"/>
      <c r="IF8" s="290"/>
      <c r="IG8" s="290"/>
      <c r="IH8" s="290"/>
      <c r="II8" s="290"/>
      <c r="IJ8" s="290"/>
      <c r="IK8" s="290"/>
      <c r="IL8" s="290"/>
      <c r="IM8" s="290"/>
      <c r="IN8" s="290"/>
      <c r="IO8" s="290"/>
      <c r="IP8" s="290"/>
      <c r="IQ8" s="290"/>
      <c r="IR8" s="290"/>
      <c r="IS8" s="290"/>
      <c r="IT8" s="290"/>
      <c r="IU8" s="290"/>
      <c r="IV8" s="290"/>
      <c r="IW8" s="290"/>
      <c r="IX8" s="290"/>
      <c r="IY8" s="290"/>
      <c r="IZ8" s="290"/>
      <c r="JA8" s="290"/>
      <c r="JB8" s="290"/>
      <c r="JC8" s="290"/>
      <c r="JD8" s="290"/>
      <c r="JE8" s="290"/>
      <c r="JF8" s="290"/>
      <c r="JG8" s="290"/>
      <c r="JH8" s="290"/>
      <c r="JI8" s="290"/>
      <c r="JJ8" s="290"/>
      <c r="JK8" s="290"/>
      <c r="JL8" s="290"/>
      <c r="JM8" s="290"/>
      <c r="JN8" s="290"/>
      <c r="JO8" s="290"/>
      <c r="JP8" s="290"/>
      <c r="JQ8" s="290"/>
      <c r="JR8" s="290"/>
      <c r="JS8" s="290"/>
      <c r="JT8" s="290"/>
      <c r="JU8" s="290"/>
      <c r="JV8" s="290"/>
      <c r="JW8" s="290"/>
      <c r="JX8" s="290"/>
      <c r="JY8" s="290"/>
      <c r="JZ8" s="290"/>
      <c r="KA8" s="290"/>
      <c r="KB8" s="290"/>
      <c r="KC8" s="290"/>
      <c r="KD8" s="290"/>
      <c r="KE8" s="290"/>
      <c r="KF8" s="290"/>
      <c r="KG8" s="290"/>
      <c r="KH8" s="290"/>
      <c r="KI8" s="290"/>
      <c r="KJ8" s="290"/>
      <c r="KK8" s="290"/>
      <c r="KL8" s="290"/>
      <c r="KM8" s="290"/>
      <c r="KN8" s="290"/>
      <c r="KO8" s="290"/>
      <c r="KP8" s="290"/>
      <c r="KQ8" s="290"/>
      <c r="KR8" s="290"/>
      <c r="KS8" s="290"/>
      <c r="KT8" s="290"/>
      <c r="KU8" s="290"/>
      <c r="KV8" s="290"/>
      <c r="KW8" s="290"/>
      <c r="KX8" s="290"/>
      <c r="KY8" s="290"/>
      <c r="KZ8" s="290"/>
      <c r="LA8" s="290"/>
      <c r="LB8" s="290"/>
      <c r="LC8" s="290"/>
      <c r="LD8" s="290"/>
      <c r="LE8" s="290"/>
      <c r="LF8" s="290"/>
      <c r="LG8" s="290"/>
      <c r="LH8" s="290"/>
      <c r="LI8" s="290"/>
      <c r="LJ8" s="290"/>
      <c r="LK8" s="290"/>
      <c r="LL8" s="290"/>
      <c r="LM8" s="290"/>
      <c r="LN8" s="290"/>
      <c r="LO8" s="290"/>
      <c r="LP8" s="290"/>
      <c r="LQ8" s="290"/>
      <c r="LR8" s="290"/>
      <c r="LS8" s="290"/>
      <c r="LT8" s="290"/>
      <c r="LU8" s="290"/>
      <c r="LV8" s="290"/>
      <c r="LW8" s="290"/>
      <c r="LX8" s="290"/>
      <c r="LY8" s="290"/>
      <c r="LZ8" s="290"/>
      <c r="MA8" s="290"/>
      <c r="MB8" s="290"/>
      <c r="MC8" s="290"/>
      <c r="MD8" s="290"/>
      <c r="ME8" s="290"/>
      <c r="MF8" s="290"/>
      <c r="MG8" s="290"/>
      <c r="MH8" s="290"/>
      <c r="MI8" s="290"/>
      <c r="MJ8" s="290"/>
      <c r="MK8" s="290"/>
      <c r="ML8" s="290"/>
      <c r="MM8" s="290"/>
      <c r="MN8" s="290"/>
      <c r="MO8" s="290"/>
      <c r="MP8" s="290"/>
      <c r="MQ8" s="290"/>
      <c r="MR8" s="290"/>
      <c r="MS8" s="290"/>
      <c r="MT8" s="290"/>
      <c r="MU8" s="290"/>
      <c r="MV8" s="290"/>
      <c r="MW8" s="290"/>
      <c r="MX8" s="290"/>
      <c r="MY8" s="290"/>
      <c r="MZ8" s="290"/>
      <c r="NA8" s="290"/>
      <c r="NB8" s="290"/>
      <c r="NC8" s="290"/>
      <c r="ND8" s="290"/>
      <c r="NE8" s="290"/>
      <c r="NF8" s="290"/>
      <c r="NG8" s="290"/>
      <c r="NH8" s="290"/>
      <c r="NI8" s="290"/>
      <c r="NJ8" s="290"/>
      <c r="NK8" s="290"/>
      <c r="NL8" s="290"/>
      <c r="NM8" s="290"/>
      <c r="NN8" s="290"/>
      <c r="NO8" s="290"/>
      <c r="NP8" s="290"/>
      <c r="NQ8" s="290"/>
      <c r="NR8" s="290"/>
      <c r="NS8" s="290"/>
      <c r="NT8" s="290"/>
      <c r="NU8" s="290"/>
      <c r="NV8" s="290"/>
      <c r="NW8" s="290"/>
      <c r="NX8" s="290"/>
      <c r="NY8" s="290"/>
      <c r="NZ8" s="290"/>
      <c r="OA8" s="290"/>
      <c r="OB8" s="290"/>
      <c r="OC8" s="290"/>
      <c r="OD8" s="290"/>
      <c r="OE8" s="290"/>
      <c r="OF8" s="290"/>
      <c r="OG8" s="290"/>
      <c r="OH8" s="290"/>
      <c r="OI8" s="290"/>
      <c r="OJ8" s="290"/>
      <c r="OK8" s="290"/>
      <c r="OL8" s="290"/>
      <c r="OM8" s="290"/>
      <c r="ON8" s="290"/>
      <c r="OO8" s="290"/>
      <c r="OP8" s="290"/>
      <c r="OQ8" s="290"/>
      <c r="OR8" s="290"/>
      <c r="OS8" s="290"/>
      <c r="OT8" s="290"/>
      <c r="OU8" s="290"/>
      <c r="OV8" s="290"/>
      <c r="OW8" s="290"/>
      <c r="OX8" s="290"/>
      <c r="OY8" s="290"/>
      <c r="OZ8" s="290"/>
      <c r="PA8" s="290"/>
      <c r="PB8" s="290"/>
      <c r="PC8" s="290"/>
      <c r="PD8" s="290"/>
      <c r="PE8" s="290"/>
      <c r="PF8" s="290"/>
      <c r="PG8" s="290"/>
      <c r="PH8" s="290"/>
      <c r="PI8" s="290"/>
      <c r="PJ8" s="290"/>
      <c r="PK8" s="290"/>
      <c r="PL8" s="290"/>
      <c r="PM8" s="290"/>
      <c r="PN8" s="290"/>
      <c r="PO8" s="290"/>
      <c r="PP8" s="290"/>
      <c r="PQ8" s="290"/>
      <c r="PR8" s="290"/>
      <c r="PS8" s="290"/>
      <c r="PT8" s="290"/>
      <c r="PU8" s="290"/>
      <c r="PV8" s="290"/>
      <c r="PW8" s="290"/>
      <c r="PX8" s="290"/>
      <c r="PY8" s="290"/>
      <c r="PZ8" s="290"/>
      <c r="QA8" s="290"/>
      <c r="QB8" s="290"/>
      <c r="QC8" s="290"/>
      <c r="QD8" s="290"/>
      <c r="QE8" s="290"/>
      <c r="QF8" s="290"/>
      <c r="QG8" s="290"/>
      <c r="QH8" s="290"/>
      <c r="QI8" s="290"/>
      <c r="QJ8" s="290"/>
      <c r="QK8" s="290"/>
      <c r="QL8" s="290"/>
      <c r="QM8" s="290"/>
      <c r="QN8" s="290"/>
      <c r="QO8" s="290"/>
      <c r="QP8" s="290"/>
      <c r="QQ8" s="290"/>
      <c r="QR8" s="290"/>
      <c r="QS8" s="290"/>
      <c r="QT8" s="290"/>
      <c r="QU8" s="290"/>
      <c r="QV8" s="290"/>
      <c r="QW8" s="290"/>
      <c r="QX8" s="290"/>
      <c r="QY8" s="290"/>
      <c r="QZ8" s="290"/>
      <c r="RA8" s="290"/>
      <c r="RB8" s="290"/>
      <c r="RC8" s="290"/>
      <c r="RD8" s="290"/>
      <c r="RE8" s="290"/>
      <c r="RF8" s="290"/>
      <c r="RG8" s="290"/>
      <c r="RH8" s="290"/>
      <c r="RI8" s="290"/>
      <c r="RJ8" s="290"/>
      <c r="RK8" s="290"/>
      <c r="RL8" s="290"/>
      <c r="RM8" s="290"/>
      <c r="RN8" s="290"/>
      <c r="RO8" s="290"/>
      <c r="RP8" s="290"/>
      <c r="RQ8" s="290"/>
      <c r="RR8" s="290"/>
      <c r="RS8" s="290"/>
      <c r="RT8" s="290"/>
      <c r="RU8" s="290"/>
      <c r="RV8" s="290"/>
      <c r="RW8" s="290"/>
      <c r="RX8" s="290"/>
      <c r="RY8" s="290"/>
      <c r="RZ8" s="290"/>
      <c r="SA8" s="290"/>
      <c r="SB8" s="290"/>
      <c r="SC8" s="290"/>
      <c r="SD8" s="290"/>
      <c r="SE8" s="290"/>
      <c r="SF8" s="290"/>
      <c r="SG8" s="290"/>
      <c r="SH8" s="290"/>
      <c r="SI8" s="290"/>
      <c r="SJ8" s="290"/>
      <c r="SK8" s="290"/>
      <c r="SL8" s="290"/>
      <c r="SM8" s="290"/>
      <c r="SN8" s="290"/>
      <c r="SO8" s="290"/>
      <c r="SP8" s="290"/>
      <c r="SQ8" s="290"/>
      <c r="SR8" s="290"/>
      <c r="SS8" s="290"/>
      <c r="ST8" s="290"/>
      <c r="SU8" s="290"/>
      <c r="SV8" s="290"/>
      <c r="SW8" s="290"/>
      <c r="SX8" s="290"/>
      <c r="SY8" s="290"/>
      <c r="SZ8" s="290"/>
      <c r="TA8" s="290"/>
      <c r="TB8" s="290"/>
      <c r="TC8" s="290"/>
      <c r="TD8" s="290"/>
      <c r="TE8" s="290"/>
      <c r="TF8" s="290"/>
      <c r="TG8" s="290"/>
      <c r="TH8" s="290"/>
      <c r="TI8" s="290"/>
      <c r="TJ8" s="290"/>
      <c r="TK8" s="290"/>
      <c r="TL8" s="290"/>
      <c r="TM8" s="290"/>
      <c r="TN8" s="290"/>
      <c r="TO8" s="290"/>
      <c r="TP8" s="290"/>
      <c r="TQ8" s="290"/>
      <c r="TR8" s="290"/>
      <c r="TS8" s="290"/>
      <c r="TT8" s="290"/>
      <c r="TU8" s="290"/>
      <c r="TV8" s="290"/>
      <c r="TW8" s="290"/>
      <c r="TX8" s="290"/>
      <c r="TY8" s="290"/>
      <c r="TZ8" s="290"/>
      <c r="UA8" s="290"/>
      <c r="UB8" s="290"/>
      <c r="UC8" s="290"/>
      <c r="UD8" s="290"/>
      <c r="UE8" s="290"/>
      <c r="UF8" s="290"/>
      <c r="UG8" s="290"/>
      <c r="UH8" s="290"/>
      <c r="UI8" s="290"/>
      <c r="UJ8" s="290"/>
      <c r="UK8" s="290"/>
      <c r="UL8" s="290"/>
      <c r="UM8" s="290"/>
      <c r="UN8" s="290"/>
      <c r="UO8" s="290"/>
      <c r="UP8" s="290"/>
      <c r="UQ8" s="290"/>
      <c r="UR8" s="290"/>
      <c r="US8" s="290"/>
      <c r="UT8" s="290"/>
      <c r="UU8" s="290"/>
      <c r="UV8" s="290"/>
      <c r="UW8" s="290"/>
      <c r="UX8" s="290"/>
      <c r="UY8" s="290"/>
      <c r="UZ8" s="290"/>
      <c r="VA8" s="290"/>
      <c r="VB8" s="290"/>
      <c r="VC8" s="290"/>
      <c r="VD8" s="290"/>
      <c r="VE8" s="290"/>
      <c r="VF8" s="290"/>
      <c r="VG8" s="290"/>
      <c r="VH8" s="290"/>
      <c r="VI8" s="290"/>
      <c r="VJ8" s="290"/>
      <c r="VK8" s="290"/>
      <c r="VL8" s="290"/>
      <c r="VM8" s="290"/>
      <c r="VN8" s="290"/>
      <c r="VO8" s="290"/>
      <c r="VP8" s="290"/>
      <c r="VQ8" s="290"/>
      <c r="VR8" s="290"/>
      <c r="VS8" s="290"/>
      <c r="VT8" s="290"/>
      <c r="VU8" s="290"/>
      <c r="VV8" s="290"/>
      <c r="VW8" s="290"/>
      <c r="VX8" s="290"/>
      <c r="VY8" s="290"/>
      <c r="VZ8" s="290"/>
      <c r="WA8" s="290"/>
      <c r="WB8" s="290"/>
      <c r="WC8" s="290"/>
      <c r="WD8" s="290"/>
      <c r="WE8" s="290"/>
      <c r="WF8" s="290"/>
      <c r="WG8" s="290"/>
      <c r="WH8" s="290"/>
      <c r="WI8" s="290"/>
      <c r="WJ8" s="290"/>
      <c r="WK8" s="290"/>
      <c r="WL8" s="290"/>
      <c r="WM8" s="290"/>
      <c r="WN8" s="290"/>
      <c r="WO8" s="290"/>
      <c r="WP8" s="290"/>
      <c r="WQ8" s="290"/>
      <c r="WR8" s="290"/>
      <c r="WS8" s="290"/>
      <c r="WT8" s="290"/>
      <c r="WU8" s="290"/>
      <c r="WV8" s="290"/>
      <c r="WW8" s="290"/>
      <c r="WX8" s="290"/>
      <c r="WY8" s="290"/>
      <c r="WZ8" s="290"/>
      <c r="XA8" s="290"/>
      <c r="XB8" s="290"/>
      <c r="XC8" s="290"/>
      <c r="XD8" s="290"/>
      <c r="XE8" s="290"/>
      <c r="XF8" s="290"/>
      <c r="XG8" s="290"/>
      <c r="XH8" s="290"/>
      <c r="XI8" s="290"/>
      <c r="XJ8" s="290"/>
      <c r="XK8" s="290"/>
      <c r="XL8" s="290"/>
      <c r="XM8" s="290"/>
      <c r="XN8" s="290"/>
      <c r="XO8" s="290"/>
      <c r="XP8" s="290"/>
      <c r="XQ8" s="290"/>
      <c r="XR8" s="290"/>
      <c r="XS8" s="290"/>
      <c r="XT8" s="290"/>
      <c r="XU8" s="290"/>
      <c r="XV8" s="290"/>
      <c r="XW8" s="290"/>
      <c r="XX8" s="290"/>
      <c r="XY8" s="290"/>
      <c r="XZ8" s="290"/>
      <c r="YA8" s="290"/>
      <c r="YB8" s="290"/>
      <c r="YC8" s="290"/>
      <c r="YD8" s="290"/>
      <c r="YE8" s="290"/>
      <c r="YF8" s="290"/>
      <c r="YG8" s="290"/>
      <c r="YH8" s="290"/>
      <c r="YI8" s="290"/>
      <c r="YJ8" s="290"/>
      <c r="YK8" s="290"/>
      <c r="YL8" s="290"/>
      <c r="YM8" s="290"/>
      <c r="YN8" s="290"/>
      <c r="YO8" s="290"/>
      <c r="YP8" s="290"/>
      <c r="YQ8" s="290"/>
      <c r="YR8" s="290"/>
      <c r="YS8" s="290"/>
      <c r="YT8" s="290"/>
      <c r="YU8" s="290"/>
      <c r="YV8" s="290"/>
      <c r="YW8" s="290"/>
      <c r="YX8" s="290"/>
      <c r="YY8" s="290"/>
      <c r="YZ8" s="290"/>
      <c r="ZA8" s="290"/>
      <c r="ZB8" s="290"/>
      <c r="ZC8" s="290"/>
      <c r="ZD8" s="290"/>
      <c r="ZE8" s="290"/>
      <c r="ZF8" s="290"/>
      <c r="ZG8" s="290"/>
      <c r="ZH8" s="290"/>
      <c r="ZI8" s="290"/>
      <c r="ZJ8" s="290"/>
      <c r="ZK8" s="290"/>
      <c r="ZL8" s="290"/>
      <c r="ZM8" s="290"/>
      <c r="ZN8" s="290"/>
      <c r="ZO8" s="290"/>
      <c r="ZP8" s="290"/>
      <c r="ZQ8" s="290"/>
      <c r="ZR8" s="290"/>
      <c r="ZS8" s="290"/>
      <c r="ZT8" s="290"/>
      <c r="ZU8" s="290"/>
      <c r="ZV8" s="290"/>
      <c r="ZW8" s="290"/>
      <c r="ZX8" s="290"/>
      <c r="ZY8" s="290"/>
      <c r="ZZ8" s="290"/>
      <c r="AAA8" s="290"/>
      <c r="AAB8" s="290"/>
      <c r="AAC8" s="290"/>
      <c r="AAD8" s="290"/>
      <c r="AAE8" s="290"/>
      <c r="AAF8" s="290"/>
      <c r="AAG8" s="290"/>
      <c r="AAH8" s="290"/>
      <c r="AAI8" s="290"/>
      <c r="AAJ8" s="290"/>
      <c r="AAK8" s="290"/>
      <c r="AAL8" s="290"/>
      <c r="AAM8" s="290"/>
      <c r="AAN8" s="290"/>
      <c r="AAO8" s="290"/>
      <c r="AAP8" s="290"/>
      <c r="AAQ8" s="290"/>
      <c r="AAR8" s="290"/>
      <c r="AAS8" s="290"/>
      <c r="AAT8" s="290"/>
      <c r="AAU8" s="290"/>
      <c r="AAV8" s="290"/>
      <c r="AAW8" s="290"/>
      <c r="AAX8" s="290"/>
      <c r="AAY8" s="290"/>
      <c r="AAZ8" s="290"/>
      <c r="ABA8" s="290"/>
      <c r="ABB8" s="290"/>
      <c r="ABC8" s="290"/>
      <c r="ABD8" s="290"/>
      <c r="ABE8" s="290"/>
      <c r="ABF8" s="290"/>
      <c r="ABG8" s="290"/>
      <c r="ABH8" s="290"/>
      <c r="ABI8" s="290"/>
      <c r="ABJ8" s="290"/>
      <c r="ABK8" s="290"/>
      <c r="ABL8" s="290"/>
      <c r="ABM8" s="290"/>
      <c r="ABN8" s="290"/>
      <c r="ABO8" s="290"/>
      <c r="ABP8" s="290"/>
      <c r="ABQ8" s="290"/>
      <c r="ABR8" s="290"/>
      <c r="ABS8" s="290"/>
      <c r="ABT8" s="290"/>
      <c r="ABU8" s="290"/>
      <c r="ABV8" s="290"/>
      <c r="ABW8" s="290"/>
      <c r="ABX8" s="290"/>
      <c r="ABY8" s="290"/>
      <c r="ABZ8" s="290"/>
      <c r="ACA8" s="290"/>
      <c r="ACB8" s="290"/>
      <c r="ACC8" s="290"/>
      <c r="ACD8" s="290"/>
      <c r="ACE8" s="290"/>
      <c r="ACF8" s="290"/>
      <c r="ACG8" s="290"/>
      <c r="ACH8" s="290"/>
      <c r="ACI8" s="290"/>
      <c r="ACJ8" s="290"/>
      <c r="ACK8" s="290"/>
      <c r="ACL8" s="290"/>
      <c r="ACM8" s="290"/>
      <c r="ACN8" s="290"/>
      <c r="ACO8" s="290"/>
      <c r="ACP8" s="290"/>
      <c r="ACQ8" s="290"/>
      <c r="ACR8" s="290"/>
      <c r="ACS8" s="290"/>
      <c r="ACT8" s="290"/>
      <c r="ACU8" s="290"/>
      <c r="ACV8" s="290"/>
      <c r="ACW8" s="290"/>
      <c r="ACX8" s="290"/>
      <c r="ACY8" s="290"/>
      <c r="ACZ8" s="290"/>
      <c r="ADA8" s="290"/>
      <c r="ADB8" s="290"/>
      <c r="ADC8" s="290"/>
      <c r="ADD8" s="290"/>
      <c r="ADE8" s="290"/>
      <c r="ADF8" s="290"/>
      <c r="ADG8" s="290"/>
      <c r="ADH8" s="290"/>
      <c r="ADI8" s="290"/>
      <c r="ADJ8" s="290"/>
      <c r="ADK8" s="290"/>
      <c r="ADL8" s="290"/>
      <c r="ADM8" s="290"/>
      <c r="ADN8" s="290"/>
      <c r="ADO8" s="290"/>
      <c r="ADP8" s="290"/>
      <c r="ADQ8" s="290"/>
      <c r="ADR8" s="290"/>
      <c r="ADS8" s="290"/>
      <c r="ADT8" s="290"/>
      <c r="ADU8" s="290"/>
      <c r="ADV8" s="290"/>
      <c r="ADW8" s="290"/>
      <c r="ADX8" s="290"/>
      <c r="ADY8" s="290"/>
      <c r="ADZ8" s="290"/>
      <c r="AEA8" s="290"/>
      <c r="AEB8" s="290"/>
      <c r="AEC8" s="290"/>
      <c r="AED8" s="290"/>
      <c r="AEE8" s="290"/>
      <c r="AEF8" s="290"/>
      <c r="AEG8" s="290"/>
      <c r="AEH8" s="290"/>
      <c r="AEI8" s="290"/>
      <c r="AEJ8" s="290"/>
      <c r="AEK8" s="290"/>
      <c r="AEL8" s="290"/>
      <c r="AEM8" s="290"/>
      <c r="AEN8" s="290"/>
      <c r="AEO8" s="290"/>
      <c r="AEP8" s="290"/>
      <c r="AEQ8" s="290"/>
      <c r="AER8" s="290"/>
      <c r="AES8" s="290"/>
      <c r="AET8" s="290"/>
      <c r="AEU8" s="290"/>
      <c r="AEV8" s="290"/>
      <c r="AEW8" s="290"/>
      <c r="AEX8" s="290"/>
      <c r="AEY8" s="290"/>
      <c r="AEZ8" s="290"/>
      <c r="AFA8" s="290"/>
      <c r="AFB8" s="290"/>
      <c r="AFC8" s="290"/>
      <c r="AFD8" s="290"/>
      <c r="AFE8" s="290"/>
      <c r="AFF8" s="290"/>
      <c r="AFG8" s="290"/>
      <c r="AFH8" s="290"/>
      <c r="AFI8" s="290"/>
      <c r="AFJ8" s="290"/>
      <c r="AFK8" s="290"/>
      <c r="AFL8" s="290"/>
      <c r="AFM8" s="290"/>
      <c r="AFN8" s="290"/>
      <c r="AFO8" s="290"/>
      <c r="AFP8" s="290"/>
      <c r="AFQ8" s="290"/>
      <c r="AFR8" s="290"/>
      <c r="AFS8" s="290"/>
      <c r="AFT8" s="290"/>
      <c r="AFU8" s="290"/>
      <c r="AFV8" s="290"/>
      <c r="AFW8" s="290"/>
      <c r="AFX8" s="290"/>
      <c r="AFY8" s="290"/>
      <c r="AFZ8" s="290"/>
      <c r="AGA8" s="290"/>
      <c r="AGB8" s="290"/>
      <c r="AGC8" s="290"/>
      <c r="AGD8" s="290"/>
      <c r="AGE8" s="290"/>
      <c r="AGF8" s="290"/>
      <c r="AGG8" s="290"/>
      <c r="AGH8" s="290"/>
      <c r="AGI8" s="290"/>
      <c r="AGJ8" s="290"/>
      <c r="AGK8" s="290"/>
      <c r="AGL8" s="290"/>
      <c r="AGM8" s="290"/>
      <c r="AGN8" s="290"/>
      <c r="AGO8" s="290"/>
      <c r="AGP8" s="290"/>
      <c r="AGQ8" s="290"/>
      <c r="AGR8" s="290"/>
      <c r="AGS8" s="290"/>
      <c r="AGT8" s="290"/>
      <c r="AGU8" s="290"/>
      <c r="AGV8" s="290"/>
      <c r="AGW8" s="290"/>
      <c r="AGX8" s="290"/>
      <c r="AGY8" s="290"/>
      <c r="AGZ8" s="290"/>
      <c r="AHA8" s="290"/>
      <c r="AHB8" s="290"/>
      <c r="AHC8" s="290"/>
      <c r="AHD8" s="290"/>
      <c r="AHE8" s="290"/>
      <c r="AHF8" s="290"/>
      <c r="AHG8" s="290"/>
      <c r="AHH8" s="290"/>
      <c r="AHI8" s="290"/>
      <c r="AHJ8" s="290"/>
      <c r="AHK8" s="290"/>
      <c r="AHL8" s="290"/>
      <c r="AHM8" s="290"/>
      <c r="AHN8" s="290"/>
      <c r="AHO8" s="290"/>
      <c r="AHP8" s="290"/>
      <c r="AHQ8" s="290"/>
      <c r="AHR8" s="290"/>
      <c r="AHS8" s="290"/>
      <c r="AHT8" s="290"/>
      <c r="AHU8" s="290"/>
      <c r="AHV8" s="290"/>
      <c r="AHW8" s="290"/>
      <c r="AHX8" s="290"/>
      <c r="AHY8" s="290"/>
      <c r="AHZ8" s="290"/>
      <c r="AIA8" s="290"/>
      <c r="AIB8" s="290"/>
      <c r="AIC8" s="290"/>
      <c r="AID8" s="290"/>
      <c r="AIE8" s="290"/>
      <c r="AIF8" s="290"/>
      <c r="AIG8" s="290"/>
      <c r="AIH8" s="290"/>
      <c r="AII8" s="290"/>
      <c r="AIJ8" s="290"/>
      <c r="AIK8" s="290"/>
      <c r="AIL8" s="290"/>
      <c r="AIM8" s="290"/>
      <c r="AIN8" s="290"/>
      <c r="AIO8" s="290"/>
      <c r="AIP8" s="290"/>
      <c r="AIQ8" s="290"/>
      <c r="AIR8" s="290"/>
      <c r="AIS8" s="290"/>
      <c r="AIT8" s="290"/>
      <c r="AIU8" s="290"/>
      <c r="AIV8" s="290"/>
      <c r="AIW8" s="290"/>
      <c r="AIX8" s="290"/>
      <c r="AIY8" s="290"/>
      <c r="AIZ8" s="290"/>
      <c r="AJA8" s="290"/>
      <c r="AJB8" s="290"/>
      <c r="AJC8" s="290"/>
      <c r="AJD8" s="290"/>
      <c r="AJE8" s="290"/>
      <c r="AJF8" s="290"/>
      <c r="AJG8" s="290"/>
      <c r="AJH8" s="290"/>
      <c r="AJI8" s="290"/>
      <c r="AJJ8" s="290"/>
      <c r="AJK8" s="290"/>
      <c r="AJL8" s="290"/>
      <c r="AJM8" s="290"/>
      <c r="AJN8" s="290"/>
      <c r="AJO8" s="290"/>
      <c r="AJP8" s="290"/>
      <c r="AJQ8" s="290"/>
      <c r="AJR8" s="290"/>
      <c r="AJS8" s="290"/>
      <c r="AJT8" s="290"/>
      <c r="AJU8" s="290"/>
      <c r="AJV8" s="290"/>
      <c r="AJW8" s="290"/>
      <c r="AJX8" s="290"/>
      <c r="AJY8" s="290"/>
      <c r="AJZ8" s="290"/>
      <c r="AKA8" s="290"/>
      <c r="AKB8" s="290"/>
      <c r="AKC8" s="290"/>
      <c r="AKD8" s="290"/>
      <c r="AKE8" s="290"/>
      <c r="AKF8" s="290"/>
      <c r="AKG8" s="290"/>
      <c r="AKH8" s="290"/>
      <c r="AKI8" s="290"/>
      <c r="AKJ8" s="290"/>
      <c r="AKK8" s="290"/>
      <c r="AKL8" s="290"/>
      <c r="AKM8" s="290"/>
      <c r="AKN8" s="290"/>
      <c r="AKO8" s="290"/>
      <c r="AKP8" s="290"/>
      <c r="AKQ8" s="290"/>
      <c r="AKR8" s="290"/>
      <c r="AKS8" s="290"/>
      <c r="AKT8" s="290"/>
      <c r="AKU8" s="290"/>
      <c r="AKV8" s="290"/>
      <c r="AKW8" s="290"/>
      <c r="AKX8" s="290"/>
      <c r="AKY8" s="290"/>
      <c r="AKZ8" s="290"/>
      <c r="ALA8" s="290"/>
      <c r="ALB8" s="290"/>
      <c r="ALC8" s="290"/>
      <c r="ALD8" s="290"/>
      <c r="ALE8" s="290"/>
      <c r="ALF8" s="290"/>
      <c r="ALG8" s="290"/>
      <c r="ALH8" s="290"/>
      <c r="ALI8" s="290"/>
      <c r="ALJ8" s="290"/>
      <c r="ALK8" s="290"/>
      <c r="ALL8" s="290"/>
      <c r="ALM8" s="290"/>
      <c r="ALN8" s="290"/>
      <c r="ALO8" s="290"/>
      <c r="ALP8" s="290"/>
      <c r="ALQ8" s="290"/>
      <c r="ALR8" s="290"/>
      <c r="ALS8" s="290"/>
      <c r="ALT8" s="290"/>
      <c r="ALU8" s="290"/>
      <c r="ALV8" s="290"/>
      <c r="ALW8" s="290"/>
      <c r="ALX8" s="290"/>
      <c r="ALY8" s="290"/>
      <c r="ALZ8" s="290"/>
      <c r="AMA8" s="290"/>
      <c r="AMB8" s="290"/>
      <c r="AMC8" s="290"/>
      <c r="AMD8" s="290"/>
      <c r="AME8" s="290"/>
      <c r="AMF8" s="290"/>
      <c r="AMG8" s="290"/>
      <c r="AMH8" s="290"/>
    </row>
    <row r="9" spans="1:1022" ht="15.6">
      <c r="A9" s="293" t="s">
        <v>657</v>
      </c>
      <c r="B9" s="294" t="s">
        <v>33</v>
      </c>
      <c r="C9" s="290"/>
      <c r="D9" s="290"/>
      <c r="E9" s="290"/>
      <c r="F9" s="290"/>
      <c r="G9" s="290"/>
      <c r="H9" s="291"/>
      <c r="I9" s="290"/>
      <c r="J9" s="290"/>
      <c r="K9" s="290"/>
      <c r="L9" s="290"/>
      <c r="M9" s="290"/>
      <c r="N9" s="291"/>
      <c r="O9" s="291"/>
      <c r="P9" s="291"/>
      <c r="Q9" s="291"/>
      <c r="R9" s="290"/>
      <c r="S9" s="291"/>
      <c r="T9" s="290"/>
      <c r="U9" s="290"/>
      <c r="V9" s="290"/>
      <c r="W9" s="290"/>
      <c r="X9" s="290"/>
      <c r="Y9" s="290"/>
      <c r="Z9" s="290"/>
      <c r="AA9" s="290"/>
      <c r="AB9" s="290"/>
      <c r="AC9" s="290"/>
      <c r="AD9" s="290"/>
      <c r="AE9" s="290"/>
      <c r="AF9" s="290"/>
      <c r="AG9" s="290"/>
      <c r="AH9" s="290"/>
      <c r="AI9" s="290"/>
      <c r="AJ9" s="290"/>
      <c r="AK9" s="290"/>
      <c r="AL9" s="290"/>
      <c r="AM9" s="290"/>
      <c r="AN9" s="290"/>
      <c r="AO9" s="290"/>
      <c r="AP9" s="290"/>
      <c r="AQ9" s="290"/>
      <c r="AR9" s="290"/>
      <c r="AS9" s="290"/>
      <c r="AT9" s="290"/>
      <c r="AU9" s="290"/>
      <c r="AV9" s="290"/>
      <c r="AW9" s="290"/>
      <c r="AX9" s="290"/>
      <c r="AY9" s="290"/>
      <c r="AZ9" s="290"/>
      <c r="BA9" s="290"/>
      <c r="BB9" s="290"/>
      <c r="BC9" s="290"/>
      <c r="BD9" s="290"/>
      <c r="BE9" s="290"/>
      <c r="BF9" s="290"/>
      <c r="BG9" s="290"/>
      <c r="BH9" s="290"/>
      <c r="BI9" s="290"/>
      <c r="BJ9" s="290"/>
      <c r="BK9" s="290"/>
      <c r="BL9" s="290"/>
      <c r="BM9" s="290"/>
      <c r="BN9" s="290"/>
      <c r="BO9" s="290"/>
      <c r="BP9" s="290"/>
      <c r="BQ9" s="290"/>
      <c r="BR9" s="290"/>
      <c r="BS9" s="290"/>
      <c r="BT9" s="290"/>
      <c r="BU9" s="290"/>
      <c r="BV9" s="290"/>
      <c r="BW9" s="290"/>
      <c r="BX9" s="290"/>
      <c r="BY9" s="290"/>
      <c r="BZ9" s="290"/>
      <c r="CA9" s="290"/>
      <c r="CB9" s="290"/>
      <c r="CC9" s="290"/>
      <c r="CD9" s="290"/>
      <c r="CE9" s="290"/>
      <c r="CF9" s="290"/>
      <c r="CG9" s="290"/>
      <c r="CH9" s="290"/>
      <c r="CI9" s="290"/>
      <c r="CJ9" s="290"/>
      <c r="CK9" s="290"/>
      <c r="CL9" s="290"/>
      <c r="CM9" s="290"/>
      <c r="CN9" s="290"/>
      <c r="CO9" s="290"/>
      <c r="CP9" s="290"/>
      <c r="CQ9" s="290"/>
      <c r="CR9" s="290"/>
      <c r="CS9" s="290"/>
      <c r="CT9" s="290"/>
      <c r="CU9" s="290"/>
      <c r="CV9" s="290"/>
      <c r="CW9" s="290"/>
      <c r="CX9" s="290"/>
      <c r="CY9" s="290"/>
      <c r="CZ9" s="290"/>
      <c r="DA9" s="290"/>
      <c r="DB9" s="290"/>
      <c r="DC9" s="290"/>
      <c r="DD9" s="290"/>
      <c r="DE9" s="290"/>
      <c r="DF9" s="290"/>
      <c r="DG9" s="290"/>
      <c r="DH9" s="290"/>
      <c r="DI9" s="290"/>
      <c r="DJ9" s="290"/>
      <c r="DK9" s="290"/>
      <c r="DL9" s="290"/>
      <c r="DM9" s="290"/>
      <c r="DN9" s="290"/>
      <c r="DO9" s="290"/>
      <c r="DP9" s="290"/>
      <c r="DQ9" s="290"/>
      <c r="DR9" s="290"/>
      <c r="DS9" s="290"/>
      <c r="DT9" s="290"/>
      <c r="DU9" s="290"/>
      <c r="DV9" s="290"/>
      <c r="DW9" s="290"/>
      <c r="DX9" s="290"/>
      <c r="DY9" s="290"/>
      <c r="DZ9" s="290"/>
      <c r="EA9" s="290"/>
      <c r="EB9" s="290"/>
      <c r="EC9" s="290"/>
      <c r="ED9" s="290"/>
      <c r="EE9" s="290"/>
      <c r="EF9" s="290"/>
      <c r="EG9" s="290"/>
      <c r="EH9" s="290"/>
      <c r="EI9" s="290"/>
      <c r="EJ9" s="290"/>
      <c r="EK9" s="290"/>
      <c r="EL9" s="290"/>
      <c r="EM9" s="290"/>
      <c r="EN9" s="290"/>
      <c r="EO9" s="290"/>
      <c r="EP9" s="290"/>
      <c r="EQ9" s="290"/>
      <c r="ER9" s="290"/>
      <c r="ES9" s="290"/>
      <c r="ET9" s="290"/>
      <c r="EU9" s="290"/>
      <c r="EV9" s="290"/>
      <c r="EW9" s="290"/>
      <c r="EX9" s="290"/>
      <c r="EY9" s="290"/>
      <c r="EZ9" s="290"/>
      <c r="FA9" s="290"/>
      <c r="FB9" s="290"/>
      <c r="FC9" s="290"/>
      <c r="FD9" s="290"/>
      <c r="FE9" s="290"/>
      <c r="FF9" s="290"/>
      <c r="FG9" s="290"/>
      <c r="FH9" s="290"/>
      <c r="FI9" s="290"/>
      <c r="FJ9" s="290"/>
      <c r="FK9" s="290"/>
      <c r="FL9" s="290"/>
      <c r="FM9" s="290"/>
      <c r="FN9" s="290"/>
      <c r="FO9" s="290"/>
      <c r="FP9" s="290"/>
      <c r="FQ9" s="290"/>
      <c r="FR9" s="290"/>
      <c r="FS9" s="290"/>
      <c r="FT9" s="290"/>
      <c r="FU9" s="290"/>
      <c r="FV9" s="290"/>
      <c r="FW9" s="290"/>
      <c r="FX9" s="290"/>
      <c r="FY9" s="290"/>
      <c r="FZ9" s="290"/>
      <c r="GA9" s="290"/>
      <c r="GB9" s="290"/>
      <c r="GC9" s="290"/>
      <c r="GD9" s="290"/>
      <c r="GE9" s="290"/>
      <c r="GF9" s="290"/>
      <c r="GG9" s="290"/>
      <c r="GH9" s="290"/>
      <c r="GI9" s="290"/>
      <c r="GJ9" s="290"/>
      <c r="GK9" s="290"/>
      <c r="GL9" s="290"/>
      <c r="GM9" s="290"/>
      <c r="GN9" s="290"/>
      <c r="GO9" s="290"/>
      <c r="GP9" s="290"/>
      <c r="GQ9" s="290"/>
      <c r="GR9" s="290"/>
      <c r="GS9" s="290"/>
      <c r="GT9" s="290"/>
      <c r="GU9" s="290"/>
      <c r="GV9" s="290"/>
      <c r="GW9" s="290"/>
      <c r="GX9" s="290"/>
      <c r="GY9" s="290"/>
      <c r="GZ9" s="290"/>
      <c r="HA9" s="290"/>
      <c r="HB9" s="290"/>
      <c r="HC9" s="290"/>
      <c r="HD9" s="290"/>
      <c r="HE9" s="290"/>
      <c r="HF9" s="290"/>
      <c r="HG9" s="290"/>
      <c r="HH9" s="290"/>
      <c r="HI9" s="290"/>
      <c r="HJ9" s="290"/>
      <c r="HK9" s="290"/>
      <c r="HL9" s="290"/>
      <c r="HM9" s="290"/>
      <c r="HN9" s="290"/>
      <c r="HO9" s="290"/>
      <c r="HP9" s="290"/>
      <c r="HQ9" s="290"/>
      <c r="HR9" s="290"/>
      <c r="HS9" s="290"/>
      <c r="HT9" s="290"/>
      <c r="HU9" s="290"/>
      <c r="HV9" s="290"/>
      <c r="HW9" s="290"/>
      <c r="HX9" s="290"/>
      <c r="HY9" s="290"/>
      <c r="HZ9" s="290"/>
      <c r="IA9" s="290"/>
      <c r="IB9" s="290"/>
      <c r="IC9" s="290"/>
      <c r="ID9" s="290"/>
      <c r="IE9" s="290"/>
      <c r="IF9" s="290"/>
      <c r="IG9" s="290"/>
      <c r="IH9" s="290"/>
      <c r="II9" s="290"/>
      <c r="IJ9" s="290"/>
      <c r="IK9" s="290"/>
      <c r="IL9" s="290"/>
      <c r="IM9" s="290"/>
      <c r="IN9" s="290"/>
      <c r="IO9" s="290"/>
      <c r="IP9" s="290"/>
      <c r="IQ9" s="290"/>
      <c r="IR9" s="290"/>
      <c r="IS9" s="290"/>
      <c r="IT9" s="290"/>
      <c r="IU9" s="290"/>
      <c r="IV9" s="290"/>
      <c r="IW9" s="290"/>
      <c r="IX9" s="290"/>
      <c r="IY9" s="290"/>
      <c r="IZ9" s="290"/>
      <c r="JA9" s="290"/>
      <c r="JB9" s="290"/>
      <c r="JC9" s="290"/>
      <c r="JD9" s="290"/>
      <c r="JE9" s="290"/>
      <c r="JF9" s="290"/>
      <c r="JG9" s="290"/>
      <c r="JH9" s="290"/>
      <c r="JI9" s="290"/>
      <c r="JJ9" s="290"/>
      <c r="JK9" s="290"/>
      <c r="JL9" s="290"/>
      <c r="JM9" s="290"/>
      <c r="JN9" s="290"/>
      <c r="JO9" s="290"/>
      <c r="JP9" s="290"/>
      <c r="JQ9" s="290"/>
      <c r="JR9" s="290"/>
      <c r="JS9" s="290"/>
      <c r="JT9" s="290"/>
      <c r="JU9" s="290"/>
      <c r="JV9" s="290"/>
      <c r="JW9" s="290"/>
      <c r="JX9" s="290"/>
      <c r="JY9" s="290"/>
      <c r="JZ9" s="290"/>
      <c r="KA9" s="290"/>
      <c r="KB9" s="290"/>
      <c r="KC9" s="290"/>
      <c r="KD9" s="290"/>
      <c r="KE9" s="290"/>
      <c r="KF9" s="290"/>
      <c r="KG9" s="290"/>
      <c r="KH9" s="290"/>
      <c r="KI9" s="290"/>
      <c r="KJ9" s="290"/>
      <c r="KK9" s="290"/>
      <c r="KL9" s="290"/>
      <c r="KM9" s="290"/>
      <c r="KN9" s="290"/>
      <c r="KO9" s="290"/>
      <c r="KP9" s="290"/>
      <c r="KQ9" s="290"/>
      <c r="KR9" s="290"/>
      <c r="KS9" s="290"/>
      <c r="KT9" s="290"/>
      <c r="KU9" s="290"/>
      <c r="KV9" s="290"/>
      <c r="KW9" s="290"/>
      <c r="KX9" s="290"/>
      <c r="KY9" s="290"/>
      <c r="KZ9" s="290"/>
      <c r="LA9" s="290"/>
      <c r="LB9" s="290"/>
      <c r="LC9" s="290"/>
      <c r="LD9" s="290"/>
      <c r="LE9" s="290"/>
      <c r="LF9" s="290"/>
      <c r="LG9" s="290"/>
      <c r="LH9" s="290"/>
      <c r="LI9" s="290"/>
      <c r="LJ9" s="290"/>
      <c r="LK9" s="290"/>
      <c r="LL9" s="290"/>
      <c r="LM9" s="290"/>
      <c r="LN9" s="290"/>
      <c r="LO9" s="290"/>
      <c r="LP9" s="290"/>
      <c r="LQ9" s="290"/>
      <c r="LR9" s="290"/>
      <c r="LS9" s="290"/>
      <c r="LT9" s="290"/>
      <c r="LU9" s="290"/>
      <c r="LV9" s="290"/>
      <c r="LW9" s="290"/>
      <c r="LX9" s="290"/>
      <c r="LY9" s="290"/>
      <c r="LZ9" s="290"/>
      <c r="MA9" s="290"/>
      <c r="MB9" s="290"/>
      <c r="MC9" s="290"/>
      <c r="MD9" s="290"/>
      <c r="ME9" s="290"/>
      <c r="MF9" s="290"/>
      <c r="MG9" s="290"/>
      <c r="MH9" s="290"/>
      <c r="MI9" s="290"/>
      <c r="MJ9" s="290"/>
      <c r="MK9" s="290"/>
      <c r="ML9" s="290"/>
      <c r="MM9" s="290"/>
      <c r="MN9" s="290"/>
      <c r="MO9" s="290"/>
      <c r="MP9" s="290"/>
      <c r="MQ9" s="290"/>
      <c r="MR9" s="290"/>
      <c r="MS9" s="290"/>
      <c r="MT9" s="290"/>
      <c r="MU9" s="290"/>
      <c r="MV9" s="290"/>
      <c r="MW9" s="290"/>
      <c r="MX9" s="290"/>
      <c r="MY9" s="290"/>
      <c r="MZ9" s="290"/>
      <c r="NA9" s="290"/>
      <c r="NB9" s="290"/>
      <c r="NC9" s="290"/>
      <c r="ND9" s="290"/>
      <c r="NE9" s="290"/>
      <c r="NF9" s="290"/>
      <c r="NG9" s="290"/>
      <c r="NH9" s="290"/>
      <c r="NI9" s="290"/>
      <c r="NJ9" s="290"/>
      <c r="NK9" s="290"/>
      <c r="NL9" s="290"/>
      <c r="NM9" s="290"/>
      <c r="NN9" s="290"/>
      <c r="NO9" s="290"/>
      <c r="NP9" s="290"/>
      <c r="NQ9" s="290"/>
      <c r="NR9" s="290"/>
      <c r="NS9" s="290"/>
      <c r="NT9" s="290"/>
      <c r="NU9" s="290"/>
      <c r="NV9" s="290"/>
      <c r="NW9" s="290"/>
      <c r="NX9" s="290"/>
      <c r="NY9" s="290"/>
      <c r="NZ9" s="290"/>
      <c r="OA9" s="290"/>
      <c r="OB9" s="290"/>
      <c r="OC9" s="290"/>
      <c r="OD9" s="290"/>
      <c r="OE9" s="290"/>
      <c r="OF9" s="290"/>
      <c r="OG9" s="290"/>
      <c r="OH9" s="290"/>
      <c r="OI9" s="290"/>
      <c r="OJ9" s="290"/>
      <c r="OK9" s="290"/>
      <c r="OL9" s="290"/>
      <c r="OM9" s="290"/>
      <c r="ON9" s="290"/>
      <c r="OO9" s="290"/>
      <c r="OP9" s="290"/>
      <c r="OQ9" s="290"/>
      <c r="OR9" s="290"/>
      <c r="OS9" s="290"/>
      <c r="OT9" s="290"/>
      <c r="OU9" s="290"/>
      <c r="OV9" s="290"/>
      <c r="OW9" s="290"/>
      <c r="OX9" s="290"/>
      <c r="OY9" s="290"/>
      <c r="OZ9" s="290"/>
      <c r="PA9" s="290"/>
      <c r="PB9" s="290"/>
      <c r="PC9" s="290"/>
      <c r="PD9" s="290"/>
      <c r="PE9" s="290"/>
      <c r="PF9" s="290"/>
      <c r="PG9" s="290"/>
      <c r="PH9" s="290"/>
      <c r="PI9" s="290"/>
      <c r="PJ9" s="290"/>
      <c r="PK9" s="290"/>
      <c r="PL9" s="290"/>
      <c r="PM9" s="290"/>
      <c r="PN9" s="290"/>
      <c r="PO9" s="290"/>
      <c r="PP9" s="290"/>
      <c r="PQ9" s="290"/>
      <c r="PR9" s="290"/>
      <c r="PS9" s="290"/>
      <c r="PT9" s="290"/>
      <c r="PU9" s="290"/>
      <c r="PV9" s="290"/>
      <c r="PW9" s="290"/>
      <c r="PX9" s="290"/>
      <c r="PY9" s="290"/>
      <c r="PZ9" s="290"/>
      <c r="QA9" s="290"/>
      <c r="QB9" s="290"/>
      <c r="QC9" s="290"/>
      <c r="QD9" s="290"/>
      <c r="QE9" s="290"/>
      <c r="QF9" s="290"/>
      <c r="QG9" s="290"/>
      <c r="QH9" s="290"/>
      <c r="QI9" s="290"/>
      <c r="QJ9" s="290"/>
      <c r="QK9" s="290"/>
      <c r="QL9" s="290"/>
      <c r="QM9" s="290"/>
      <c r="QN9" s="290"/>
      <c r="QO9" s="290"/>
      <c r="QP9" s="290"/>
      <c r="QQ9" s="290"/>
      <c r="QR9" s="290"/>
      <c r="QS9" s="290"/>
      <c r="QT9" s="290"/>
      <c r="QU9" s="290"/>
      <c r="QV9" s="290"/>
      <c r="QW9" s="290"/>
      <c r="QX9" s="290"/>
      <c r="QY9" s="290"/>
      <c r="QZ9" s="290"/>
      <c r="RA9" s="290"/>
      <c r="RB9" s="290"/>
      <c r="RC9" s="290"/>
      <c r="RD9" s="290"/>
      <c r="RE9" s="290"/>
      <c r="RF9" s="290"/>
      <c r="RG9" s="290"/>
      <c r="RH9" s="290"/>
      <c r="RI9" s="290"/>
      <c r="RJ9" s="290"/>
      <c r="RK9" s="290"/>
      <c r="RL9" s="290"/>
      <c r="RM9" s="290"/>
      <c r="RN9" s="290"/>
      <c r="RO9" s="290"/>
      <c r="RP9" s="290"/>
      <c r="RQ9" s="290"/>
      <c r="RR9" s="290"/>
      <c r="RS9" s="290"/>
      <c r="RT9" s="290"/>
      <c r="RU9" s="290"/>
      <c r="RV9" s="290"/>
      <c r="RW9" s="290"/>
      <c r="RX9" s="290"/>
      <c r="RY9" s="290"/>
      <c r="RZ9" s="290"/>
      <c r="SA9" s="290"/>
      <c r="SB9" s="290"/>
      <c r="SC9" s="290"/>
      <c r="SD9" s="290"/>
      <c r="SE9" s="290"/>
      <c r="SF9" s="290"/>
      <c r="SG9" s="290"/>
      <c r="SH9" s="290"/>
      <c r="SI9" s="290"/>
      <c r="SJ9" s="290"/>
      <c r="SK9" s="290"/>
      <c r="SL9" s="290"/>
      <c r="SM9" s="290"/>
      <c r="SN9" s="290"/>
      <c r="SO9" s="290"/>
      <c r="SP9" s="290"/>
      <c r="SQ9" s="290"/>
      <c r="SR9" s="290"/>
      <c r="SS9" s="290"/>
      <c r="ST9" s="290"/>
      <c r="SU9" s="290"/>
      <c r="SV9" s="290"/>
      <c r="SW9" s="290"/>
      <c r="SX9" s="290"/>
      <c r="SY9" s="290"/>
      <c r="SZ9" s="290"/>
      <c r="TA9" s="290"/>
      <c r="TB9" s="290"/>
      <c r="TC9" s="290"/>
      <c r="TD9" s="290"/>
      <c r="TE9" s="290"/>
      <c r="TF9" s="290"/>
      <c r="TG9" s="290"/>
      <c r="TH9" s="290"/>
      <c r="TI9" s="290"/>
      <c r="TJ9" s="290"/>
      <c r="TK9" s="290"/>
      <c r="TL9" s="290"/>
      <c r="TM9" s="290"/>
      <c r="TN9" s="290"/>
      <c r="TO9" s="290"/>
      <c r="TP9" s="290"/>
      <c r="TQ9" s="290"/>
      <c r="TR9" s="290"/>
      <c r="TS9" s="290"/>
      <c r="TT9" s="290"/>
      <c r="TU9" s="290"/>
      <c r="TV9" s="290"/>
      <c r="TW9" s="290"/>
      <c r="TX9" s="290"/>
      <c r="TY9" s="290"/>
      <c r="TZ9" s="290"/>
      <c r="UA9" s="290"/>
      <c r="UB9" s="290"/>
      <c r="UC9" s="290"/>
      <c r="UD9" s="290"/>
      <c r="UE9" s="290"/>
      <c r="UF9" s="290"/>
      <c r="UG9" s="290"/>
      <c r="UH9" s="290"/>
      <c r="UI9" s="290"/>
      <c r="UJ9" s="290"/>
      <c r="UK9" s="290"/>
      <c r="UL9" s="290"/>
      <c r="UM9" s="290"/>
      <c r="UN9" s="290"/>
      <c r="UO9" s="290"/>
      <c r="UP9" s="290"/>
      <c r="UQ9" s="290"/>
      <c r="UR9" s="290"/>
      <c r="US9" s="290"/>
      <c r="UT9" s="290"/>
      <c r="UU9" s="290"/>
      <c r="UV9" s="290"/>
      <c r="UW9" s="290"/>
      <c r="UX9" s="290"/>
      <c r="UY9" s="290"/>
      <c r="UZ9" s="290"/>
      <c r="VA9" s="290"/>
      <c r="VB9" s="290"/>
      <c r="VC9" s="290"/>
      <c r="VD9" s="290"/>
      <c r="VE9" s="290"/>
      <c r="VF9" s="290"/>
      <c r="VG9" s="290"/>
      <c r="VH9" s="290"/>
      <c r="VI9" s="290"/>
      <c r="VJ9" s="290"/>
      <c r="VK9" s="290"/>
      <c r="VL9" s="290"/>
      <c r="VM9" s="290"/>
      <c r="VN9" s="290"/>
      <c r="VO9" s="290"/>
      <c r="VP9" s="290"/>
      <c r="VQ9" s="290"/>
      <c r="VR9" s="290"/>
      <c r="VS9" s="290"/>
      <c r="VT9" s="290"/>
      <c r="VU9" s="290"/>
      <c r="VV9" s="290"/>
      <c r="VW9" s="290"/>
      <c r="VX9" s="290"/>
      <c r="VY9" s="290"/>
      <c r="VZ9" s="290"/>
      <c r="WA9" s="290"/>
      <c r="WB9" s="290"/>
      <c r="WC9" s="290"/>
      <c r="WD9" s="290"/>
      <c r="WE9" s="290"/>
      <c r="WF9" s="290"/>
      <c r="WG9" s="290"/>
      <c r="WH9" s="290"/>
      <c r="WI9" s="290"/>
      <c r="WJ9" s="290"/>
      <c r="WK9" s="290"/>
      <c r="WL9" s="290"/>
      <c r="WM9" s="290"/>
      <c r="WN9" s="290"/>
      <c r="WO9" s="290"/>
      <c r="WP9" s="290"/>
      <c r="WQ9" s="290"/>
      <c r="WR9" s="290"/>
      <c r="WS9" s="290"/>
      <c r="WT9" s="290"/>
      <c r="WU9" s="290"/>
      <c r="WV9" s="290"/>
      <c r="WW9" s="290"/>
      <c r="WX9" s="290"/>
      <c r="WY9" s="290"/>
      <c r="WZ9" s="290"/>
      <c r="XA9" s="290"/>
      <c r="XB9" s="290"/>
      <c r="XC9" s="290"/>
      <c r="XD9" s="290"/>
      <c r="XE9" s="290"/>
      <c r="XF9" s="290"/>
      <c r="XG9" s="290"/>
      <c r="XH9" s="290"/>
      <c r="XI9" s="290"/>
      <c r="XJ9" s="290"/>
      <c r="XK9" s="290"/>
      <c r="XL9" s="290"/>
      <c r="XM9" s="290"/>
      <c r="XN9" s="290"/>
      <c r="XO9" s="290"/>
      <c r="XP9" s="290"/>
      <c r="XQ9" s="290"/>
      <c r="XR9" s="290"/>
      <c r="XS9" s="290"/>
      <c r="XT9" s="290"/>
      <c r="XU9" s="290"/>
      <c r="XV9" s="290"/>
      <c r="XW9" s="290"/>
      <c r="XX9" s="290"/>
      <c r="XY9" s="290"/>
      <c r="XZ9" s="290"/>
      <c r="YA9" s="290"/>
      <c r="YB9" s="290"/>
      <c r="YC9" s="290"/>
      <c r="YD9" s="290"/>
      <c r="YE9" s="290"/>
      <c r="YF9" s="290"/>
      <c r="YG9" s="290"/>
      <c r="YH9" s="290"/>
      <c r="YI9" s="290"/>
      <c r="YJ9" s="290"/>
      <c r="YK9" s="290"/>
      <c r="YL9" s="290"/>
      <c r="YM9" s="290"/>
      <c r="YN9" s="290"/>
      <c r="YO9" s="290"/>
      <c r="YP9" s="290"/>
      <c r="YQ9" s="290"/>
      <c r="YR9" s="290"/>
      <c r="YS9" s="290"/>
      <c r="YT9" s="290"/>
      <c r="YU9" s="290"/>
      <c r="YV9" s="290"/>
      <c r="YW9" s="290"/>
      <c r="YX9" s="290"/>
      <c r="YY9" s="290"/>
      <c r="YZ9" s="290"/>
      <c r="ZA9" s="290"/>
      <c r="ZB9" s="290"/>
      <c r="ZC9" s="290"/>
      <c r="ZD9" s="290"/>
      <c r="ZE9" s="290"/>
      <c r="ZF9" s="290"/>
      <c r="ZG9" s="290"/>
      <c r="ZH9" s="290"/>
      <c r="ZI9" s="290"/>
      <c r="ZJ9" s="290"/>
      <c r="ZK9" s="290"/>
      <c r="ZL9" s="290"/>
      <c r="ZM9" s="290"/>
      <c r="ZN9" s="290"/>
      <c r="ZO9" s="290"/>
      <c r="ZP9" s="290"/>
      <c r="ZQ9" s="290"/>
      <c r="ZR9" s="290"/>
      <c r="ZS9" s="290"/>
      <c r="ZT9" s="290"/>
      <c r="ZU9" s="290"/>
      <c r="ZV9" s="290"/>
      <c r="ZW9" s="290"/>
      <c r="ZX9" s="290"/>
      <c r="ZY9" s="290"/>
      <c r="ZZ9" s="290"/>
      <c r="AAA9" s="290"/>
      <c r="AAB9" s="290"/>
      <c r="AAC9" s="290"/>
      <c r="AAD9" s="290"/>
      <c r="AAE9" s="290"/>
      <c r="AAF9" s="290"/>
      <c r="AAG9" s="290"/>
      <c r="AAH9" s="290"/>
      <c r="AAI9" s="290"/>
      <c r="AAJ9" s="290"/>
      <c r="AAK9" s="290"/>
      <c r="AAL9" s="290"/>
      <c r="AAM9" s="290"/>
      <c r="AAN9" s="290"/>
      <c r="AAO9" s="290"/>
      <c r="AAP9" s="290"/>
      <c r="AAQ9" s="290"/>
      <c r="AAR9" s="290"/>
      <c r="AAS9" s="290"/>
      <c r="AAT9" s="290"/>
      <c r="AAU9" s="290"/>
      <c r="AAV9" s="290"/>
      <c r="AAW9" s="290"/>
      <c r="AAX9" s="290"/>
      <c r="AAY9" s="290"/>
      <c r="AAZ9" s="290"/>
      <c r="ABA9" s="290"/>
      <c r="ABB9" s="290"/>
      <c r="ABC9" s="290"/>
      <c r="ABD9" s="290"/>
      <c r="ABE9" s="290"/>
      <c r="ABF9" s="290"/>
      <c r="ABG9" s="290"/>
      <c r="ABH9" s="290"/>
      <c r="ABI9" s="290"/>
      <c r="ABJ9" s="290"/>
      <c r="ABK9" s="290"/>
      <c r="ABL9" s="290"/>
      <c r="ABM9" s="290"/>
      <c r="ABN9" s="290"/>
      <c r="ABO9" s="290"/>
      <c r="ABP9" s="290"/>
      <c r="ABQ9" s="290"/>
      <c r="ABR9" s="290"/>
      <c r="ABS9" s="290"/>
      <c r="ABT9" s="290"/>
      <c r="ABU9" s="290"/>
      <c r="ABV9" s="290"/>
      <c r="ABW9" s="290"/>
      <c r="ABX9" s="290"/>
      <c r="ABY9" s="290"/>
      <c r="ABZ9" s="290"/>
      <c r="ACA9" s="290"/>
      <c r="ACB9" s="290"/>
      <c r="ACC9" s="290"/>
      <c r="ACD9" s="290"/>
      <c r="ACE9" s="290"/>
      <c r="ACF9" s="290"/>
      <c r="ACG9" s="290"/>
      <c r="ACH9" s="290"/>
      <c r="ACI9" s="290"/>
      <c r="ACJ9" s="290"/>
      <c r="ACK9" s="290"/>
      <c r="ACL9" s="290"/>
      <c r="ACM9" s="290"/>
      <c r="ACN9" s="290"/>
      <c r="ACO9" s="290"/>
      <c r="ACP9" s="290"/>
      <c r="ACQ9" s="290"/>
      <c r="ACR9" s="290"/>
      <c r="ACS9" s="290"/>
      <c r="ACT9" s="290"/>
      <c r="ACU9" s="290"/>
      <c r="ACV9" s="290"/>
      <c r="ACW9" s="290"/>
      <c r="ACX9" s="290"/>
      <c r="ACY9" s="290"/>
      <c r="ACZ9" s="290"/>
      <c r="ADA9" s="290"/>
      <c r="ADB9" s="290"/>
      <c r="ADC9" s="290"/>
      <c r="ADD9" s="290"/>
      <c r="ADE9" s="290"/>
      <c r="ADF9" s="290"/>
      <c r="ADG9" s="290"/>
      <c r="ADH9" s="290"/>
      <c r="ADI9" s="290"/>
      <c r="ADJ9" s="290"/>
      <c r="ADK9" s="290"/>
      <c r="ADL9" s="290"/>
      <c r="ADM9" s="290"/>
      <c r="ADN9" s="290"/>
      <c r="ADO9" s="290"/>
      <c r="ADP9" s="290"/>
      <c r="ADQ9" s="290"/>
      <c r="ADR9" s="290"/>
      <c r="ADS9" s="290"/>
      <c r="ADT9" s="290"/>
      <c r="ADU9" s="290"/>
      <c r="ADV9" s="290"/>
      <c r="ADW9" s="290"/>
      <c r="ADX9" s="290"/>
      <c r="ADY9" s="290"/>
      <c r="ADZ9" s="290"/>
      <c r="AEA9" s="290"/>
      <c r="AEB9" s="290"/>
      <c r="AEC9" s="290"/>
      <c r="AED9" s="290"/>
      <c r="AEE9" s="290"/>
      <c r="AEF9" s="290"/>
      <c r="AEG9" s="290"/>
      <c r="AEH9" s="290"/>
      <c r="AEI9" s="290"/>
      <c r="AEJ9" s="290"/>
      <c r="AEK9" s="290"/>
      <c r="AEL9" s="290"/>
      <c r="AEM9" s="290"/>
      <c r="AEN9" s="290"/>
      <c r="AEO9" s="290"/>
      <c r="AEP9" s="290"/>
      <c r="AEQ9" s="290"/>
      <c r="AER9" s="290"/>
      <c r="AES9" s="290"/>
      <c r="AET9" s="290"/>
      <c r="AEU9" s="290"/>
      <c r="AEV9" s="290"/>
      <c r="AEW9" s="290"/>
      <c r="AEX9" s="290"/>
      <c r="AEY9" s="290"/>
      <c r="AEZ9" s="290"/>
      <c r="AFA9" s="290"/>
      <c r="AFB9" s="290"/>
      <c r="AFC9" s="290"/>
      <c r="AFD9" s="290"/>
      <c r="AFE9" s="290"/>
      <c r="AFF9" s="290"/>
      <c r="AFG9" s="290"/>
      <c r="AFH9" s="290"/>
      <c r="AFI9" s="290"/>
      <c r="AFJ9" s="290"/>
      <c r="AFK9" s="290"/>
      <c r="AFL9" s="290"/>
      <c r="AFM9" s="290"/>
      <c r="AFN9" s="290"/>
      <c r="AFO9" s="290"/>
      <c r="AFP9" s="290"/>
      <c r="AFQ9" s="290"/>
      <c r="AFR9" s="290"/>
      <c r="AFS9" s="290"/>
      <c r="AFT9" s="290"/>
      <c r="AFU9" s="290"/>
      <c r="AFV9" s="290"/>
      <c r="AFW9" s="290"/>
      <c r="AFX9" s="290"/>
      <c r="AFY9" s="290"/>
      <c r="AFZ9" s="290"/>
      <c r="AGA9" s="290"/>
      <c r="AGB9" s="290"/>
      <c r="AGC9" s="290"/>
      <c r="AGD9" s="290"/>
      <c r="AGE9" s="290"/>
      <c r="AGF9" s="290"/>
      <c r="AGG9" s="290"/>
      <c r="AGH9" s="290"/>
      <c r="AGI9" s="290"/>
      <c r="AGJ9" s="290"/>
      <c r="AGK9" s="290"/>
      <c r="AGL9" s="290"/>
      <c r="AGM9" s="290"/>
      <c r="AGN9" s="290"/>
      <c r="AGO9" s="290"/>
      <c r="AGP9" s="290"/>
      <c r="AGQ9" s="290"/>
      <c r="AGR9" s="290"/>
      <c r="AGS9" s="290"/>
      <c r="AGT9" s="290"/>
      <c r="AGU9" s="290"/>
      <c r="AGV9" s="290"/>
      <c r="AGW9" s="290"/>
      <c r="AGX9" s="290"/>
      <c r="AGY9" s="290"/>
      <c r="AGZ9" s="290"/>
      <c r="AHA9" s="290"/>
      <c r="AHB9" s="290"/>
      <c r="AHC9" s="290"/>
      <c r="AHD9" s="290"/>
      <c r="AHE9" s="290"/>
      <c r="AHF9" s="290"/>
      <c r="AHG9" s="290"/>
      <c r="AHH9" s="290"/>
      <c r="AHI9" s="290"/>
      <c r="AHJ9" s="290"/>
      <c r="AHK9" s="290"/>
      <c r="AHL9" s="290"/>
      <c r="AHM9" s="290"/>
      <c r="AHN9" s="290"/>
      <c r="AHO9" s="290"/>
      <c r="AHP9" s="290"/>
      <c r="AHQ9" s="290"/>
      <c r="AHR9" s="290"/>
      <c r="AHS9" s="290"/>
      <c r="AHT9" s="290"/>
      <c r="AHU9" s="290"/>
      <c r="AHV9" s="290"/>
      <c r="AHW9" s="290"/>
      <c r="AHX9" s="290"/>
      <c r="AHY9" s="290"/>
      <c r="AHZ9" s="290"/>
      <c r="AIA9" s="290"/>
      <c r="AIB9" s="290"/>
      <c r="AIC9" s="290"/>
      <c r="AID9" s="290"/>
      <c r="AIE9" s="290"/>
      <c r="AIF9" s="290"/>
      <c r="AIG9" s="290"/>
      <c r="AIH9" s="290"/>
      <c r="AII9" s="290"/>
      <c r="AIJ9" s="290"/>
      <c r="AIK9" s="290"/>
      <c r="AIL9" s="290"/>
      <c r="AIM9" s="290"/>
      <c r="AIN9" s="290"/>
      <c r="AIO9" s="290"/>
      <c r="AIP9" s="290"/>
      <c r="AIQ9" s="290"/>
      <c r="AIR9" s="290"/>
      <c r="AIS9" s="290"/>
      <c r="AIT9" s="290"/>
      <c r="AIU9" s="290"/>
      <c r="AIV9" s="290"/>
      <c r="AIW9" s="290"/>
      <c r="AIX9" s="290"/>
      <c r="AIY9" s="290"/>
      <c r="AIZ9" s="290"/>
      <c r="AJA9" s="290"/>
      <c r="AJB9" s="290"/>
      <c r="AJC9" s="290"/>
      <c r="AJD9" s="290"/>
      <c r="AJE9" s="290"/>
      <c r="AJF9" s="290"/>
      <c r="AJG9" s="290"/>
      <c r="AJH9" s="290"/>
      <c r="AJI9" s="290"/>
      <c r="AJJ9" s="290"/>
      <c r="AJK9" s="290"/>
      <c r="AJL9" s="290"/>
      <c r="AJM9" s="290"/>
      <c r="AJN9" s="290"/>
      <c r="AJO9" s="290"/>
      <c r="AJP9" s="290"/>
      <c r="AJQ9" s="290"/>
      <c r="AJR9" s="290"/>
      <c r="AJS9" s="290"/>
      <c r="AJT9" s="290"/>
      <c r="AJU9" s="290"/>
      <c r="AJV9" s="290"/>
      <c r="AJW9" s="290"/>
      <c r="AJX9" s="290"/>
      <c r="AJY9" s="290"/>
      <c r="AJZ9" s="290"/>
      <c r="AKA9" s="290"/>
      <c r="AKB9" s="290"/>
      <c r="AKC9" s="290"/>
      <c r="AKD9" s="290"/>
      <c r="AKE9" s="290"/>
      <c r="AKF9" s="290"/>
      <c r="AKG9" s="290"/>
      <c r="AKH9" s="290"/>
      <c r="AKI9" s="290"/>
      <c r="AKJ9" s="290"/>
      <c r="AKK9" s="290"/>
      <c r="AKL9" s="290"/>
      <c r="AKM9" s="290"/>
      <c r="AKN9" s="290"/>
      <c r="AKO9" s="290"/>
      <c r="AKP9" s="290"/>
      <c r="AKQ9" s="290"/>
      <c r="AKR9" s="290"/>
      <c r="AKS9" s="290"/>
      <c r="AKT9" s="290"/>
      <c r="AKU9" s="290"/>
      <c r="AKV9" s="290"/>
      <c r="AKW9" s="290"/>
      <c r="AKX9" s="290"/>
      <c r="AKY9" s="290"/>
      <c r="AKZ9" s="290"/>
      <c r="ALA9" s="290"/>
      <c r="ALB9" s="290"/>
      <c r="ALC9" s="290"/>
      <c r="ALD9" s="290"/>
      <c r="ALE9" s="290"/>
      <c r="ALF9" s="290"/>
      <c r="ALG9" s="290"/>
      <c r="ALH9" s="290"/>
      <c r="ALI9" s="290"/>
      <c r="ALJ9" s="290"/>
      <c r="ALK9" s="290"/>
      <c r="ALL9" s="290"/>
      <c r="ALM9" s="290"/>
      <c r="ALN9" s="290"/>
      <c r="ALO9" s="290"/>
      <c r="ALP9" s="290"/>
      <c r="ALQ9" s="290"/>
      <c r="ALR9" s="290"/>
      <c r="ALS9" s="290"/>
      <c r="ALT9" s="290"/>
      <c r="ALU9" s="290"/>
      <c r="ALV9" s="290"/>
      <c r="ALW9" s="290"/>
      <c r="ALX9" s="290"/>
      <c r="ALY9" s="290"/>
      <c r="ALZ9" s="290"/>
      <c r="AMA9" s="290"/>
      <c r="AMB9" s="290"/>
      <c r="AMC9" s="290"/>
      <c r="AMD9" s="290"/>
      <c r="AME9" s="290"/>
      <c r="AMF9" s="290"/>
      <c r="AMG9" s="290"/>
      <c r="AMH9" s="290"/>
    </row>
    <row r="10" spans="1:1022" ht="15.6">
      <c r="A10" s="293" t="s">
        <v>658</v>
      </c>
      <c r="B10" s="294" t="s">
        <v>15</v>
      </c>
      <c r="C10" s="290"/>
      <c r="D10" s="290"/>
      <c r="E10" s="290"/>
      <c r="F10" s="290"/>
      <c r="G10" s="290"/>
      <c r="H10" s="291"/>
      <c r="I10" s="290"/>
      <c r="J10" s="290"/>
      <c r="K10" s="290"/>
      <c r="L10" s="290"/>
      <c r="M10" s="290"/>
      <c r="N10" s="291"/>
      <c r="O10" s="291"/>
      <c r="P10" s="291"/>
      <c r="Q10" s="291"/>
      <c r="R10" s="290"/>
      <c r="S10" s="291"/>
      <c r="T10" s="290"/>
      <c r="U10" s="290"/>
      <c r="V10" s="290"/>
      <c r="W10" s="290"/>
      <c r="X10" s="290"/>
      <c r="Y10" s="290"/>
      <c r="Z10" s="290"/>
      <c r="AA10" s="290"/>
      <c r="AB10" s="290"/>
      <c r="AC10" s="290"/>
      <c r="AD10" s="290"/>
      <c r="AE10" s="290"/>
      <c r="AF10" s="290"/>
      <c r="AG10" s="290"/>
      <c r="AH10" s="290"/>
      <c r="AI10" s="290"/>
      <c r="AJ10" s="290"/>
      <c r="AK10" s="290"/>
      <c r="AL10" s="290"/>
      <c r="AM10" s="290"/>
      <c r="AN10" s="290"/>
      <c r="AO10" s="290"/>
      <c r="AP10" s="290"/>
      <c r="AQ10" s="290"/>
      <c r="AR10" s="290"/>
      <c r="AS10" s="290"/>
      <c r="AT10" s="290"/>
      <c r="AU10" s="290"/>
      <c r="AV10" s="290"/>
      <c r="AW10" s="290"/>
      <c r="AX10" s="290"/>
      <c r="AY10" s="290"/>
      <c r="AZ10" s="290"/>
      <c r="BA10" s="290"/>
      <c r="BB10" s="290"/>
      <c r="BC10" s="290"/>
      <c r="BD10" s="290"/>
      <c r="BE10" s="290"/>
      <c r="BF10" s="290"/>
      <c r="BG10" s="290"/>
      <c r="BH10" s="290"/>
      <c r="BI10" s="290"/>
      <c r="BJ10" s="290"/>
      <c r="BK10" s="290"/>
      <c r="BL10" s="290"/>
      <c r="BM10" s="290"/>
      <c r="BN10" s="290"/>
      <c r="BO10" s="290"/>
      <c r="BP10" s="290"/>
      <c r="BQ10" s="290"/>
      <c r="BR10" s="290"/>
      <c r="BS10" s="290"/>
      <c r="BT10" s="290"/>
      <c r="BU10" s="290"/>
      <c r="BV10" s="290"/>
      <c r="BW10" s="290"/>
      <c r="BX10" s="290"/>
      <c r="BY10" s="290"/>
      <c r="BZ10" s="290"/>
      <c r="CA10" s="290"/>
      <c r="CB10" s="290"/>
      <c r="CC10" s="290"/>
      <c r="CD10" s="290"/>
      <c r="CE10" s="290"/>
      <c r="CF10" s="290"/>
      <c r="CG10" s="290"/>
      <c r="CH10" s="290"/>
      <c r="CI10" s="290"/>
      <c r="CJ10" s="290"/>
      <c r="CK10" s="290"/>
      <c r="CL10" s="290"/>
      <c r="CM10" s="290"/>
      <c r="CN10" s="290"/>
      <c r="CO10" s="290"/>
      <c r="CP10" s="290"/>
      <c r="CQ10" s="290"/>
      <c r="CR10" s="290"/>
      <c r="CS10" s="290"/>
      <c r="CT10" s="290"/>
      <c r="CU10" s="290"/>
      <c r="CV10" s="290"/>
      <c r="CW10" s="290"/>
      <c r="CX10" s="290"/>
      <c r="CY10" s="290"/>
      <c r="CZ10" s="290"/>
      <c r="DA10" s="290"/>
      <c r="DB10" s="290"/>
      <c r="DC10" s="290"/>
      <c r="DD10" s="290"/>
      <c r="DE10" s="290"/>
      <c r="DF10" s="290"/>
      <c r="DG10" s="290"/>
      <c r="DH10" s="290"/>
      <c r="DI10" s="290"/>
      <c r="DJ10" s="290"/>
      <c r="DK10" s="290"/>
      <c r="DL10" s="290"/>
      <c r="DM10" s="290"/>
      <c r="DN10" s="290"/>
      <c r="DO10" s="290"/>
      <c r="DP10" s="290"/>
      <c r="DQ10" s="290"/>
      <c r="DR10" s="290"/>
      <c r="DS10" s="290"/>
      <c r="DT10" s="290"/>
      <c r="DU10" s="290"/>
      <c r="DV10" s="290"/>
      <c r="DW10" s="290"/>
      <c r="DX10" s="290"/>
      <c r="DY10" s="290"/>
      <c r="DZ10" s="290"/>
      <c r="EA10" s="290"/>
      <c r="EB10" s="290"/>
      <c r="EC10" s="290"/>
      <c r="ED10" s="290"/>
      <c r="EE10" s="290"/>
      <c r="EF10" s="290"/>
      <c r="EG10" s="290"/>
      <c r="EH10" s="290"/>
      <c r="EI10" s="290"/>
      <c r="EJ10" s="290"/>
      <c r="EK10" s="290"/>
      <c r="EL10" s="290"/>
      <c r="EM10" s="290"/>
      <c r="EN10" s="290"/>
      <c r="EO10" s="290"/>
      <c r="EP10" s="290"/>
      <c r="EQ10" s="290"/>
      <c r="ER10" s="290"/>
      <c r="ES10" s="290"/>
      <c r="ET10" s="290"/>
      <c r="EU10" s="290"/>
      <c r="EV10" s="290"/>
      <c r="EW10" s="290"/>
      <c r="EX10" s="290"/>
      <c r="EY10" s="290"/>
      <c r="EZ10" s="290"/>
      <c r="FA10" s="290"/>
      <c r="FB10" s="290"/>
      <c r="FC10" s="290"/>
      <c r="FD10" s="290"/>
      <c r="FE10" s="290"/>
      <c r="FF10" s="290"/>
      <c r="FG10" s="290"/>
      <c r="FH10" s="290"/>
      <c r="FI10" s="290"/>
      <c r="FJ10" s="290"/>
      <c r="FK10" s="290"/>
      <c r="FL10" s="290"/>
      <c r="FM10" s="290"/>
      <c r="FN10" s="290"/>
      <c r="FO10" s="290"/>
      <c r="FP10" s="290"/>
      <c r="FQ10" s="290"/>
      <c r="FR10" s="290"/>
      <c r="FS10" s="290"/>
      <c r="FT10" s="290"/>
      <c r="FU10" s="290"/>
      <c r="FV10" s="290"/>
      <c r="FW10" s="290"/>
      <c r="FX10" s="290"/>
      <c r="FY10" s="290"/>
      <c r="FZ10" s="290"/>
      <c r="GA10" s="290"/>
      <c r="GB10" s="290"/>
      <c r="GC10" s="290"/>
      <c r="GD10" s="290"/>
      <c r="GE10" s="290"/>
      <c r="GF10" s="290"/>
      <c r="GG10" s="290"/>
      <c r="GH10" s="290"/>
      <c r="GI10" s="290"/>
      <c r="GJ10" s="290"/>
      <c r="GK10" s="290"/>
      <c r="GL10" s="290"/>
      <c r="GM10" s="290"/>
      <c r="GN10" s="290"/>
      <c r="GO10" s="290"/>
      <c r="GP10" s="290"/>
      <c r="GQ10" s="290"/>
      <c r="GR10" s="290"/>
      <c r="GS10" s="290"/>
      <c r="GT10" s="290"/>
      <c r="GU10" s="290"/>
      <c r="GV10" s="290"/>
      <c r="GW10" s="290"/>
      <c r="GX10" s="290"/>
      <c r="GY10" s="290"/>
      <c r="GZ10" s="290"/>
      <c r="HA10" s="290"/>
      <c r="HB10" s="290"/>
      <c r="HC10" s="290"/>
      <c r="HD10" s="290"/>
      <c r="HE10" s="290"/>
      <c r="HF10" s="290"/>
      <c r="HG10" s="290"/>
      <c r="HH10" s="290"/>
      <c r="HI10" s="290"/>
      <c r="HJ10" s="290"/>
      <c r="HK10" s="290"/>
      <c r="HL10" s="290"/>
      <c r="HM10" s="290"/>
      <c r="HN10" s="290"/>
      <c r="HO10" s="290"/>
      <c r="HP10" s="290"/>
      <c r="HQ10" s="290"/>
      <c r="HR10" s="290"/>
      <c r="HS10" s="290"/>
      <c r="HT10" s="290"/>
      <c r="HU10" s="290"/>
      <c r="HV10" s="290"/>
      <c r="HW10" s="290"/>
      <c r="HX10" s="290"/>
      <c r="HY10" s="290"/>
      <c r="HZ10" s="290"/>
      <c r="IA10" s="290"/>
      <c r="IB10" s="290"/>
      <c r="IC10" s="290"/>
      <c r="ID10" s="290"/>
      <c r="IE10" s="290"/>
      <c r="IF10" s="290"/>
      <c r="IG10" s="290"/>
      <c r="IH10" s="290"/>
      <c r="II10" s="290"/>
      <c r="IJ10" s="290"/>
      <c r="IK10" s="290"/>
      <c r="IL10" s="290"/>
      <c r="IM10" s="290"/>
      <c r="IN10" s="290"/>
      <c r="IO10" s="290"/>
      <c r="IP10" s="290"/>
      <c r="IQ10" s="290"/>
      <c r="IR10" s="290"/>
      <c r="IS10" s="290"/>
      <c r="IT10" s="290"/>
      <c r="IU10" s="290"/>
      <c r="IV10" s="290"/>
      <c r="IW10" s="290"/>
      <c r="IX10" s="290"/>
      <c r="IY10" s="290"/>
      <c r="IZ10" s="290"/>
      <c r="JA10" s="290"/>
      <c r="JB10" s="290"/>
      <c r="JC10" s="290"/>
      <c r="JD10" s="290"/>
      <c r="JE10" s="290"/>
      <c r="JF10" s="290"/>
      <c r="JG10" s="290"/>
      <c r="JH10" s="290"/>
      <c r="JI10" s="290"/>
      <c r="JJ10" s="290"/>
      <c r="JK10" s="290"/>
      <c r="JL10" s="290"/>
      <c r="JM10" s="290"/>
      <c r="JN10" s="290"/>
      <c r="JO10" s="290"/>
      <c r="JP10" s="290"/>
      <c r="JQ10" s="290"/>
      <c r="JR10" s="290"/>
      <c r="JS10" s="290"/>
      <c r="JT10" s="290"/>
      <c r="JU10" s="290"/>
      <c r="JV10" s="290"/>
      <c r="JW10" s="290"/>
      <c r="JX10" s="290"/>
      <c r="JY10" s="290"/>
      <c r="JZ10" s="290"/>
      <c r="KA10" s="290"/>
      <c r="KB10" s="290"/>
      <c r="KC10" s="290"/>
      <c r="KD10" s="290"/>
      <c r="KE10" s="290"/>
      <c r="KF10" s="290"/>
      <c r="KG10" s="290"/>
      <c r="KH10" s="290"/>
      <c r="KI10" s="290"/>
      <c r="KJ10" s="290"/>
      <c r="KK10" s="290"/>
      <c r="KL10" s="290"/>
      <c r="KM10" s="290"/>
      <c r="KN10" s="290"/>
      <c r="KO10" s="290"/>
      <c r="KP10" s="290"/>
      <c r="KQ10" s="290"/>
      <c r="KR10" s="290"/>
      <c r="KS10" s="290"/>
      <c r="KT10" s="290"/>
      <c r="KU10" s="290"/>
      <c r="KV10" s="290"/>
      <c r="KW10" s="290"/>
      <c r="KX10" s="290"/>
      <c r="KY10" s="290"/>
      <c r="KZ10" s="290"/>
      <c r="LA10" s="290"/>
      <c r="LB10" s="290"/>
      <c r="LC10" s="290"/>
      <c r="LD10" s="290"/>
      <c r="LE10" s="290"/>
      <c r="LF10" s="290"/>
      <c r="LG10" s="290"/>
      <c r="LH10" s="290"/>
      <c r="LI10" s="290"/>
      <c r="LJ10" s="290"/>
      <c r="LK10" s="290"/>
      <c r="LL10" s="290"/>
      <c r="LM10" s="290"/>
      <c r="LN10" s="290"/>
      <c r="LO10" s="290"/>
      <c r="LP10" s="290"/>
      <c r="LQ10" s="290"/>
      <c r="LR10" s="290"/>
      <c r="LS10" s="290"/>
      <c r="LT10" s="290"/>
      <c r="LU10" s="290"/>
      <c r="LV10" s="290"/>
      <c r="LW10" s="290"/>
      <c r="LX10" s="290"/>
      <c r="LY10" s="290"/>
      <c r="LZ10" s="290"/>
      <c r="MA10" s="290"/>
      <c r="MB10" s="290"/>
      <c r="MC10" s="290"/>
      <c r="MD10" s="290"/>
      <c r="ME10" s="290"/>
      <c r="MF10" s="290"/>
      <c r="MG10" s="290"/>
      <c r="MH10" s="290"/>
      <c r="MI10" s="290"/>
      <c r="MJ10" s="290"/>
      <c r="MK10" s="290"/>
      <c r="ML10" s="290"/>
      <c r="MM10" s="290"/>
      <c r="MN10" s="290"/>
      <c r="MO10" s="290"/>
      <c r="MP10" s="290"/>
      <c r="MQ10" s="290"/>
      <c r="MR10" s="290"/>
      <c r="MS10" s="290"/>
      <c r="MT10" s="290"/>
      <c r="MU10" s="290"/>
      <c r="MV10" s="290"/>
      <c r="MW10" s="290"/>
      <c r="MX10" s="290"/>
      <c r="MY10" s="290"/>
      <c r="MZ10" s="290"/>
      <c r="NA10" s="290"/>
      <c r="NB10" s="290"/>
      <c r="NC10" s="290"/>
      <c r="ND10" s="290"/>
      <c r="NE10" s="290"/>
      <c r="NF10" s="290"/>
      <c r="NG10" s="290"/>
      <c r="NH10" s="290"/>
      <c r="NI10" s="290"/>
      <c r="NJ10" s="290"/>
      <c r="NK10" s="290"/>
      <c r="NL10" s="290"/>
      <c r="NM10" s="290"/>
      <c r="NN10" s="290"/>
      <c r="NO10" s="290"/>
      <c r="NP10" s="290"/>
      <c r="NQ10" s="290"/>
      <c r="NR10" s="290"/>
      <c r="NS10" s="290"/>
      <c r="NT10" s="290"/>
      <c r="NU10" s="290"/>
      <c r="NV10" s="290"/>
      <c r="NW10" s="290"/>
      <c r="NX10" s="290"/>
      <c r="NY10" s="290"/>
      <c r="NZ10" s="290"/>
      <c r="OA10" s="290"/>
      <c r="OB10" s="290"/>
      <c r="OC10" s="290"/>
      <c r="OD10" s="290"/>
      <c r="OE10" s="290"/>
      <c r="OF10" s="290"/>
      <c r="OG10" s="290"/>
      <c r="OH10" s="290"/>
      <c r="OI10" s="290"/>
      <c r="OJ10" s="290"/>
      <c r="OK10" s="290"/>
      <c r="OL10" s="290"/>
      <c r="OM10" s="290"/>
      <c r="ON10" s="290"/>
      <c r="OO10" s="290"/>
      <c r="OP10" s="290"/>
      <c r="OQ10" s="290"/>
      <c r="OR10" s="290"/>
      <c r="OS10" s="290"/>
      <c r="OT10" s="290"/>
      <c r="OU10" s="290"/>
      <c r="OV10" s="290"/>
      <c r="OW10" s="290"/>
      <c r="OX10" s="290"/>
      <c r="OY10" s="290"/>
      <c r="OZ10" s="290"/>
      <c r="PA10" s="290"/>
      <c r="PB10" s="290"/>
      <c r="PC10" s="290"/>
      <c r="PD10" s="290"/>
      <c r="PE10" s="290"/>
      <c r="PF10" s="290"/>
      <c r="PG10" s="290"/>
      <c r="PH10" s="290"/>
      <c r="PI10" s="290"/>
      <c r="PJ10" s="290"/>
      <c r="PK10" s="290"/>
      <c r="PL10" s="290"/>
      <c r="PM10" s="290"/>
      <c r="PN10" s="290"/>
      <c r="PO10" s="290"/>
      <c r="PP10" s="290"/>
      <c r="PQ10" s="290"/>
      <c r="PR10" s="290"/>
      <c r="PS10" s="290"/>
      <c r="PT10" s="290"/>
      <c r="PU10" s="290"/>
      <c r="PV10" s="290"/>
      <c r="PW10" s="290"/>
      <c r="PX10" s="290"/>
      <c r="PY10" s="290"/>
      <c r="PZ10" s="290"/>
      <c r="QA10" s="290"/>
      <c r="QB10" s="290"/>
      <c r="QC10" s="290"/>
      <c r="QD10" s="290"/>
      <c r="QE10" s="290"/>
      <c r="QF10" s="290"/>
      <c r="QG10" s="290"/>
      <c r="QH10" s="290"/>
      <c r="QI10" s="290"/>
      <c r="QJ10" s="290"/>
      <c r="QK10" s="290"/>
      <c r="QL10" s="290"/>
      <c r="QM10" s="290"/>
      <c r="QN10" s="290"/>
      <c r="QO10" s="290"/>
      <c r="QP10" s="290"/>
      <c r="QQ10" s="290"/>
      <c r="QR10" s="290"/>
      <c r="QS10" s="290"/>
      <c r="QT10" s="290"/>
      <c r="QU10" s="290"/>
      <c r="QV10" s="290"/>
      <c r="QW10" s="290"/>
      <c r="QX10" s="290"/>
      <c r="QY10" s="290"/>
      <c r="QZ10" s="290"/>
      <c r="RA10" s="290"/>
      <c r="RB10" s="290"/>
      <c r="RC10" s="290"/>
      <c r="RD10" s="290"/>
      <c r="RE10" s="290"/>
      <c r="RF10" s="290"/>
      <c r="RG10" s="290"/>
      <c r="RH10" s="290"/>
      <c r="RI10" s="290"/>
      <c r="RJ10" s="290"/>
      <c r="RK10" s="290"/>
      <c r="RL10" s="290"/>
      <c r="RM10" s="290"/>
      <c r="RN10" s="290"/>
      <c r="RO10" s="290"/>
      <c r="RP10" s="290"/>
      <c r="RQ10" s="290"/>
      <c r="RR10" s="290"/>
      <c r="RS10" s="290"/>
      <c r="RT10" s="290"/>
      <c r="RU10" s="290"/>
      <c r="RV10" s="290"/>
      <c r="RW10" s="290"/>
      <c r="RX10" s="290"/>
      <c r="RY10" s="290"/>
      <c r="RZ10" s="290"/>
      <c r="SA10" s="290"/>
      <c r="SB10" s="290"/>
      <c r="SC10" s="290"/>
      <c r="SD10" s="290"/>
      <c r="SE10" s="290"/>
      <c r="SF10" s="290"/>
      <c r="SG10" s="290"/>
      <c r="SH10" s="290"/>
      <c r="SI10" s="290"/>
      <c r="SJ10" s="290"/>
      <c r="SK10" s="290"/>
      <c r="SL10" s="290"/>
      <c r="SM10" s="290"/>
      <c r="SN10" s="290"/>
      <c r="SO10" s="290"/>
      <c r="SP10" s="290"/>
      <c r="SQ10" s="290"/>
      <c r="SR10" s="290"/>
      <c r="SS10" s="290"/>
      <c r="ST10" s="290"/>
      <c r="SU10" s="290"/>
      <c r="SV10" s="290"/>
      <c r="SW10" s="290"/>
      <c r="SX10" s="290"/>
      <c r="SY10" s="290"/>
      <c r="SZ10" s="290"/>
      <c r="TA10" s="290"/>
      <c r="TB10" s="290"/>
      <c r="TC10" s="290"/>
      <c r="TD10" s="290"/>
      <c r="TE10" s="290"/>
      <c r="TF10" s="290"/>
      <c r="TG10" s="290"/>
      <c r="TH10" s="290"/>
      <c r="TI10" s="290"/>
      <c r="TJ10" s="290"/>
      <c r="TK10" s="290"/>
      <c r="TL10" s="290"/>
      <c r="TM10" s="290"/>
      <c r="TN10" s="290"/>
      <c r="TO10" s="290"/>
      <c r="TP10" s="290"/>
      <c r="TQ10" s="290"/>
      <c r="TR10" s="290"/>
      <c r="TS10" s="290"/>
      <c r="TT10" s="290"/>
      <c r="TU10" s="290"/>
      <c r="TV10" s="290"/>
      <c r="TW10" s="290"/>
      <c r="TX10" s="290"/>
      <c r="TY10" s="290"/>
      <c r="TZ10" s="290"/>
      <c r="UA10" s="290"/>
      <c r="UB10" s="290"/>
      <c r="UC10" s="290"/>
      <c r="UD10" s="290"/>
      <c r="UE10" s="290"/>
      <c r="UF10" s="290"/>
      <c r="UG10" s="290"/>
      <c r="UH10" s="290"/>
      <c r="UI10" s="290"/>
      <c r="UJ10" s="290"/>
      <c r="UK10" s="290"/>
      <c r="UL10" s="290"/>
      <c r="UM10" s="290"/>
      <c r="UN10" s="290"/>
      <c r="UO10" s="290"/>
      <c r="UP10" s="290"/>
      <c r="UQ10" s="290"/>
      <c r="UR10" s="290"/>
      <c r="US10" s="290"/>
      <c r="UT10" s="290"/>
      <c r="UU10" s="290"/>
      <c r="UV10" s="290"/>
      <c r="UW10" s="290"/>
      <c r="UX10" s="290"/>
      <c r="UY10" s="290"/>
      <c r="UZ10" s="290"/>
      <c r="VA10" s="290"/>
      <c r="VB10" s="290"/>
      <c r="VC10" s="290"/>
      <c r="VD10" s="290"/>
      <c r="VE10" s="290"/>
      <c r="VF10" s="290"/>
      <c r="VG10" s="290"/>
      <c r="VH10" s="290"/>
      <c r="VI10" s="290"/>
      <c r="VJ10" s="290"/>
      <c r="VK10" s="290"/>
      <c r="VL10" s="290"/>
      <c r="VM10" s="290"/>
      <c r="VN10" s="290"/>
      <c r="VO10" s="290"/>
      <c r="VP10" s="290"/>
      <c r="VQ10" s="290"/>
      <c r="VR10" s="290"/>
      <c r="VS10" s="290"/>
      <c r="VT10" s="290"/>
      <c r="VU10" s="290"/>
      <c r="VV10" s="290"/>
      <c r="VW10" s="290"/>
      <c r="VX10" s="290"/>
      <c r="VY10" s="290"/>
      <c r="VZ10" s="290"/>
      <c r="WA10" s="290"/>
      <c r="WB10" s="290"/>
      <c r="WC10" s="290"/>
      <c r="WD10" s="290"/>
      <c r="WE10" s="290"/>
      <c r="WF10" s="290"/>
      <c r="WG10" s="290"/>
      <c r="WH10" s="290"/>
      <c r="WI10" s="290"/>
      <c r="WJ10" s="290"/>
      <c r="WK10" s="290"/>
      <c r="WL10" s="290"/>
      <c r="WM10" s="290"/>
      <c r="WN10" s="290"/>
      <c r="WO10" s="290"/>
      <c r="WP10" s="290"/>
      <c r="WQ10" s="290"/>
      <c r="WR10" s="290"/>
      <c r="WS10" s="290"/>
      <c r="WT10" s="290"/>
      <c r="WU10" s="290"/>
      <c r="WV10" s="290"/>
      <c r="WW10" s="290"/>
      <c r="WX10" s="290"/>
      <c r="WY10" s="290"/>
      <c r="WZ10" s="290"/>
      <c r="XA10" s="290"/>
      <c r="XB10" s="290"/>
      <c r="XC10" s="290"/>
      <c r="XD10" s="290"/>
      <c r="XE10" s="290"/>
      <c r="XF10" s="290"/>
      <c r="XG10" s="290"/>
      <c r="XH10" s="290"/>
      <c r="XI10" s="290"/>
      <c r="XJ10" s="290"/>
      <c r="XK10" s="290"/>
      <c r="XL10" s="290"/>
      <c r="XM10" s="290"/>
      <c r="XN10" s="290"/>
      <c r="XO10" s="290"/>
      <c r="XP10" s="290"/>
      <c r="XQ10" s="290"/>
      <c r="XR10" s="290"/>
      <c r="XS10" s="290"/>
      <c r="XT10" s="290"/>
      <c r="XU10" s="290"/>
      <c r="XV10" s="290"/>
      <c r="XW10" s="290"/>
      <c r="XX10" s="290"/>
      <c r="XY10" s="290"/>
      <c r="XZ10" s="290"/>
      <c r="YA10" s="290"/>
      <c r="YB10" s="290"/>
      <c r="YC10" s="290"/>
      <c r="YD10" s="290"/>
      <c r="YE10" s="290"/>
      <c r="YF10" s="290"/>
      <c r="YG10" s="290"/>
      <c r="YH10" s="290"/>
      <c r="YI10" s="290"/>
      <c r="YJ10" s="290"/>
      <c r="YK10" s="290"/>
      <c r="YL10" s="290"/>
      <c r="YM10" s="290"/>
      <c r="YN10" s="290"/>
      <c r="YO10" s="290"/>
      <c r="YP10" s="290"/>
      <c r="YQ10" s="290"/>
      <c r="YR10" s="290"/>
      <c r="YS10" s="290"/>
      <c r="YT10" s="290"/>
      <c r="YU10" s="290"/>
      <c r="YV10" s="290"/>
      <c r="YW10" s="290"/>
      <c r="YX10" s="290"/>
      <c r="YY10" s="290"/>
      <c r="YZ10" s="290"/>
      <c r="ZA10" s="290"/>
      <c r="ZB10" s="290"/>
      <c r="ZC10" s="290"/>
      <c r="ZD10" s="290"/>
      <c r="ZE10" s="290"/>
      <c r="ZF10" s="290"/>
      <c r="ZG10" s="290"/>
      <c r="ZH10" s="290"/>
      <c r="ZI10" s="290"/>
      <c r="ZJ10" s="290"/>
      <c r="ZK10" s="290"/>
      <c r="ZL10" s="290"/>
      <c r="ZM10" s="290"/>
      <c r="ZN10" s="290"/>
      <c r="ZO10" s="290"/>
      <c r="ZP10" s="290"/>
      <c r="ZQ10" s="290"/>
      <c r="ZR10" s="290"/>
      <c r="ZS10" s="290"/>
      <c r="ZT10" s="290"/>
      <c r="ZU10" s="290"/>
      <c r="ZV10" s="290"/>
      <c r="ZW10" s="290"/>
      <c r="ZX10" s="290"/>
      <c r="ZY10" s="290"/>
      <c r="ZZ10" s="290"/>
      <c r="AAA10" s="290"/>
      <c r="AAB10" s="290"/>
      <c r="AAC10" s="290"/>
      <c r="AAD10" s="290"/>
      <c r="AAE10" s="290"/>
      <c r="AAF10" s="290"/>
      <c r="AAG10" s="290"/>
      <c r="AAH10" s="290"/>
      <c r="AAI10" s="290"/>
      <c r="AAJ10" s="290"/>
      <c r="AAK10" s="290"/>
      <c r="AAL10" s="290"/>
      <c r="AAM10" s="290"/>
      <c r="AAN10" s="290"/>
      <c r="AAO10" s="290"/>
      <c r="AAP10" s="290"/>
      <c r="AAQ10" s="290"/>
      <c r="AAR10" s="290"/>
      <c r="AAS10" s="290"/>
      <c r="AAT10" s="290"/>
      <c r="AAU10" s="290"/>
      <c r="AAV10" s="290"/>
      <c r="AAW10" s="290"/>
      <c r="AAX10" s="290"/>
      <c r="AAY10" s="290"/>
      <c r="AAZ10" s="290"/>
      <c r="ABA10" s="290"/>
      <c r="ABB10" s="290"/>
      <c r="ABC10" s="290"/>
      <c r="ABD10" s="290"/>
      <c r="ABE10" s="290"/>
      <c r="ABF10" s="290"/>
      <c r="ABG10" s="290"/>
      <c r="ABH10" s="290"/>
      <c r="ABI10" s="290"/>
      <c r="ABJ10" s="290"/>
      <c r="ABK10" s="290"/>
      <c r="ABL10" s="290"/>
      <c r="ABM10" s="290"/>
      <c r="ABN10" s="290"/>
      <c r="ABO10" s="290"/>
      <c r="ABP10" s="290"/>
      <c r="ABQ10" s="290"/>
      <c r="ABR10" s="290"/>
      <c r="ABS10" s="290"/>
      <c r="ABT10" s="290"/>
      <c r="ABU10" s="290"/>
      <c r="ABV10" s="290"/>
      <c r="ABW10" s="290"/>
      <c r="ABX10" s="290"/>
      <c r="ABY10" s="290"/>
      <c r="ABZ10" s="290"/>
      <c r="ACA10" s="290"/>
      <c r="ACB10" s="290"/>
      <c r="ACC10" s="290"/>
      <c r="ACD10" s="290"/>
      <c r="ACE10" s="290"/>
      <c r="ACF10" s="290"/>
      <c r="ACG10" s="290"/>
      <c r="ACH10" s="290"/>
      <c r="ACI10" s="290"/>
      <c r="ACJ10" s="290"/>
      <c r="ACK10" s="290"/>
      <c r="ACL10" s="290"/>
      <c r="ACM10" s="290"/>
      <c r="ACN10" s="290"/>
      <c r="ACO10" s="290"/>
      <c r="ACP10" s="290"/>
      <c r="ACQ10" s="290"/>
      <c r="ACR10" s="290"/>
      <c r="ACS10" s="290"/>
      <c r="ACT10" s="290"/>
      <c r="ACU10" s="290"/>
      <c r="ACV10" s="290"/>
      <c r="ACW10" s="290"/>
      <c r="ACX10" s="290"/>
      <c r="ACY10" s="290"/>
      <c r="ACZ10" s="290"/>
      <c r="ADA10" s="290"/>
      <c r="ADB10" s="290"/>
      <c r="ADC10" s="290"/>
      <c r="ADD10" s="290"/>
      <c r="ADE10" s="290"/>
      <c r="ADF10" s="290"/>
      <c r="ADG10" s="290"/>
      <c r="ADH10" s="290"/>
      <c r="ADI10" s="290"/>
      <c r="ADJ10" s="290"/>
      <c r="ADK10" s="290"/>
      <c r="ADL10" s="290"/>
      <c r="ADM10" s="290"/>
      <c r="ADN10" s="290"/>
      <c r="ADO10" s="290"/>
      <c r="ADP10" s="290"/>
      <c r="ADQ10" s="290"/>
      <c r="ADR10" s="290"/>
      <c r="ADS10" s="290"/>
      <c r="ADT10" s="290"/>
      <c r="ADU10" s="290"/>
      <c r="ADV10" s="290"/>
      <c r="ADW10" s="290"/>
      <c r="ADX10" s="290"/>
      <c r="ADY10" s="290"/>
      <c r="ADZ10" s="290"/>
      <c r="AEA10" s="290"/>
      <c r="AEB10" s="290"/>
      <c r="AEC10" s="290"/>
      <c r="AED10" s="290"/>
      <c r="AEE10" s="290"/>
      <c r="AEF10" s="290"/>
      <c r="AEG10" s="290"/>
      <c r="AEH10" s="290"/>
      <c r="AEI10" s="290"/>
      <c r="AEJ10" s="290"/>
      <c r="AEK10" s="290"/>
      <c r="AEL10" s="290"/>
      <c r="AEM10" s="290"/>
      <c r="AEN10" s="290"/>
      <c r="AEO10" s="290"/>
      <c r="AEP10" s="290"/>
      <c r="AEQ10" s="290"/>
      <c r="AER10" s="290"/>
      <c r="AES10" s="290"/>
      <c r="AET10" s="290"/>
      <c r="AEU10" s="290"/>
      <c r="AEV10" s="290"/>
      <c r="AEW10" s="290"/>
      <c r="AEX10" s="290"/>
      <c r="AEY10" s="290"/>
      <c r="AEZ10" s="290"/>
      <c r="AFA10" s="290"/>
      <c r="AFB10" s="290"/>
      <c r="AFC10" s="290"/>
      <c r="AFD10" s="290"/>
      <c r="AFE10" s="290"/>
      <c r="AFF10" s="290"/>
      <c r="AFG10" s="290"/>
      <c r="AFH10" s="290"/>
      <c r="AFI10" s="290"/>
      <c r="AFJ10" s="290"/>
      <c r="AFK10" s="290"/>
      <c r="AFL10" s="290"/>
      <c r="AFM10" s="290"/>
      <c r="AFN10" s="290"/>
      <c r="AFO10" s="290"/>
      <c r="AFP10" s="290"/>
      <c r="AFQ10" s="290"/>
      <c r="AFR10" s="290"/>
      <c r="AFS10" s="290"/>
      <c r="AFT10" s="290"/>
      <c r="AFU10" s="290"/>
      <c r="AFV10" s="290"/>
      <c r="AFW10" s="290"/>
      <c r="AFX10" s="290"/>
      <c r="AFY10" s="290"/>
      <c r="AFZ10" s="290"/>
      <c r="AGA10" s="290"/>
      <c r="AGB10" s="290"/>
      <c r="AGC10" s="290"/>
      <c r="AGD10" s="290"/>
      <c r="AGE10" s="290"/>
      <c r="AGF10" s="290"/>
      <c r="AGG10" s="290"/>
      <c r="AGH10" s="290"/>
      <c r="AGI10" s="290"/>
      <c r="AGJ10" s="290"/>
      <c r="AGK10" s="290"/>
      <c r="AGL10" s="290"/>
      <c r="AGM10" s="290"/>
      <c r="AGN10" s="290"/>
      <c r="AGO10" s="290"/>
      <c r="AGP10" s="290"/>
      <c r="AGQ10" s="290"/>
      <c r="AGR10" s="290"/>
      <c r="AGS10" s="290"/>
      <c r="AGT10" s="290"/>
      <c r="AGU10" s="290"/>
      <c r="AGV10" s="290"/>
      <c r="AGW10" s="290"/>
      <c r="AGX10" s="290"/>
      <c r="AGY10" s="290"/>
      <c r="AGZ10" s="290"/>
      <c r="AHA10" s="290"/>
      <c r="AHB10" s="290"/>
      <c r="AHC10" s="290"/>
      <c r="AHD10" s="290"/>
      <c r="AHE10" s="290"/>
      <c r="AHF10" s="290"/>
      <c r="AHG10" s="290"/>
      <c r="AHH10" s="290"/>
      <c r="AHI10" s="290"/>
      <c r="AHJ10" s="290"/>
      <c r="AHK10" s="290"/>
      <c r="AHL10" s="290"/>
      <c r="AHM10" s="290"/>
      <c r="AHN10" s="290"/>
      <c r="AHO10" s="290"/>
      <c r="AHP10" s="290"/>
      <c r="AHQ10" s="290"/>
      <c r="AHR10" s="290"/>
      <c r="AHS10" s="290"/>
      <c r="AHT10" s="290"/>
      <c r="AHU10" s="290"/>
      <c r="AHV10" s="290"/>
      <c r="AHW10" s="290"/>
      <c r="AHX10" s="290"/>
      <c r="AHY10" s="290"/>
      <c r="AHZ10" s="290"/>
      <c r="AIA10" s="290"/>
      <c r="AIB10" s="290"/>
      <c r="AIC10" s="290"/>
      <c r="AID10" s="290"/>
      <c r="AIE10" s="290"/>
      <c r="AIF10" s="290"/>
      <c r="AIG10" s="290"/>
      <c r="AIH10" s="290"/>
      <c r="AII10" s="290"/>
      <c r="AIJ10" s="290"/>
      <c r="AIK10" s="290"/>
      <c r="AIL10" s="290"/>
      <c r="AIM10" s="290"/>
      <c r="AIN10" s="290"/>
      <c r="AIO10" s="290"/>
      <c r="AIP10" s="290"/>
      <c r="AIQ10" s="290"/>
      <c r="AIR10" s="290"/>
      <c r="AIS10" s="290"/>
      <c r="AIT10" s="290"/>
      <c r="AIU10" s="290"/>
      <c r="AIV10" s="290"/>
      <c r="AIW10" s="290"/>
      <c r="AIX10" s="290"/>
      <c r="AIY10" s="290"/>
      <c r="AIZ10" s="290"/>
      <c r="AJA10" s="290"/>
      <c r="AJB10" s="290"/>
      <c r="AJC10" s="290"/>
      <c r="AJD10" s="290"/>
      <c r="AJE10" s="290"/>
      <c r="AJF10" s="290"/>
      <c r="AJG10" s="290"/>
      <c r="AJH10" s="290"/>
      <c r="AJI10" s="290"/>
      <c r="AJJ10" s="290"/>
      <c r="AJK10" s="290"/>
      <c r="AJL10" s="290"/>
      <c r="AJM10" s="290"/>
      <c r="AJN10" s="290"/>
      <c r="AJO10" s="290"/>
      <c r="AJP10" s="290"/>
      <c r="AJQ10" s="290"/>
      <c r="AJR10" s="290"/>
      <c r="AJS10" s="290"/>
      <c r="AJT10" s="290"/>
      <c r="AJU10" s="290"/>
      <c r="AJV10" s="290"/>
      <c r="AJW10" s="290"/>
      <c r="AJX10" s="290"/>
      <c r="AJY10" s="290"/>
      <c r="AJZ10" s="290"/>
      <c r="AKA10" s="290"/>
      <c r="AKB10" s="290"/>
      <c r="AKC10" s="290"/>
      <c r="AKD10" s="290"/>
      <c r="AKE10" s="290"/>
      <c r="AKF10" s="290"/>
      <c r="AKG10" s="290"/>
      <c r="AKH10" s="290"/>
      <c r="AKI10" s="290"/>
      <c r="AKJ10" s="290"/>
      <c r="AKK10" s="290"/>
      <c r="AKL10" s="290"/>
      <c r="AKM10" s="290"/>
      <c r="AKN10" s="290"/>
      <c r="AKO10" s="290"/>
      <c r="AKP10" s="290"/>
      <c r="AKQ10" s="290"/>
      <c r="AKR10" s="290"/>
      <c r="AKS10" s="290"/>
      <c r="AKT10" s="290"/>
      <c r="AKU10" s="290"/>
      <c r="AKV10" s="290"/>
      <c r="AKW10" s="290"/>
      <c r="AKX10" s="290"/>
      <c r="AKY10" s="290"/>
      <c r="AKZ10" s="290"/>
      <c r="ALA10" s="290"/>
      <c r="ALB10" s="290"/>
      <c r="ALC10" s="290"/>
      <c r="ALD10" s="290"/>
      <c r="ALE10" s="290"/>
      <c r="ALF10" s="290"/>
      <c r="ALG10" s="290"/>
      <c r="ALH10" s="290"/>
      <c r="ALI10" s="290"/>
      <c r="ALJ10" s="290"/>
      <c r="ALK10" s="290"/>
      <c r="ALL10" s="290"/>
      <c r="ALM10" s="290"/>
      <c r="ALN10" s="290"/>
      <c r="ALO10" s="290"/>
      <c r="ALP10" s="290"/>
      <c r="ALQ10" s="290"/>
      <c r="ALR10" s="290"/>
      <c r="ALS10" s="290"/>
      <c r="ALT10" s="290"/>
      <c r="ALU10" s="290"/>
      <c r="ALV10" s="290"/>
      <c r="ALW10" s="290"/>
      <c r="ALX10" s="290"/>
      <c r="ALY10" s="290"/>
      <c r="ALZ10" s="290"/>
      <c r="AMA10" s="290"/>
      <c r="AMB10" s="290"/>
      <c r="AMC10" s="290"/>
      <c r="AMD10" s="290"/>
      <c r="AME10" s="290"/>
      <c r="AMF10" s="290"/>
      <c r="AMG10" s="290"/>
      <c r="AMH10" s="290"/>
    </row>
    <row r="11" spans="1:1022" ht="15.6">
      <c r="A11" s="293" t="s">
        <v>659</v>
      </c>
      <c r="B11" s="296">
        <v>46051</v>
      </c>
      <c r="C11" s="290"/>
      <c r="D11" s="290"/>
      <c r="E11" s="290"/>
      <c r="F11" s="290"/>
      <c r="G11" s="290"/>
      <c r="H11" s="291"/>
      <c r="I11" s="290"/>
      <c r="J11" s="290"/>
      <c r="K11" s="290"/>
      <c r="L11" s="290"/>
      <c r="M11" s="290"/>
      <c r="N11" s="291"/>
      <c r="O11" s="291"/>
      <c r="P11" s="291"/>
      <c r="Q11" s="291"/>
      <c r="R11" s="290"/>
      <c r="S11" s="291"/>
      <c r="T11" s="290"/>
      <c r="U11" s="290"/>
      <c r="V11" s="290"/>
      <c r="W11" s="290"/>
      <c r="X11" s="290"/>
      <c r="Y11" s="290"/>
      <c r="Z11" s="290"/>
      <c r="AA11" s="290"/>
      <c r="AB11" s="290"/>
      <c r="AC11" s="290"/>
      <c r="AD11" s="290"/>
      <c r="AE11" s="290"/>
      <c r="AF11" s="290"/>
      <c r="AG11" s="290"/>
      <c r="AH11" s="290"/>
      <c r="AI11" s="290"/>
      <c r="AJ11" s="290"/>
      <c r="AK11" s="290"/>
      <c r="AL11" s="290"/>
      <c r="AM11" s="290"/>
      <c r="AN11" s="290"/>
      <c r="AO11" s="290"/>
      <c r="AP11" s="290"/>
      <c r="AQ11" s="290"/>
      <c r="AR11" s="290"/>
      <c r="AS11" s="290"/>
      <c r="AT11" s="290"/>
      <c r="AU11" s="290"/>
      <c r="AV11" s="290"/>
      <c r="AW11" s="290"/>
      <c r="AX11" s="290"/>
      <c r="AY11" s="290"/>
      <c r="AZ11" s="290"/>
      <c r="BA11" s="290"/>
      <c r="BB11" s="290"/>
      <c r="BC11" s="290"/>
      <c r="BD11" s="290"/>
      <c r="BE11" s="290"/>
      <c r="BF11" s="290"/>
      <c r="BG11" s="290"/>
      <c r="BH11" s="290"/>
      <c r="BI11" s="290"/>
      <c r="BJ11" s="290"/>
      <c r="BK11" s="290"/>
      <c r="BL11" s="290"/>
      <c r="BM11" s="290"/>
      <c r="BN11" s="290"/>
      <c r="BO11" s="290"/>
      <c r="BP11" s="290"/>
      <c r="BQ11" s="290"/>
      <c r="BR11" s="290"/>
      <c r="BS11" s="290"/>
      <c r="BT11" s="290"/>
      <c r="BU11" s="290"/>
      <c r="BV11" s="290"/>
      <c r="BW11" s="290"/>
      <c r="BX11" s="290"/>
      <c r="BY11" s="290"/>
      <c r="BZ11" s="290"/>
      <c r="CA11" s="290"/>
      <c r="CB11" s="290"/>
      <c r="CC11" s="290"/>
      <c r="CD11" s="290"/>
      <c r="CE11" s="290"/>
      <c r="CF11" s="290"/>
      <c r="CG11" s="290"/>
      <c r="CH11" s="290"/>
      <c r="CI11" s="290"/>
      <c r="CJ11" s="290"/>
      <c r="CK11" s="290"/>
      <c r="CL11" s="290"/>
      <c r="CM11" s="290"/>
      <c r="CN11" s="290"/>
      <c r="CO11" s="290"/>
      <c r="CP11" s="290"/>
      <c r="CQ11" s="290"/>
      <c r="CR11" s="290"/>
      <c r="CS11" s="290"/>
      <c r="CT11" s="290"/>
      <c r="CU11" s="290"/>
      <c r="CV11" s="290"/>
      <c r="CW11" s="290"/>
      <c r="CX11" s="290"/>
      <c r="CY11" s="290"/>
      <c r="CZ11" s="290"/>
      <c r="DA11" s="290"/>
      <c r="DB11" s="290"/>
      <c r="DC11" s="290"/>
      <c r="DD11" s="290"/>
      <c r="DE11" s="290"/>
      <c r="DF11" s="290"/>
      <c r="DG11" s="290"/>
      <c r="DH11" s="290"/>
      <c r="DI11" s="290"/>
      <c r="DJ11" s="290"/>
      <c r="DK11" s="290"/>
      <c r="DL11" s="290"/>
      <c r="DM11" s="290"/>
      <c r="DN11" s="290"/>
      <c r="DO11" s="290"/>
      <c r="DP11" s="290"/>
      <c r="DQ11" s="290"/>
      <c r="DR11" s="290"/>
      <c r="DS11" s="290"/>
      <c r="DT11" s="290"/>
      <c r="DU11" s="290"/>
      <c r="DV11" s="290"/>
      <c r="DW11" s="290"/>
      <c r="DX11" s="290"/>
      <c r="DY11" s="290"/>
      <c r="DZ11" s="290"/>
      <c r="EA11" s="290"/>
      <c r="EB11" s="290"/>
      <c r="EC11" s="290"/>
      <c r="ED11" s="290"/>
      <c r="EE11" s="290"/>
      <c r="EF11" s="290"/>
      <c r="EG11" s="290"/>
      <c r="EH11" s="290"/>
      <c r="EI11" s="290"/>
      <c r="EJ11" s="290"/>
      <c r="EK11" s="290"/>
      <c r="EL11" s="290"/>
      <c r="EM11" s="290"/>
      <c r="EN11" s="290"/>
      <c r="EO11" s="290"/>
      <c r="EP11" s="290"/>
      <c r="EQ11" s="290"/>
      <c r="ER11" s="290"/>
      <c r="ES11" s="290"/>
      <c r="ET11" s="290"/>
      <c r="EU11" s="290"/>
      <c r="EV11" s="290"/>
      <c r="EW11" s="290"/>
      <c r="EX11" s="290"/>
      <c r="EY11" s="290"/>
      <c r="EZ11" s="290"/>
      <c r="FA11" s="290"/>
      <c r="FB11" s="290"/>
      <c r="FC11" s="290"/>
      <c r="FD11" s="290"/>
      <c r="FE11" s="290"/>
      <c r="FF11" s="290"/>
      <c r="FG11" s="290"/>
      <c r="FH11" s="290"/>
      <c r="FI11" s="290"/>
      <c r="FJ11" s="290"/>
      <c r="FK11" s="290"/>
      <c r="FL11" s="290"/>
      <c r="FM11" s="290"/>
      <c r="FN11" s="290"/>
      <c r="FO11" s="290"/>
      <c r="FP11" s="290"/>
      <c r="FQ11" s="290"/>
      <c r="FR11" s="290"/>
      <c r="FS11" s="290"/>
      <c r="FT11" s="290"/>
      <c r="FU11" s="290"/>
      <c r="FV11" s="290"/>
      <c r="FW11" s="290"/>
      <c r="FX11" s="290"/>
      <c r="FY11" s="290"/>
      <c r="FZ11" s="290"/>
      <c r="GA11" s="290"/>
      <c r="GB11" s="290"/>
      <c r="GC11" s="290"/>
      <c r="GD11" s="290"/>
      <c r="GE11" s="290"/>
      <c r="GF11" s="290"/>
      <c r="GG11" s="290"/>
      <c r="GH11" s="290"/>
      <c r="GI11" s="290"/>
      <c r="GJ11" s="290"/>
      <c r="GK11" s="290"/>
      <c r="GL11" s="290"/>
      <c r="GM11" s="290"/>
      <c r="GN11" s="290"/>
      <c r="GO11" s="290"/>
      <c r="GP11" s="290"/>
      <c r="GQ11" s="290"/>
      <c r="GR11" s="290"/>
      <c r="GS11" s="290"/>
      <c r="GT11" s="290"/>
      <c r="GU11" s="290"/>
      <c r="GV11" s="290"/>
      <c r="GW11" s="290"/>
      <c r="GX11" s="290"/>
      <c r="GY11" s="290"/>
      <c r="GZ11" s="290"/>
      <c r="HA11" s="290"/>
      <c r="HB11" s="290"/>
      <c r="HC11" s="290"/>
      <c r="HD11" s="290"/>
      <c r="HE11" s="290"/>
      <c r="HF11" s="290"/>
      <c r="HG11" s="290"/>
      <c r="HH11" s="290"/>
      <c r="HI11" s="290"/>
      <c r="HJ11" s="290"/>
      <c r="HK11" s="290"/>
      <c r="HL11" s="290"/>
      <c r="HM11" s="290"/>
      <c r="HN11" s="290"/>
      <c r="HO11" s="290"/>
      <c r="HP11" s="290"/>
      <c r="HQ11" s="290"/>
      <c r="HR11" s="290"/>
      <c r="HS11" s="290"/>
      <c r="HT11" s="290"/>
      <c r="HU11" s="290"/>
      <c r="HV11" s="290"/>
      <c r="HW11" s="290"/>
      <c r="HX11" s="290"/>
      <c r="HY11" s="290"/>
      <c r="HZ11" s="290"/>
      <c r="IA11" s="290"/>
      <c r="IB11" s="290"/>
      <c r="IC11" s="290"/>
      <c r="ID11" s="290"/>
      <c r="IE11" s="290"/>
      <c r="IF11" s="290"/>
      <c r="IG11" s="290"/>
      <c r="IH11" s="290"/>
      <c r="II11" s="290"/>
      <c r="IJ11" s="290"/>
      <c r="IK11" s="290"/>
      <c r="IL11" s="290"/>
      <c r="IM11" s="290"/>
      <c r="IN11" s="290"/>
      <c r="IO11" s="290"/>
      <c r="IP11" s="290"/>
      <c r="IQ11" s="290"/>
      <c r="IR11" s="290"/>
      <c r="IS11" s="290"/>
      <c r="IT11" s="290"/>
      <c r="IU11" s="290"/>
      <c r="IV11" s="290"/>
      <c r="IW11" s="290"/>
      <c r="IX11" s="290"/>
      <c r="IY11" s="290"/>
      <c r="IZ11" s="290"/>
      <c r="JA11" s="290"/>
      <c r="JB11" s="290"/>
      <c r="JC11" s="290"/>
      <c r="JD11" s="290"/>
      <c r="JE11" s="290"/>
      <c r="JF11" s="290"/>
      <c r="JG11" s="290"/>
      <c r="JH11" s="290"/>
      <c r="JI11" s="290"/>
      <c r="JJ11" s="290"/>
      <c r="JK11" s="290"/>
      <c r="JL11" s="290"/>
      <c r="JM11" s="290"/>
      <c r="JN11" s="290"/>
      <c r="JO11" s="290"/>
      <c r="JP11" s="290"/>
      <c r="JQ11" s="290"/>
      <c r="JR11" s="290"/>
      <c r="JS11" s="290"/>
      <c r="JT11" s="290"/>
      <c r="JU11" s="290"/>
      <c r="JV11" s="290"/>
      <c r="JW11" s="290"/>
      <c r="JX11" s="290"/>
      <c r="JY11" s="290"/>
      <c r="JZ11" s="290"/>
      <c r="KA11" s="290"/>
      <c r="KB11" s="290"/>
      <c r="KC11" s="290"/>
      <c r="KD11" s="290"/>
      <c r="KE11" s="290"/>
      <c r="KF11" s="290"/>
      <c r="KG11" s="290"/>
      <c r="KH11" s="290"/>
      <c r="KI11" s="290"/>
      <c r="KJ11" s="290"/>
      <c r="KK11" s="290"/>
      <c r="KL11" s="290"/>
      <c r="KM11" s="290"/>
      <c r="KN11" s="290"/>
      <c r="KO11" s="290"/>
      <c r="KP11" s="290"/>
      <c r="KQ11" s="290"/>
      <c r="KR11" s="290"/>
      <c r="KS11" s="290"/>
      <c r="KT11" s="290"/>
      <c r="KU11" s="290"/>
      <c r="KV11" s="290"/>
      <c r="KW11" s="290"/>
      <c r="KX11" s="290"/>
      <c r="KY11" s="290"/>
      <c r="KZ11" s="290"/>
      <c r="LA11" s="290"/>
      <c r="LB11" s="290"/>
      <c r="LC11" s="290"/>
      <c r="LD11" s="290"/>
      <c r="LE11" s="290"/>
      <c r="LF11" s="290"/>
      <c r="LG11" s="290"/>
      <c r="LH11" s="290"/>
      <c r="LI11" s="290"/>
      <c r="LJ11" s="290"/>
      <c r="LK11" s="290"/>
      <c r="LL11" s="290"/>
      <c r="LM11" s="290"/>
      <c r="LN11" s="290"/>
      <c r="LO11" s="290"/>
      <c r="LP11" s="290"/>
      <c r="LQ11" s="290"/>
      <c r="LR11" s="290"/>
      <c r="LS11" s="290"/>
      <c r="LT11" s="290"/>
      <c r="LU11" s="290"/>
      <c r="LV11" s="290"/>
      <c r="LW11" s="290"/>
      <c r="LX11" s="290"/>
      <c r="LY11" s="290"/>
      <c r="LZ11" s="290"/>
      <c r="MA11" s="290"/>
      <c r="MB11" s="290"/>
      <c r="MC11" s="290"/>
      <c r="MD11" s="290"/>
      <c r="ME11" s="290"/>
      <c r="MF11" s="290"/>
      <c r="MG11" s="290"/>
      <c r="MH11" s="290"/>
      <c r="MI11" s="290"/>
      <c r="MJ11" s="290"/>
      <c r="MK11" s="290"/>
      <c r="ML11" s="290"/>
      <c r="MM11" s="290"/>
      <c r="MN11" s="290"/>
      <c r="MO11" s="290"/>
      <c r="MP11" s="290"/>
      <c r="MQ11" s="290"/>
      <c r="MR11" s="290"/>
      <c r="MS11" s="290"/>
      <c r="MT11" s="290"/>
      <c r="MU11" s="290"/>
      <c r="MV11" s="290"/>
      <c r="MW11" s="290"/>
      <c r="MX11" s="290"/>
      <c r="MY11" s="290"/>
      <c r="MZ11" s="290"/>
      <c r="NA11" s="290"/>
      <c r="NB11" s="290"/>
      <c r="NC11" s="290"/>
      <c r="ND11" s="290"/>
      <c r="NE11" s="290"/>
      <c r="NF11" s="290"/>
      <c r="NG11" s="290"/>
      <c r="NH11" s="290"/>
      <c r="NI11" s="290"/>
      <c r="NJ11" s="290"/>
      <c r="NK11" s="290"/>
      <c r="NL11" s="290"/>
      <c r="NM11" s="290"/>
      <c r="NN11" s="290"/>
      <c r="NO11" s="290"/>
      <c r="NP11" s="290"/>
      <c r="NQ11" s="290"/>
      <c r="NR11" s="290"/>
      <c r="NS11" s="290"/>
      <c r="NT11" s="290"/>
      <c r="NU11" s="290"/>
      <c r="NV11" s="290"/>
      <c r="NW11" s="290"/>
      <c r="NX11" s="290"/>
      <c r="NY11" s="290"/>
      <c r="NZ11" s="290"/>
      <c r="OA11" s="290"/>
      <c r="OB11" s="290"/>
      <c r="OC11" s="290"/>
      <c r="OD11" s="290"/>
      <c r="OE11" s="290"/>
      <c r="OF11" s="290"/>
      <c r="OG11" s="290"/>
      <c r="OH11" s="290"/>
      <c r="OI11" s="290"/>
      <c r="OJ11" s="290"/>
      <c r="OK11" s="290"/>
      <c r="OL11" s="290"/>
      <c r="OM11" s="290"/>
      <c r="ON11" s="290"/>
      <c r="OO11" s="290"/>
      <c r="OP11" s="290"/>
      <c r="OQ11" s="290"/>
      <c r="OR11" s="290"/>
      <c r="OS11" s="290"/>
      <c r="OT11" s="290"/>
      <c r="OU11" s="290"/>
      <c r="OV11" s="290"/>
      <c r="OW11" s="290"/>
      <c r="OX11" s="290"/>
      <c r="OY11" s="290"/>
      <c r="OZ11" s="290"/>
      <c r="PA11" s="290"/>
      <c r="PB11" s="290"/>
      <c r="PC11" s="290"/>
      <c r="PD11" s="290"/>
      <c r="PE11" s="290"/>
      <c r="PF11" s="290"/>
      <c r="PG11" s="290"/>
      <c r="PH11" s="290"/>
      <c r="PI11" s="290"/>
      <c r="PJ11" s="290"/>
      <c r="PK11" s="290"/>
      <c r="PL11" s="290"/>
      <c r="PM11" s="290"/>
      <c r="PN11" s="290"/>
      <c r="PO11" s="290"/>
      <c r="PP11" s="290"/>
      <c r="PQ11" s="290"/>
      <c r="PR11" s="290"/>
      <c r="PS11" s="290"/>
      <c r="PT11" s="290"/>
      <c r="PU11" s="290"/>
      <c r="PV11" s="290"/>
      <c r="PW11" s="290"/>
      <c r="PX11" s="290"/>
      <c r="PY11" s="290"/>
      <c r="PZ11" s="290"/>
      <c r="QA11" s="290"/>
      <c r="QB11" s="290"/>
      <c r="QC11" s="290"/>
      <c r="QD11" s="290"/>
      <c r="QE11" s="290"/>
      <c r="QF11" s="290"/>
      <c r="QG11" s="290"/>
      <c r="QH11" s="290"/>
      <c r="QI11" s="290"/>
      <c r="QJ11" s="290"/>
      <c r="QK11" s="290"/>
      <c r="QL11" s="290"/>
      <c r="QM11" s="290"/>
      <c r="QN11" s="290"/>
      <c r="QO11" s="290"/>
      <c r="QP11" s="290"/>
      <c r="QQ11" s="290"/>
      <c r="QR11" s="290"/>
      <c r="QS11" s="290"/>
      <c r="QT11" s="290"/>
      <c r="QU11" s="290"/>
      <c r="QV11" s="290"/>
      <c r="QW11" s="290"/>
      <c r="QX11" s="290"/>
      <c r="QY11" s="290"/>
      <c r="QZ11" s="290"/>
      <c r="RA11" s="290"/>
      <c r="RB11" s="290"/>
      <c r="RC11" s="290"/>
      <c r="RD11" s="290"/>
      <c r="RE11" s="290"/>
      <c r="RF11" s="290"/>
      <c r="RG11" s="290"/>
      <c r="RH11" s="290"/>
      <c r="RI11" s="290"/>
      <c r="RJ11" s="290"/>
      <c r="RK11" s="290"/>
      <c r="RL11" s="290"/>
      <c r="RM11" s="290"/>
      <c r="RN11" s="290"/>
      <c r="RO11" s="290"/>
      <c r="RP11" s="290"/>
      <c r="RQ11" s="290"/>
      <c r="RR11" s="290"/>
      <c r="RS11" s="290"/>
      <c r="RT11" s="290"/>
      <c r="RU11" s="290"/>
      <c r="RV11" s="290"/>
      <c r="RW11" s="290"/>
      <c r="RX11" s="290"/>
      <c r="RY11" s="290"/>
      <c r="RZ11" s="290"/>
      <c r="SA11" s="290"/>
      <c r="SB11" s="290"/>
      <c r="SC11" s="290"/>
      <c r="SD11" s="290"/>
      <c r="SE11" s="290"/>
      <c r="SF11" s="290"/>
      <c r="SG11" s="290"/>
      <c r="SH11" s="290"/>
      <c r="SI11" s="290"/>
      <c r="SJ11" s="290"/>
      <c r="SK11" s="290"/>
      <c r="SL11" s="290"/>
      <c r="SM11" s="290"/>
      <c r="SN11" s="290"/>
      <c r="SO11" s="290"/>
      <c r="SP11" s="290"/>
      <c r="SQ11" s="290"/>
      <c r="SR11" s="290"/>
      <c r="SS11" s="290"/>
      <c r="ST11" s="290"/>
      <c r="SU11" s="290"/>
      <c r="SV11" s="290"/>
      <c r="SW11" s="290"/>
      <c r="SX11" s="290"/>
      <c r="SY11" s="290"/>
      <c r="SZ11" s="290"/>
      <c r="TA11" s="290"/>
      <c r="TB11" s="290"/>
      <c r="TC11" s="290"/>
      <c r="TD11" s="290"/>
      <c r="TE11" s="290"/>
      <c r="TF11" s="290"/>
      <c r="TG11" s="290"/>
      <c r="TH11" s="290"/>
      <c r="TI11" s="290"/>
      <c r="TJ11" s="290"/>
      <c r="TK11" s="290"/>
      <c r="TL11" s="290"/>
      <c r="TM11" s="290"/>
      <c r="TN11" s="290"/>
      <c r="TO11" s="290"/>
      <c r="TP11" s="290"/>
      <c r="TQ11" s="290"/>
      <c r="TR11" s="290"/>
      <c r="TS11" s="290"/>
      <c r="TT11" s="290"/>
      <c r="TU11" s="290"/>
      <c r="TV11" s="290"/>
      <c r="TW11" s="290"/>
      <c r="TX11" s="290"/>
      <c r="TY11" s="290"/>
      <c r="TZ11" s="290"/>
      <c r="UA11" s="290"/>
      <c r="UB11" s="290"/>
      <c r="UC11" s="290"/>
      <c r="UD11" s="290"/>
      <c r="UE11" s="290"/>
      <c r="UF11" s="290"/>
      <c r="UG11" s="290"/>
      <c r="UH11" s="290"/>
      <c r="UI11" s="290"/>
      <c r="UJ11" s="290"/>
      <c r="UK11" s="290"/>
      <c r="UL11" s="290"/>
      <c r="UM11" s="290"/>
      <c r="UN11" s="290"/>
      <c r="UO11" s="290"/>
      <c r="UP11" s="290"/>
      <c r="UQ11" s="290"/>
      <c r="UR11" s="290"/>
      <c r="US11" s="290"/>
      <c r="UT11" s="290"/>
      <c r="UU11" s="290"/>
      <c r="UV11" s="290"/>
      <c r="UW11" s="290"/>
      <c r="UX11" s="290"/>
      <c r="UY11" s="290"/>
      <c r="UZ11" s="290"/>
      <c r="VA11" s="290"/>
      <c r="VB11" s="290"/>
      <c r="VC11" s="290"/>
      <c r="VD11" s="290"/>
      <c r="VE11" s="290"/>
      <c r="VF11" s="290"/>
      <c r="VG11" s="290"/>
      <c r="VH11" s="290"/>
      <c r="VI11" s="290"/>
      <c r="VJ11" s="290"/>
      <c r="VK11" s="290"/>
      <c r="VL11" s="290"/>
      <c r="VM11" s="290"/>
      <c r="VN11" s="290"/>
      <c r="VO11" s="290"/>
      <c r="VP11" s="290"/>
      <c r="VQ11" s="290"/>
      <c r="VR11" s="290"/>
      <c r="VS11" s="290"/>
      <c r="VT11" s="290"/>
      <c r="VU11" s="290"/>
      <c r="VV11" s="290"/>
      <c r="VW11" s="290"/>
      <c r="VX11" s="290"/>
      <c r="VY11" s="290"/>
      <c r="VZ11" s="290"/>
      <c r="WA11" s="290"/>
      <c r="WB11" s="290"/>
      <c r="WC11" s="290"/>
      <c r="WD11" s="290"/>
      <c r="WE11" s="290"/>
      <c r="WF11" s="290"/>
      <c r="WG11" s="290"/>
      <c r="WH11" s="290"/>
      <c r="WI11" s="290"/>
      <c r="WJ11" s="290"/>
      <c r="WK11" s="290"/>
      <c r="WL11" s="290"/>
      <c r="WM11" s="290"/>
      <c r="WN11" s="290"/>
      <c r="WO11" s="290"/>
      <c r="WP11" s="290"/>
      <c r="WQ11" s="290"/>
      <c r="WR11" s="290"/>
      <c r="WS11" s="290"/>
      <c r="WT11" s="290"/>
      <c r="WU11" s="290"/>
      <c r="WV11" s="290"/>
      <c r="WW11" s="290"/>
      <c r="WX11" s="290"/>
      <c r="WY11" s="290"/>
      <c r="WZ11" s="290"/>
      <c r="XA11" s="290"/>
      <c r="XB11" s="290"/>
      <c r="XC11" s="290"/>
      <c r="XD11" s="290"/>
      <c r="XE11" s="290"/>
      <c r="XF11" s="290"/>
      <c r="XG11" s="290"/>
      <c r="XH11" s="290"/>
      <c r="XI11" s="290"/>
      <c r="XJ11" s="290"/>
      <c r="XK11" s="290"/>
      <c r="XL11" s="290"/>
      <c r="XM11" s="290"/>
      <c r="XN11" s="290"/>
      <c r="XO11" s="290"/>
      <c r="XP11" s="290"/>
      <c r="XQ11" s="290"/>
      <c r="XR11" s="290"/>
      <c r="XS11" s="290"/>
      <c r="XT11" s="290"/>
      <c r="XU11" s="290"/>
      <c r="XV11" s="290"/>
      <c r="XW11" s="290"/>
      <c r="XX11" s="290"/>
      <c r="XY11" s="290"/>
      <c r="XZ11" s="290"/>
      <c r="YA11" s="290"/>
      <c r="YB11" s="290"/>
      <c r="YC11" s="290"/>
      <c r="YD11" s="290"/>
      <c r="YE11" s="290"/>
      <c r="YF11" s="290"/>
      <c r="YG11" s="290"/>
      <c r="YH11" s="290"/>
      <c r="YI11" s="290"/>
      <c r="YJ11" s="290"/>
      <c r="YK11" s="290"/>
      <c r="YL11" s="290"/>
      <c r="YM11" s="290"/>
      <c r="YN11" s="290"/>
      <c r="YO11" s="290"/>
      <c r="YP11" s="290"/>
      <c r="YQ11" s="290"/>
      <c r="YR11" s="290"/>
      <c r="YS11" s="290"/>
      <c r="YT11" s="290"/>
      <c r="YU11" s="290"/>
      <c r="YV11" s="290"/>
      <c r="YW11" s="290"/>
      <c r="YX11" s="290"/>
      <c r="YY11" s="290"/>
      <c r="YZ11" s="290"/>
      <c r="ZA11" s="290"/>
      <c r="ZB11" s="290"/>
      <c r="ZC11" s="290"/>
      <c r="ZD11" s="290"/>
      <c r="ZE11" s="290"/>
      <c r="ZF11" s="290"/>
      <c r="ZG11" s="290"/>
      <c r="ZH11" s="290"/>
      <c r="ZI11" s="290"/>
      <c r="ZJ11" s="290"/>
      <c r="ZK11" s="290"/>
      <c r="ZL11" s="290"/>
      <c r="ZM11" s="290"/>
      <c r="ZN11" s="290"/>
      <c r="ZO11" s="290"/>
      <c r="ZP11" s="290"/>
      <c r="ZQ11" s="290"/>
      <c r="ZR11" s="290"/>
      <c r="ZS11" s="290"/>
      <c r="ZT11" s="290"/>
      <c r="ZU11" s="290"/>
      <c r="ZV11" s="290"/>
      <c r="ZW11" s="290"/>
      <c r="ZX11" s="290"/>
      <c r="ZY11" s="290"/>
      <c r="ZZ11" s="290"/>
      <c r="AAA11" s="290"/>
      <c r="AAB11" s="290"/>
      <c r="AAC11" s="290"/>
      <c r="AAD11" s="290"/>
      <c r="AAE11" s="290"/>
      <c r="AAF11" s="290"/>
      <c r="AAG11" s="290"/>
      <c r="AAH11" s="290"/>
      <c r="AAI11" s="290"/>
      <c r="AAJ11" s="290"/>
      <c r="AAK11" s="290"/>
      <c r="AAL11" s="290"/>
      <c r="AAM11" s="290"/>
      <c r="AAN11" s="290"/>
      <c r="AAO11" s="290"/>
      <c r="AAP11" s="290"/>
      <c r="AAQ11" s="290"/>
      <c r="AAR11" s="290"/>
      <c r="AAS11" s="290"/>
      <c r="AAT11" s="290"/>
      <c r="AAU11" s="290"/>
      <c r="AAV11" s="290"/>
      <c r="AAW11" s="290"/>
      <c r="AAX11" s="290"/>
      <c r="AAY11" s="290"/>
      <c r="AAZ11" s="290"/>
      <c r="ABA11" s="290"/>
      <c r="ABB11" s="290"/>
      <c r="ABC11" s="290"/>
      <c r="ABD11" s="290"/>
      <c r="ABE11" s="290"/>
      <c r="ABF11" s="290"/>
      <c r="ABG11" s="290"/>
      <c r="ABH11" s="290"/>
      <c r="ABI11" s="290"/>
      <c r="ABJ11" s="290"/>
      <c r="ABK11" s="290"/>
      <c r="ABL11" s="290"/>
      <c r="ABM11" s="290"/>
      <c r="ABN11" s="290"/>
      <c r="ABO11" s="290"/>
      <c r="ABP11" s="290"/>
      <c r="ABQ11" s="290"/>
      <c r="ABR11" s="290"/>
      <c r="ABS11" s="290"/>
      <c r="ABT11" s="290"/>
      <c r="ABU11" s="290"/>
      <c r="ABV11" s="290"/>
      <c r="ABW11" s="290"/>
      <c r="ABX11" s="290"/>
      <c r="ABY11" s="290"/>
      <c r="ABZ11" s="290"/>
      <c r="ACA11" s="290"/>
      <c r="ACB11" s="290"/>
      <c r="ACC11" s="290"/>
      <c r="ACD11" s="290"/>
      <c r="ACE11" s="290"/>
      <c r="ACF11" s="290"/>
      <c r="ACG11" s="290"/>
      <c r="ACH11" s="290"/>
      <c r="ACI11" s="290"/>
      <c r="ACJ11" s="290"/>
      <c r="ACK11" s="290"/>
      <c r="ACL11" s="290"/>
      <c r="ACM11" s="290"/>
      <c r="ACN11" s="290"/>
      <c r="ACO11" s="290"/>
      <c r="ACP11" s="290"/>
      <c r="ACQ11" s="290"/>
      <c r="ACR11" s="290"/>
      <c r="ACS11" s="290"/>
      <c r="ACT11" s="290"/>
      <c r="ACU11" s="290"/>
      <c r="ACV11" s="290"/>
      <c r="ACW11" s="290"/>
      <c r="ACX11" s="290"/>
      <c r="ACY11" s="290"/>
      <c r="ACZ11" s="290"/>
      <c r="ADA11" s="290"/>
      <c r="ADB11" s="290"/>
      <c r="ADC11" s="290"/>
      <c r="ADD11" s="290"/>
      <c r="ADE11" s="290"/>
      <c r="ADF11" s="290"/>
      <c r="ADG11" s="290"/>
      <c r="ADH11" s="290"/>
      <c r="ADI11" s="290"/>
      <c r="ADJ11" s="290"/>
      <c r="ADK11" s="290"/>
      <c r="ADL11" s="290"/>
      <c r="ADM11" s="290"/>
      <c r="ADN11" s="290"/>
      <c r="ADO11" s="290"/>
      <c r="ADP11" s="290"/>
      <c r="ADQ11" s="290"/>
      <c r="ADR11" s="290"/>
      <c r="ADS11" s="290"/>
      <c r="ADT11" s="290"/>
      <c r="ADU11" s="290"/>
      <c r="ADV11" s="290"/>
      <c r="ADW11" s="290"/>
      <c r="ADX11" s="290"/>
      <c r="ADY11" s="290"/>
      <c r="ADZ11" s="290"/>
      <c r="AEA11" s="290"/>
      <c r="AEB11" s="290"/>
      <c r="AEC11" s="290"/>
      <c r="AED11" s="290"/>
      <c r="AEE11" s="290"/>
      <c r="AEF11" s="290"/>
      <c r="AEG11" s="290"/>
      <c r="AEH11" s="290"/>
      <c r="AEI11" s="290"/>
      <c r="AEJ11" s="290"/>
      <c r="AEK11" s="290"/>
      <c r="AEL11" s="290"/>
      <c r="AEM11" s="290"/>
      <c r="AEN11" s="290"/>
      <c r="AEO11" s="290"/>
      <c r="AEP11" s="290"/>
      <c r="AEQ11" s="290"/>
      <c r="AER11" s="290"/>
      <c r="AES11" s="290"/>
      <c r="AET11" s="290"/>
      <c r="AEU11" s="290"/>
      <c r="AEV11" s="290"/>
      <c r="AEW11" s="290"/>
      <c r="AEX11" s="290"/>
      <c r="AEY11" s="290"/>
      <c r="AEZ11" s="290"/>
      <c r="AFA11" s="290"/>
      <c r="AFB11" s="290"/>
      <c r="AFC11" s="290"/>
      <c r="AFD11" s="290"/>
      <c r="AFE11" s="290"/>
      <c r="AFF11" s="290"/>
      <c r="AFG11" s="290"/>
      <c r="AFH11" s="290"/>
      <c r="AFI11" s="290"/>
      <c r="AFJ11" s="290"/>
      <c r="AFK11" s="290"/>
      <c r="AFL11" s="290"/>
      <c r="AFM11" s="290"/>
      <c r="AFN11" s="290"/>
      <c r="AFO11" s="290"/>
      <c r="AFP11" s="290"/>
      <c r="AFQ11" s="290"/>
      <c r="AFR11" s="290"/>
      <c r="AFS11" s="290"/>
      <c r="AFT11" s="290"/>
      <c r="AFU11" s="290"/>
      <c r="AFV11" s="290"/>
      <c r="AFW11" s="290"/>
      <c r="AFX11" s="290"/>
      <c r="AFY11" s="290"/>
      <c r="AFZ11" s="290"/>
      <c r="AGA11" s="290"/>
      <c r="AGB11" s="290"/>
      <c r="AGC11" s="290"/>
      <c r="AGD11" s="290"/>
      <c r="AGE11" s="290"/>
      <c r="AGF11" s="290"/>
      <c r="AGG11" s="290"/>
      <c r="AGH11" s="290"/>
      <c r="AGI11" s="290"/>
      <c r="AGJ11" s="290"/>
      <c r="AGK11" s="290"/>
      <c r="AGL11" s="290"/>
      <c r="AGM11" s="290"/>
      <c r="AGN11" s="290"/>
      <c r="AGO11" s="290"/>
      <c r="AGP11" s="290"/>
      <c r="AGQ11" s="290"/>
      <c r="AGR11" s="290"/>
      <c r="AGS11" s="290"/>
      <c r="AGT11" s="290"/>
      <c r="AGU11" s="290"/>
      <c r="AGV11" s="290"/>
      <c r="AGW11" s="290"/>
      <c r="AGX11" s="290"/>
      <c r="AGY11" s="290"/>
      <c r="AGZ11" s="290"/>
      <c r="AHA11" s="290"/>
      <c r="AHB11" s="290"/>
      <c r="AHC11" s="290"/>
      <c r="AHD11" s="290"/>
      <c r="AHE11" s="290"/>
      <c r="AHF11" s="290"/>
      <c r="AHG11" s="290"/>
      <c r="AHH11" s="290"/>
      <c r="AHI11" s="290"/>
      <c r="AHJ11" s="290"/>
      <c r="AHK11" s="290"/>
      <c r="AHL11" s="290"/>
      <c r="AHM11" s="290"/>
      <c r="AHN11" s="290"/>
      <c r="AHO11" s="290"/>
      <c r="AHP11" s="290"/>
      <c r="AHQ11" s="290"/>
      <c r="AHR11" s="290"/>
      <c r="AHS11" s="290"/>
      <c r="AHT11" s="290"/>
      <c r="AHU11" s="290"/>
      <c r="AHV11" s="290"/>
      <c r="AHW11" s="290"/>
      <c r="AHX11" s="290"/>
      <c r="AHY11" s="290"/>
      <c r="AHZ11" s="290"/>
      <c r="AIA11" s="290"/>
      <c r="AIB11" s="290"/>
      <c r="AIC11" s="290"/>
      <c r="AID11" s="290"/>
      <c r="AIE11" s="290"/>
      <c r="AIF11" s="290"/>
      <c r="AIG11" s="290"/>
      <c r="AIH11" s="290"/>
      <c r="AII11" s="290"/>
      <c r="AIJ11" s="290"/>
      <c r="AIK11" s="290"/>
      <c r="AIL11" s="290"/>
      <c r="AIM11" s="290"/>
      <c r="AIN11" s="290"/>
      <c r="AIO11" s="290"/>
      <c r="AIP11" s="290"/>
      <c r="AIQ11" s="290"/>
      <c r="AIR11" s="290"/>
      <c r="AIS11" s="290"/>
      <c r="AIT11" s="290"/>
      <c r="AIU11" s="290"/>
      <c r="AIV11" s="290"/>
      <c r="AIW11" s="290"/>
      <c r="AIX11" s="290"/>
      <c r="AIY11" s="290"/>
      <c r="AIZ11" s="290"/>
      <c r="AJA11" s="290"/>
      <c r="AJB11" s="290"/>
      <c r="AJC11" s="290"/>
      <c r="AJD11" s="290"/>
      <c r="AJE11" s="290"/>
      <c r="AJF11" s="290"/>
      <c r="AJG11" s="290"/>
      <c r="AJH11" s="290"/>
      <c r="AJI11" s="290"/>
      <c r="AJJ11" s="290"/>
      <c r="AJK11" s="290"/>
      <c r="AJL11" s="290"/>
      <c r="AJM11" s="290"/>
      <c r="AJN11" s="290"/>
      <c r="AJO11" s="290"/>
      <c r="AJP11" s="290"/>
      <c r="AJQ11" s="290"/>
      <c r="AJR11" s="290"/>
      <c r="AJS11" s="290"/>
      <c r="AJT11" s="290"/>
      <c r="AJU11" s="290"/>
      <c r="AJV11" s="290"/>
      <c r="AJW11" s="290"/>
      <c r="AJX11" s="290"/>
      <c r="AJY11" s="290"/>
      <c r="AJZ11" s="290"/>
      <c r="AKA11" s="290"/>
      <c r="AKB11" s="290"/>
      <c r="AKC11" s="290"/>
      <c r="AKD11" s="290"/>
      <c r="AKE11" s="290"/>
      <c r="AKF11" s="290"/>
      <c r="AKG11" s="290"/>
      <c r="AKH11" s="290"/>
      <c r="AKI11" s="290"/>
      <c r="AKJ11" s="290"/>
      <c r="AKK11" s="290"/>
      <c r="AKL11" s="290"/>
      <c r="AKM11" s="290"/>
      <c r="AKN11" s="290"/>
      <c r="AKO11" s="290"/>
      <c r="AKP11" s="290"/>
      <c r="AKQ11" s="290"/>
      <c r="AKR11" s="290"/>
      <c r="AKS11" s="290"/>
      <c r="AKT11" s="290"/>
      <c r="AKU11" s="290"/>
      <c r="AKV11" s="290"/>
      <c r="AKW11" s="290"/>
      <c r="AKX11" s="290"/>
      <c r="AKY11" s="290"/>
      <c r="AKZ11" s="290"/>
      <c r="ALA11" s="290"/>
      <c r="ALB11" s="290"/>
      <c r="ALC11" s="290"/>
      <c r="ALD11" s="290"/>
      <c r="ALE11" s="290"/>
      <c r="ALF11" s="290"/>
      <c r="ALG11" s="290"/>
      <c r="ALH11" s="290"/>
      <c r="ALI11" s="290"/>
      <c r="ALJ11" s="290"/>
      <c r="ALK11" s="290"/>
      <c r="ALL11" s="290"/>
      <c r="ALM11" s="290"/>
      <c r="ALN11" s="290"/>
      <c r="ALO11" s="290"/>
      <c r="ALP11" s="290"/>
      <c r="ALQ11" s="290"/>
      <c r="ALR11" s="290"/>
      <c r="ALS11" s="290"/>
      <c r="ALT11" s="290"/>
      <c r="ALU11" s="290"/>
      <c r="ALV11" s="290"/>
      <c r="ALW11" s="290"/>
      <c r="ALX11" s="290"/>
      <c r="ALY11" s="290"/>
      <c r="ALZ11" s="290"/>
      <c r="AMA11" s="290"/>
      <c r="AMB11" s="290"/>
      <c r="AMC11" s="290"/>
      <c r="AMD11" s="290"/>
      <c r="AME11" s="290"/>
      <c r="AMF11" s="290"/>
      <c r="AMG11" s="290"/>
      <c r="AMH11" s="290"/>
    </row>
    <row r="14" spans="1:1022">
      <c r="B14" s="29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3D165-5E75-4A33-8B21-EC00A9D6C59A}">
  <sheetPr>
    <tabColor rgb="FF92D050"/>
  </sheetPr>
  <dimension ref="A1:T33"/>
  <sheetViews>
    <sheetView workbookViewId="0">
      <pane xSplit="2" ySplit="1" topLeftCell="C2" activePane="bottomRight" state="frozen"/>
      <selection activeCell="B15" sqref="B15"/>
      <selection pane="topRight" activeCell="B15" sqref="B15"/>
      <selection pane="bottomLeft" activeCell="B15" sqref="B15"/>
      <selection pane="bottomRight" activeCell="R1" sqref="R1:R1048576"/>
    </sheetView>
  </sheetViews>
  <sheetFormatPr baseColWidth="10" defaultColWidth="9.109375" defaultRowHeight="14.4"/>
  <cols>
    <col min="1" max="1" width="14.109375" style="4" bestFit="1" customWidth="1"/>
    <col min="2" max="2" width="49.6640625" style="4" customWidth="1"/>
    <col min="3" max="3" width="9.33203125" style="4" bestFit="1" customWidth="1"/>
    <col min="4" max="4" width="12.88671875" style="6" bestFit="1" customWidth="1"/>
    <col min="5" max="5" width="6.6640625" style="4" bestFit="1" customWidth="1"/>
    <col min="6" max="6" width="6.664062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33.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Secteurs!$B$6</f>
        <v>Transformation</v>
      </c>
      <c r="B2" s="4" t="str">
        <f>Produits!$B$31</f>
        <v>Pommes de terre, non cuites ou cuites à l’eau ou à la vapeur, congelées ou surgelées</v>
      </c>
      <c r="C2" s="45" t="e">
        <f>'Fabrications - PRODCOM'!E18/10^6</f>
        <v>#VALUE!</v>
      </c>
      <c r="E2" s="4" t="str">
        <f>Etiquettes!$H$5</f>
        <v>kt</v>
      </c>
      <c r="F2" s="4">
        <v>0</v>
      </c>
      <c r="G2" s="27" t="str">
        <f>Etiquettes!$H$3</f>
        <v>Pomme de terre</v>
      </c>
      <c r="H2" s="6">
        <v>2015</v>
      </c>
      <c r="I2" s="27" t="str">
        <f>Etiquettes!$H$6</f>
        <v>France entière</v>
      </c>
      <c r="J2" s="27" t="str">
        <f>_xlfn.CONCAT("Production de ",B2)</f>
        <v>Production de Pommes de terre, non cuites ou cuites à l’eau ou à la vapeur, congelées ou surgelées</v>
      </c>
      <c r="K2" s="27"/>
      <c r="L2" s="4" t="str">
        <f>'Fabrications - PRODCOM'!$B$6</f>
        <v>Prodcom - Eurostat</v>
      </c>
      <c r="M2" s="27" t="s">
        <v>637</v>
      </c>
      <c r="N2" s="26" t="str">
        <f>Etiquettes!$H$11</f>
        <v>Volume</v>
      </c>
      <c r="O2" s="27" t="str">
        <f>_xlfn.CONCAT(J2,IF(OR(ISBLANK(C2),ISERROR(C2)),"",_xlfn.CONCAT(" = ",MROUND(C2,1)," ",E2," (",L2,")")))</f>
        <v>Production de Pommes de terre, non cuites ou cuites à l’eau ou à la vapeur, congelées ou surgelées</v>
      </c>
      <c r="P2" s="27"/>
      <c r="Q2" s="27"/>
      <c r="R2" s="27"/>
    </row>
    <row r="3" spans="1:20">
      <c r="A3" s="4" t="str">
        <f>Secteurs!$B$6</f>
        <v>Transformation</v>
      </c>
      <c r="B3" s="4" t="str">
        <f>Produits!$B$34</f>
        <v>Pommes de terre préparées ou conservées autrement qu’au vinaigre ou à l’acide acétique, congelées ou surgelées, y compris les pommes de terre entièrement ou partiellement frites et ensuite congelées ou surgelées</v>
      </c>
      <c r="C3" s="25" t="e">
        <f>'Fabrications - PRODCOM'!E19/10^6</f>
        <v>#VALUE!</v>
      </c>
      <c r="E3" s="4" t="str">
        <f>Etiquettes!$H$5</f>
        <v>kt</v>
      </c>
      <c r="F3" s="4">
        <v>0</v>
      </c>
      <c r="G3" s="27" t="str">
        <f>Etiquettes!$H$3</f>
        <v>Pomme de terre</v>
      </c>
      <c r="H3" s="6">
        <v>2015</v>
      </c>
      <c r="I3" s="27" t="str">
        <f>Etiquettes!$H$6</f>
        <v>France entière</v>
      </c>
      <c r="J3" s="27" t="str">
        <f t="shared" ref="J3:J8" si="0">_xlfn.CONCAT("Production de ",B3)</f>
        <v>Production de Pommes de terre préparées ou conservées autrement qu’au vinaigre ou à l’acide acétique, congelées ou surgelées, y compris les pommes de terre entièrement ou partiellement frites et ensuite congelées ou surgelées</v>
      </c>
      <c r="K3" s="27"/>
      <c r="L3" s="4" t="str">
        <f>'Fabrications - PRODCOM'!$B$6</f>
        <v>Prodcom - Eurostat</v>
      </c>
      <c r="M3" s="27" t="s">
        <v>637</v>
      </c>
      <c r="N3" s="26" t="str">
        <f>Etiquettes!$H$11</f>
        <v>Volume</v>
      </c>
      <c r="O3" s="27" t="str">
        <f t="shared" ref="O3:O22" si="1">_xlfn.CONCAT(J3,IF(OR(ISBLANK(C3),ISERROR(C3)),"",_xlfn.CONCAT(" = ",MROUND(C3,1)," ",E3," (",L3,")")))</f>
        <v>Production de Pommes de terre préparées ou conservées autrement qu’au vinaigre ou à l’acide acétique, congelées ou surgelées, y compris les pommes de terre entièrement ou partiellement frites et ensuite congelées ou surgelées</v>
      </c>
      <c r="P3" s="27"/>
      <c r="Q3" s="27"/>
      <c r="R3" s="27"/>
    </row>
    <row r="4" spans="1:20">
      <c r="A4" s="4" t="str">
        <f>Secteurs!$B$6</f>
        <v>Transformation</v>
      </c>
      <c r="B4" s="4" t="str">
        <f>Produits!$B$39</f>
        <v>Pommes de terre, déshydratées, coupées ou non, mais sans autre préparation</v>
      </c>
      <c r="C4" s="25">
        <f>'Fabrications - PRODCOM'!E20/10^6</f>
        <v>0</v>
      </c>
      <c r="E4" s="4" t="str">
        <f>Etiquettes!$H$5</f>
        <v>kt</v>
      </c>
      <c r="F4" s="4">
        <v>0</v>
      </c>
      <c r="G4" s="27" t="str">
        <f>Etiquettes!$H$3</f>
        <v>Pomme de terre</v>
      </c>
      <c r="H4" s="6">
        <v>2015</v>
      </c>
      <c r="I4" s="27" t="str">
        <f>Etiquettes!$H$6</f>
        <v>France entière</v>
      </c>
      <c r="J4" s="27" t="str">
        <f t="shared" si="0"/>
        <v>Production de Pommes de terre, déshydratées, coupées ou non, mais sans autre préparation</v>
      </c>
      <c r="K4" s="27"/>
      <c r="L4" s="4" t="str">
        <f>'Fabrications - PRODCOM'!$B$6</f>
        <v>Prodcom - Eurostat</v>
      </c>
      <c r="M4" s="27" t="s">
        <v>637</v>
      </c>
      <c r="N4" s="26" t="str">
        <f>Etiquettes!$H$11</f>
        <v>Volume</v>
      </c>
      <c r="O4" s="27" t="str">
        <f t="shared" si="1"/>
        <v>Production de Pommes de terre, déshydratées, coupées ou non, mais sans autre préparation = 0 kt (Prodcom - Eurostat)</v>
      </c>
      <c r="P4" s="27"/>
      <c r="Q4" s="27"/>
      <c r="R4" s="27"/>
    </row>
    <row r="5" spans="1:20">
      <c r="A5" s="4" t="str">
        <f>Secteurs!$B$6</f>
        <v>Transformation</v>
      </c>
      <c r="B5" s="4" t="str">
        <f>Produits!$B$43</f>
        <v>Pommes de terre déshydratées sous forme de farine, de poudre, de flocons, de granulés ou de pellets</v>
      </c>
      <c r="C5" s="25" t="e">
        <f>'Fabrications - PRODCOM'!E21/10^6</f>
        <v>#VALUE!</v>
      </c>
      <c r="E5" s="4" t="str">
        <f>Etiquettes!$H$5</f>
        <v>kt</v>
      </c>
      <c r="F5" s="4">
        <v>0</v>
      </c>
      <c r="G5" s="27" t="str">
        <f>Etiquettes!$H$3</f>
        <v>Pomme de terre</v>
      </c>
      <c r="H5" s="6">
        <v>2015</v>
      </c>
      <c r="I5" s="27" t="str">
        <f>Etiquettes!$H$6</f>
        <v>France entière</v>
      </c>
      <c r="J5" s="27" t="str">
        <f t="shared" si="0"/>
        <v>Production de Pommes de terre déshydratées sous forme de farine, de poudre, de flocons, de granulés ou de pellets</v>
      </c>
      <c r="K5" s="27"/>
      <c r="L5" s="4" t="str">
        <f>'Fabrications - PRODCOM'!$B$6</f>
        <v>Prodcom - Eurostat</v>
      </c>
      <c r="M5" s="27" t="s">
        <v>637</v>
      </c>
      <c r="N5" s="26" t="str">
        <f>Etiquettes!$H$11</f>
        <v>Volume</v>
      </c>
      <c r="O5" s="27" t="str">
        <f t="shared" si="1"/>
        <v>Production de Pommes de terre déshydratées sous forme de farine, de poudre, de flocons, de granulés ou de pellets</v>
      </c>
      <c r="P5" s="27"/>
      <c r="Q5" s="27"/>
      <c r="R5" s="27"/>
    </row>
    <row r="6" spans="1:20">
      <c r="A6" s="4" t="str">
        <f>Secteurs!$B$6</f>
        <v>Transformation</v>
      </c>
      <c r="B6" s="4" t="str">
        <f>Produits!$B$41</f>
        <v>Pommes de terre préparées ou conservées, sous forme de farine, semoule ou flocons (à l’exclusion des chips et des produits congelés ou surgelés, ou préparés ou conservés au vinaigre ou à l’acide acétique)</v>
      </c>
      <c r="C6" s="25" t="e">
        <f>'Fabrications - PRODCOM'!E22/10^6</f>
        <v>#VALUE!</v>
      </c>
      <c r="E6" s="4" t="str">
        <f>Etiquettes!$H$5</f>
        <v>kt</v>
      </c>
      <c r="F6" s="4">
        <v>0</v>
      </c>
      <c r="G6" s="27" t="str">
        <f>Etiquettes!$H$3</f>
        <v>Pomme de terre</v>
      </c>
      <c r="H6" s="6">
        <v>2015</v>
      </c>
      <c r="I6" s="27" t="str">
        <f>Etiquettes!$H$6</f>
        <v>France entière</v>
      </c>
      <c r="J6" s="27" t="str">
        <f t="shared" si="0"/>
        <v>Production de Pommes de terre préparées ou conservées, sous forme de farine, semoule ou flocons (à l’exclusion des chips et des produits congelés ou surgelés, ou préparés ou conservés au vinaigre ou à l’acide acétique)</v>
      </c>
      <c r="K6" s="27"/>
      <c r="L6" s="4" t="str">
        <f>'Fabrications - PRODCOM'!$B$6</f>
        <v>Prodcom - Eurostat</v>
      </c>
      <c r="M6" s="27" t="s">
        <v>637</v>
      </c>
      <c r="N6" s="26" t="str">
        <f>Etiquettes!$H$11</f>
        <v>Volume</v>
      </c>
      <c r="O6" s="27" t="str">
        <f t="shared" si="1"/>
        <v>Production de Pommes de terre préparées ou conservées, sous forme de farine, semoule ou flocons (à l’exclusion des chips et des produits congelés ou surgelés, ou préparés ou conservés au vinaigre ou à l’acide acétique)</v>
      </c>
      <c r="P6" s="27"/>
      <c r="Q6" s="27"/>
      <c r="R6" s="27"/>
    </row>
    <row r="7" spans="1:20">
      <c r="A7" s="4" t="str">
        <f>Secteurs!$B$6</f>
        <v>Transformation</v>
      </c>
      <c r="B7" s="4" t="str">
        <f>Produits!$B$45</f>
        <v>Autres préparations ou conserves de pommes de terre, y compris les chips (à l’exclusion des produits congelés ou surgelés, séchés, préparés ou conservés au vinaigre ou à l’acide acétique, ou sous forme de farines, semoules ou flocons)</v>
      </c>
      <c r="C7" s="25">
        <f>'Fabrications - PRODCOM'!E23/10^6</f>
        <v>121.337322</v>
      </c>
      <c r="E7" s="4" t="str">
        <f>Etiquettes!$H$5</f>
        <v>kt</v>
      </c>
      <c r="F7" s="4">
        <v>0</v>
      </c>
      <c r="G7" s="27" t="str">
        <f>Etiquettes!$H$3</f>
        <v>Pomme de terre</v>
      </c>
      <c r="H7" s="6">
        <v>2015</v>
      </c>
      <c r="I7" s="27" t="str">
        <f>Etiquettes!$H$6</f>
        <v>France entière</v>
      </c>
      <c r="J7" s="27" t="str">
        <f t="shared" si="0"/>
        <v>Production de Autres préparations ou conserves de pommes de terre, y compris les chips (à l’exclusion des produits congelés ou surgelés, séchés, préparés ou conservés au vinaigre ou à l’acide acétique, ou sous forme de farines, semoules ou flocons)</v>
      </c>
      <c r="K7" s="27"/>
      <c r="L7" s="4" t="str">
        <f>'Fabrications - PRODCOM'!$B$6</f>
        <v>Prodcom - Eurostat</v>
      </c>
      <c r="M7" s="27" t="s">
        <v>637</v>
      </c>
      <c r="N7" s="26" t="str">
        <f>Etiquettes!$H$11</f>
        <v>Volume</v>
      </c>
      <c r="O7" s="27" t="str">
        <f t="shared" si="1"/>
        <v>Production de Autres préparations ou conserves de pommes de terre, y compris les chips (à l’exclusion des produits congelés ou surgelés, séchés, préparés ou conservés au vinaigre ou à l’acide acétique, ou sous forme de farines, semoules ou flocons) = 121 kt (Prodcom - Eurostat)</v>
      </c>
      <c r="P7" s="27"/>
      <c r="Q7" s="27"/>
      <c r="R7" s="27"/>
    </row>
    <row r="8" spans="1:20">
      <c r="A8" s="4" t="str">
        <f>Secteurs!$B$6</f>
        <v>Transformation</v>
      </c>
      <c r="B8" s="4" t="str">
        <f>Produits!$B$27</f>
        <v>Fécule de pommes de terre</v>
      </c>
      <c r="C8" s="25" t="e">
        <f>'Fabrications - PRODCOM'!E24/10^6</f>
        <v>#VALUE!</v>
      </c>
      <c r="E8" s="4" t="str">
        <f>Etiquettes!$H$5</f>
        <v>kt</v>
      </c>
      <c r="F8" s="4">
        <v>0</v>
      </c>
      <c r="G8" s="27" t="str">
        <f>Etiquettes!$H$3</f>
        <v>Pomme de terre</v>
      </c>
      <c r="H8" s="6">
        <v>2015</v>
      </c>
      <c r="I8" s="27" t="str">
        <f>Etiquettes!$H$6</f>
        <v>France entière</v>
      </c>
      <c r="J8" s="27" t="str">
        <f t="shared" si="0"/>
        <v>Production de Fécule de pommes de terre</v>
      </c>
      <c r="K8" s="27"/>
      <c r="L8" s="4" t="str">
        <f>'Fabrications - PRODCOM'!$B$6</f>
        <v>Prodcom - Eurostat</v>
      </c>
      <c r="M8" s="27" t="s">
        <v>637</v>
      </c>
      <c r="N8" s="26" t="str">
        <f>Etiquettes!$H$11</f>
        <v>Volume</v>
      </c>
      <c r="O8" s="27" t="str">
        <f t="shared" si="1"/>
        <v>Production de Fécule de pommes de terre</v>
      </c>
      <c r="P8" s="27"/>
      <c r="Q8" s="27"/>
      <c r="R8" s="27"/>
    </row>
    <row r="9" spans="1:20">
      <c r="A9" s="4" t="str">
        <f>Secteurs!$B$6</f>
        <v>Transformation</v>
      </c>
      <c r="B9" s="4" t="str">
        <f>Produits!$B$31</f>
        <v>Pommes de terre, non cuites ou cuites à l’eau ou à la vapeur, congelées ou surgelées</v>
      </c>
      <c r="C9" s="25" t="e">
        <f>'Fabrications - PRODCOM'!F18/10^6</f>
        <v>#VALUE!</v>
      </c>
      <c r="E9" s="4" t="str">
        <f>Etiquettes!$H$5</f>
        <v>kt</v>
      </c>
      <c r="F9" s="4">
        <v>0</v>
      </c>
      <c r="G9" s="27" t="str">
        <f>Etiquettes!$H$3</f>
        <v>Pomme de terre</v>
      </c>
      <c r="H9" s="6">
        <v>2015</v>
      </c>
      <c r="I9" s="27" t="str">
        <f>Etiquettes!$H$6</f>
        <v>France entière</v>
      </c>
      <c r="J9" s="27" t="str">
        <f>_xlfn.CONCAT("Production de ",B9)</f>
        <v>Production de Pommes de terre, non cuites ou cuites à l’eau ou à la vapeur, congelées ou surgelées</v>
      </c>
      <c r="K9" s="27"/>
      <c r="L9" s="4" t="str">
        <f>'Fabrications - PRODCOM'!$B$6</f>
        <v>Prodcom - Eurostat</v>
      </c>
      <c r="M9" s="27" t="s">
        <v>637</v>
      </c>
      <c r="N9" s="26" t="str">
        <f>Etiquettes!$H$11</f>
        <v>Volume</v>
      </c>
      <c r="O9" s="27" t="str">
        <f t="shared" si="1"/>
        <v>Production de Pommes de terre, non cuites ou cuites à l’eau ou à la vapeur, congelées ou surgelées</v>
      </c>
      <c r="P9" s="27"/>
      <c r="Q9" s="27"/>
      <c r="R9" s="27"/>
    </row>
    <row r="10" spans="1:20">
      <c r="A10" s="4" t="str">
        <f>Secteurs!$B$6</f>
        <v>Transformation</v>
      </c>
      <c r="B10" s="4" t="str">
        <f>Produits!$B$34</f>
        <v>Pommes de terre préparées ou conservées autrement qu’au vinaigre ou à l’acide acétique, congelées ou surgelées, y compris les pommes de terre entièrement ou partiellement frites et ensuite congelées ou surgelées</v>
      </c>
      <c r="C10" s="25" t="e">
        <f>'Fabrications - PRODCOM'!F19/10^6</f>
        <v>#VALUE!</v>
      </c>
      <c r="E10" s="4" t="str">
        <f>Etiquettes!$H$5</f>
        <v>kt</v>
      </c>
      <c r="F10" s="4">
        <v>0</v>
      </c>
      <c r="G10" s="27" t="str">
        <f>Etiquettes!$H$3</f>
        <v>Pomme de terre</v>
      </c>
      <c r="H10" s="6">
        <v>2015</v>
      </c>
      <c r="I10" s="27" t="str">
        <f>Etiquettes!$H$6</f>
        <v>France entière</v>
      </c>
      <c r="J10" s="27" t="str">
        <f t="shared" ref="J10:J15" si="2">_xlfn.CONCAT("Production de ",B10)</f>
        <v>Production de Pommes de terre préparées ou conservées autrement qu’au vinaigre ou à l’acide acétique, congelées ou surgelées, y compris les pommes de terre entièrement ou partiellement frites et ensuite congelées ou surgelées</v>
      </c>
      <c r="K10" s="27"/>
      <c r="L10" s="4" t="str">
        <f>'Fabrications - PRODCOM'!$B$6</f>
        <v>Prodcom - Eurostat</v>
      </c>
      <c r="M10" s="27" t="s">
        <v>637</v>
      </c>
      <c r="N10" s="26" t="str">
        <f>Etiquettes!$H$11</f>
        <v>Volume</v>
      </c>
      <c r="O10" s="27" t="str">
        <f t="shared" si="1"/>
        <v>Production de Pommes de terre préparées ou conservées autrement qu’au vinaigre ou à l’acide acétique, congelées ou surgelées, y compris les pommes de terre entièrement ou partiellement frites et ensuite congelées ou surgelées</v>
      </c>
      <c r="P10" s="27"/>
      <c r="Q10" s="27"/>
      <c r="R10" s="27"/>
    </row>
    <row r="11" spans="1:20">
      <c r="A11" s="4" t="str">
        <f>Secteurs!$B$6</f>
        <v>Transformation</v>
      </c>
      <c r="B11" s="4" t="str">
        <f>Produits!$B$39</f>
        <v>Pommes de terre, déshydratées, coupées ou non, mais sans autre préparation</v>
      </c>
      <c r="C11" s="25">
        <f>'Fabrications - PRODCOM'!F20/10^6</f>
        <v>0</v>
      </c>
      <c r="E11" s="4" t="str">
        <f>Etiquettes!$H$5</f>
        <v>kt</v>
      </c>
      <c r="F11" s="4">
        <v>0</v>
      </c>
      <c r="G11" s="27" t="str">
        <f>Etiquettes!$H$3</f>
        <v>Pomme de terre</v>
      </c>
      <c r="H11" s="6">
        <v>2015</v>
      </c>
      <c r="I11" s="27" t="str">
        <f>Etiquettes!$H$6</f>
        <v>France entière</v>
      </c>
      <c r="J11" s="27" t="str">
        <f t="shared" si="2"/>
        <v>Production de Pommes de terre, déshydratées, coupées ou non, mais sans autre préparation</v>
      </c>
      <c r="K11" s="27"/>
      <c r="L11" s="4" t="str">
        <f>'Fabrications - PRODCOM'!$B$6</f>
        <v>Prodcom - Eurostat</v>
      </c>
      <c r="M11" s="27" t="s">
        <v>637</v>
      </c>
      <c r="N11" s="26" t="str">
        <f>Etiquettes!$H$11</f>
        <v>Volume</v>
      </c>
      <c r="O11" s="27" t="str">
        <f t="shared" si="1"/>
        <v>Production de Pommes de terre, déshydratées, coupées ou non, mais sans autre préparation = 0 kt (Prodcom - Eurostat)</v>
      </c>
      <c r="P11" s="27"/>
      <c r="Q11" s="27"/>
      <c r="R11" s="27"/>
    </row>
    <row r="12" spans="1:20">
      <c r="A12" s="4" t="str">
        <f>Secteurs!$B$6</f>
        <v>Transformation</v>
      </c>
      <c r="B12" s="4" t="str">
        <f>Produits!$B$43</f>
        <v>Pommes de terre déshydratées sous forme de farine, de poudre, de flocons, de granulés ou de pellets</v>
      </c>
      <c r="C12" s="25" t="e">
        <f>'Fabrications - PRODCOM'!F21/10^6</f>
        <v>#VALUE!</v>
      </c>
      <c r="E12" s="4" t="str">
        <f>Etiquettes!$H$5</f>
        <v>kt</v>
      </c>
      <c r="F12" s="4">
        <v>0</v>
      </c>
      <c r="G12" s="27" t="str">
        <f>Etiquettes!$H$3</f>
        <v>Pomme de terre</v>
      </c>
      <c r="H12" s="6">
        <v>2015</v>
      </c>
      <c r="I12" s="27" t="str">
        <f>Etiquettes!$H$6</f>
        <v>France entière</v>
      </c>
      <c r="J12" s="27" t="str">
        <f t="shared" si="2"/>
        <v>Production de Pommes de terre déshydratées sous forme de farine, de poudre, de flocons, de granulés ou de pellets</v>
      </c>
      <c r="K12" s="27"/>
      <c r="L12" s="4" t="str">
        <f>'Fabrications - PRODCOM'!$B$6</f>
        <v>Prodcom - Eurostat</v>
      </c>
      <c r="M12" s="27" t="s">
        <v>637</v>
      </c>
      <c r="N12" s="26" t="str">
        <f>Etiquettes!$H$11</f>
        <v>Volume</v>
      </c>
      <c r="O12" s="27" t="str">
        <f t="shared" si="1"/>
        <v>Production de Pommes de terre déshydratées sous forme de farine, de poudre, de flocons, de granulés ou de pellets</v>
      </c>
      <c r="P12" s="27"/>
      <c r="Q12" s="27"/>
      <c r="R12" s="27"/>
    </row>
    <row r="13" spans="1:20">
      <c r="A13" s="4" t="str">
        <f>Secteurs!$B$6</f>
        <v>Transformation</v>
      </c>
      <c r="B13" s="4" t="str">
        <f>Produits!$B$41</f>
        <v>Pommes de terre préparées ou conservées, sous forme de farine, semoule ou flocons (à l’exclusion des chips et des produits congelés ou surgelés, ou préparés ou conservés au vinaigre ou à l’acide acétique)</v>
      </c>
      <c r="C13" s="25" t="e">
        <f>'Fabrications - PRODCOM'!F22/10^6</f>
        <v>#VALUE!</v>
      </c>
      <c r="E13" s="4" t="str">
        <f>Etiquettes!$H$5</f>
        <v>kt</v>
      </c>
      <c r="F13" s="4">
        <v>0</v>
      </c>
      <c r="G13" s="27" t="str">
        <f>Etiquettes!$H$3</f>
        <v>Pomme de terre</v>
      </c>
      <c r="H13" s="6">
        <v>2015</v>
      </c>
      <c r="I13" s="27" t="str">
        <f>Etiquettes!$H$6</f>
        <v>France entière</v>
      </c>
      <c r="J13" s="27" t="str">
        <f t="shared" si="2"/>
        <v>Production de Pommes de terre préparées ou conservées, sous forme de farine, semoule ou flocons (à l’exclusion des chips et des produits congelés ou surgelés, ou préparés ou conservés au vinaigre ou à l’acide acétique)</v>
      </c>
      <c r="K13" s="27"/>
      <c r="L13" s="4" t="str">
        <f>'Fabrications - PRODCOM'!$B$6</f>
        <v>Prodcom - Eurostat</v>
      </c>
      <c r="M13" s="27" t="s">
        <v>637</v>
      </c>
      <c r="N13" s="26" t="str">
        <f>Etiquettes!$H$11</f>
        <v>Volume</v>
      </c>
      <c r="O13" s="27" t="str">
        <f t="shared" si="1"/>
        <v>Production de Pommes de terre préparées ou conservées, sous forme de farine, semoule ou flocons (à l’exclusion des chips et des produits congelés ou surgelés, ou préparés ou conservés au vinaigre ou à l’acide acétique)</v>
      </c>
      <c r="P13" s="27"/>
      <c r="Q13" s="27"/>
      <c r="R13" s="27"/>
    </row>
    <row r="14" spans="1:20">
      <c r="A14" s="4" t="str">
        <f>Secteurs!$B$6</f>
        <v>Transformation</v>
      </c>
      <c r="B14" s="4" t="str">
        <f>Produits!$B$45</f>
        <v>Autres préparations ou conserves de pommes de terre, y compris les chips (à l’exclusion des produits congelés ou surgelés, séchés, préparés ou conservés au vinaigre ou à l’acide acétique, ou sous forme de farines, semoules ou flocons)</v>
      </c>
      <c r="C14" s="25">
        <f>'Fabrications - PRODCOM'!F23/10^6</f>
        <v>132.92400000000001</v>
      </c>
      <c r="E14" s="4" t="str">
        <f>Etiquettes!$H$5</f>
        <v>kt</v>
      </c>
      <c r="F14" s="4">
        <v>0</v>
      </c>
      <c r="G14" s="27" t="str">
        <f>Etiquettes!$H$3</f>
        <v>Pomme de terre</v>
      </c>
      <c r="H14" s="6">
        <v>2015</v>
      </c>
      <c r="I14" s="27" t="str">
        <f>Etiquettes!$H$6</f>
        <v>France entière</v>
      </c>
      <c r="J14" s="27" t="str">
        <f t="shared" si="2"/>
        <v>Production de Autres préparations ou conserves de pommes de terre, y compris les chips (à l’exclusion des produits congelés ou surgelés, séchés, préparés ou conservés au vinaigre ou à l’acide acétique, ou sous forme de farines, semoules ou flocons)</v>
      </c>
      <c r="K14" s="27"/>
      <c r="L14" s="4" t="str">
        <f>'Fabrications - PRODCOM'!$B$6</f>
        <v>Prodcom - Eurostat</v>
      </c>
      <c r="M14" s="27" t="s">
        <v>637</v>
      </c>
      <c r="N14" s="26" t="str">
        <f>Etiquettes!$H$11</f>
        <v>Volume</v>
      </c>
      <c r="O14" s="27" t="str">
        <f t="shared" si="1"/>
        <v>Production de Autres préparations ou conserves de pommes de terre, y compris les chips (à l’exclusion des produits congelés ou surgelés, séchés, préparés ou conservés au vinaigre ou à l’acide acétique, ou sous forme de farines, semoules ou flocons) = 133 kt (Prodcom - Eurostat)</v>
      </c>
      <c r="P14" s="27"/>
      <c r="Q14" s="27"/>
      <c r="R14" s="27"/>
    </row>
    <row r="15" spans="1:20">
      <c r="A15" s="4" t="str">
        <f>Secteurs!$B$6</f>
        <v>Transformation</v>
      </c>
      <c r="B15" s="4" t="str">
        <f>Produits!$B$27</f>
        <v>Fécule de pommes de terre</v>
      </c>
      <c r="C15" s="25" t="e">
        <f>'Fabrications - PRODCOM'!F24/10^6</f>
        <v>#VALUE!</v>
      </c>
      <c r="E15" s="4" t="str">
        <f>Etiquettes!$H$5</f>
        <v>kt</v>
      </c>
      <c r="F15" s="4">
        <v>0</v>
      </c>
      <c r="G15" s="27" t="str">
        <f>Etiquettes!$H$3</f>
        <v>Pomme de terre</v>
      </c>
      <c r="H15" s="6">
        <v>2015</v>
      </c>
      <c r="I15" s="27" t="str">
        <f>Etiquettes!$H$6</f>
        <v>France entière</v>
      </c>
      <c r="J15" s="27" t="str">
        <f t="shared" si="2"/>
        <v>Production de Fécule de pommes de terre</v>
      </c>
      <c r="K15" s="27"/>
      <c r="L15" s="4" t="str">
        <f>'Fabrications - PRODCOM'!$B$6</f>
        <v>Prodcom - Eurostat</v>
      </c>
      <c r="M15" s="27" t="s">
        <v>637</v>
      </c>
      <c r="N15" s="26" t="str">
        <f>Etiquettes!$H$11</f>
        <v>Volume</v>
      </c>
      <c r="O15" s="27" t="str">
        <f t="shared" si="1"/>
        <v>Production de Fécule de pommes de terre</v>
      </c>
      <c r="P15" s="27"/>
      <c r="R15" s="27"/>
    </row>
    <row r="16" spans="1:20">
      <c r="A16" s="4" t="str">
        <f>Secteurs!$B$6</f>
        <v>Transformation</v>
      </c>
      <c r="B16" s="4" t="str">
        <f>Produits!$B$31</f>
        <v>Pommes de terre, non cuites ou cuites à l’eau ou à la vapeur, congelées ou surgelées</v>
      </c>
      <c r="C16" s="25">
        <f>'Fabrications - PRODCOM'!G18/10^6</f>
        <v>3.6604999999999999</v>
      </c>
      <c r="E16" s="4" t="str">
        <f>Etiquettes!$H$5</f>
        <v>kt</v>
      </c>
      <c r="F16" s="4">
        <v>0</v>
      </c>
      <c r="G16" s="27" t="str">
        <f>Etiquettes!$H$3</f>
        <v>Pomme de terre</v>
      </c>
      <c r="H16" s="6">
        <v>2015</v>
      </c>
      <c r="I16" s="27" t="str">
        <f>Etiquettes!$H$6</f>
        <v>France entière</v>
      </c>
      <c r="J16" s="27" t="str">
        <f>_xlfn.CONCAT("Production de ",B16)</f>
        <v>Production de Pommes de terre, non cuites ou cuites à l’eau ou à la vapeur, congelées ou surgelées</v>
      </c>
      <c r="K16" s="27"/>
      <c r="L16" s="4" t="str">
        <f>'Fabrications - PRODCOM'!$B$6</f>
        <v>Prodcom - Eurostat</v>
      </c>
      <c r="M16" s="27" t="s">
        <v>637</v>
      </c>
      <c r="N16" s="26" t="str">
        <f>Etiquettes!$H$11</f>
        <v>Volume</v>
      </c>
      <c r="O16" s="27" t="str">
        <f t="shared" si="1"/>
        <v>Production de Pommes de terre, non cuites ou cuites à l’eau ou à la vapeur, congelées ou surgelées = 4 kt (Prodcom - Eurostat)</v>
      </c>
      <c r="P16" s="27"/>
    </row>
    <row r="17" spans="1:18">
      <c r="A17" s="4" t="str">
        <f>Secteurs!$B$6</f>
        <v>Transformation</v>
      </c>
      <c r="B17" s="4" t="str">
        <f>Produits!$B$34</f>
        <v>Pommes de terre préparées ou conservées autrement qu’au vinaigre ou à l’acide acétique, congelées ou surgelées, y compris les pommes de terre entièrement ou partiellement frites et ensuite congelées ou surgelées</v>
      </c>
      <c r="C17" s="25" t="e">
        <f>'Fabrications - PRODCOM'!G19/10^6</f>
        <v>#VALUE!</v>
      </c>
      <c r="E17" s="4" t="str">
        <f>Etiquettes!$H$5</f>
        <v>kt</v>
      </c>
      <c r="F17" s="4">
        <v>0</v>
      </c>
      <c r="G17" s="27" t="str">
        <f>Etiquettes!$H$3</f>
        <v>Pomme de terre</v>
      </c>
      <c r="H17" s="6">
        <v>2015</v>
      </c>
      <c r="I17" s="27" t="str">
        <f>Etiquettes!$H$6</f>
        <v>France entière</v>
      </c>
      <c r="J17" s="27" t="str">
        <f t="shared" ref="J17:J22" si="3">_xlfn.CONCAT("Production de ",B17)</f>
        <v>Production de Pommes de terre préparées ou conservées autrement qu’au vinaigre ou à l’acide acétique, congelées ou surgelées, y compris les pommes de terre entièrement ou partiellement frites et ensuite congelées ou surgelées</v>
      </c>
      <c r="K17" s="27"/>
      <c r="L17" s="4" t="str">
        <f>'Fabrications - PRODCOM'!$B$6</f>
        <v>Prodcom - Eurostat</v>
      </c>
      <c r="M17" s="27" t="s">
        <v>637</v>
      </c>
      <c r="N17" s="26" t="str">
        <f>Etiquettes!$H$11</f>
        <v>Volume</v>
      </c>
      <c r="O17" s="27" t="str">
        <f t="shared" si="1"/>
        <v>Production de Pommes de terre préparées ou conservées autrement qu’au vinaigre ou à l’acide acétique, congelées ou surgelées, y compris les pommes de terre entièrement ou partiellement frites et ensuite congelées ou surgelées</v>
      </c>
      <c r="P17" s="27"/>
    </row>
    <row r="18" spans="1:18">
      <c r="A18" s="4" t="str">
        <f>Secteurs!$B$6</f>
        <v>Transformation</v>
      </c>
      <c r="B18" s="4" t="str">
        <f>Produits!$B$39</f>
        <v>Pommes de terre, déshydratées, coupées ou non, mais sans autre préparation</v>
      </c>
      <c r="C18" s="25">
        <f>'Fabrications - PRODCOM'!G20/10^6</f>
        <v>0</v>
      </c>
      <c r="E18" s="4" t="str">
        <f>Etiquettes!$H$5</f>
        <v>kt</v>
      </c>
      <c r="F18" s="4">
        <v>0</v>
      </c>
      <c r="G18" s="27" t="str">
        <f>Etiquettes!$H$3</f>
        <v>Pomme de terre</v>
      </c>
      <c r="H18" s="6">
        <v>2015</v>
      </c>
      <c r="I18" s="27" t="str">
        <f>Etiquettes!$H$6</f>
        <v>France entière</v>
      </c>
      <c r="J18" s="27" t="str">
        <f t="shared" si="3"/>
        <v>Production de Pommes de terre, déshydratées, coupées ou non, mais sans autre préparation</v>
      </c>
      <c r="K18" s="27"/>
      <c r="L18" s="4" t="str">
        <f>'Fabrications - PRODCOM'!$B$6</f>
        <v>Prodcom - Eurostat</v>
      </c>
      <c r="M18" s="27" t="s">
        <v>637</v>
      </c>
      <c r="N18" s="26" t="str">
        <f>Etiquettes!$H$11</f>
        <v>Volume</v>
      </c>
      <c r="O18" s="27" t="str">
        <f t="shared" si="1"/>
        <v>Production de Pommes de terre, déshydratées, coupées ou non, mais sans autre préparation = 0 kt (Prodcom - Eurostat)</v>
      </c>
      <c r="P18" s="27"/>
      <c r="R18" s="27"/>
    </row>
    <row r="19" spans="1:18">
      <c r="A19" s="4" t="str">
        <f>Secteurs!$B$6</f>
        <v>Transformation</v>
      </c>
      <c r="B19" s="4" t="str">
        <f>Produits!$B$43</f>
        <v>Pommes de terre déshydratées sous forme de farine, de poudre, de flocons, de granulés ou de pellets</v>
      </c>
      <c r="C19" s="25" t="e">
        <f>'Fabrications - PRODCOM'!G21/10^6</f>
        <v>#VALUE!</v>
      </c>
      <c r="E19" s="4" t="str">
        <f>Etiquettes!$H$5</f>
        <v>kt</v>
      </c>
      <c r="F19" s="4">
        <v>0</v>
      </c>
      <c r="G19" s="27" t="str">
        <f>Etiquettes!$H$3</f>
        <v>Pomme de terre</v>
      </c>
      <c r="H19" s="6">
        <v>2015</v>
      </c>
      <c r="I19" s="27" t="str">
        <f>Etiquettes!$H$6</f>
        <v>France entière</v>
      </c>
      <c r="J19" s="27" t="str">
        <f t="shared" si="3"/>
        <v>Production de Pommes de terre déshydratées sous forme de farine, de poudre, de flocons, de granulés ou de pellets</v>
      </c>
      <c r="K19" s="27"/>
      <c r="L19" s="4" t="str">
        <f>'Fabrications - PRODCOM'!$B$6</f>
        <v>Prodcom - Eurostat</v>
      </c>
      <c r="M19" s="27" t="s">
        <v>637</v>
      </c>
      <c r="N19" s="26" t="str">
        <f>Etiquettes!$H$11</f>
        <v>Volume</v>
      </c>
      <c r="O19" s="27" t="str">
        <f t="shared" si="1"/>
        <v>Production de Pommes de terre déshydratées sous forme de farine, de poudre, de flocons, de granulés ou de pellets</v>
      </c>
      <c r="P19" s="27"/>
      <c r="R19" s="27"/>
    </row>
    <row r="20" spans="1:18">
      <c r="A20" s="4" t="str">
        <f>Secteurs!$B$6</f>
        <v>Transformation</v>
      </c>
      <c r="B20" s="4" t="str">
        <f>Produits!$B$41</f>
        <v>Pommes de terre préparées ou conservées, sous forme de farine, semoule ou flocons (à l’exclusion des chips et des produits congelés ou surgelés, ou préparés ou conservés au vinaigre ou à l’acide acétique)</v>
      </c>
      <c r="C20" s="25" t="e">
        <f>'Fabrications - PRODCOM'!G22/10^6</f>
        <v>#VALUE!</v>
      </c>
      <c r="E20" s="4" t="str">
        <f>Etiquettes!$H$5</f>
        <v>kt</v>
      </c>
      <c r="F20" s="4">
        <v>0</v>
      </c>
      <c r="G20" s="27" t="str">
        <f>Etiquettes!$H$3</f>
        <v>Pomme de terre</v>
      </c>
      <c r="H20" s="6">
        <v>2015</v>
      </c>
      <c r="I20" s="27" t="str">
        <f>Etiquettes!$H$6</f>
        <v>France entière</v>
      </c>
      <c r="J20" s="27" t="str">
        <f t="shared" si="3"/>
        <v>Production de Pommes de terre préparées ou conservées, sous forme de farine, semoule ou flocons (à l’exclusion des chips et des produits congelés ou surgelés, ou préparés ou conservés au vinaigre ou à l’acide acétique)</v>
      </c>
      <c r="K20" s="27"/>
      <c r="L20" s="4" t="str">
        <f>'Fabrications - PRODCOM'!$B$6</f>
        <v>Prodcom - Eurostat</v>
      </c>
      <c r="M20" s="27" t="s">
        <v>637</v>
      </c>
      <c r="N20" s="26" t="str">
        <f>Etiquettes!$H$11</f>
        <v>Volume</v>
      </c>
      <c r="O20" s="27" t="str">
        <f t="shared" si="1"/>
        <v>Production de Pommes de terre préparées ou conservées, sous forme de farine, semoule ou flocons (à l’exclusion des chips et des produits congelés ou surgelés, ou préparés ou conservés au vinaigre ou à l’acide acétique)</v>
      </c>
      <c r="P20" s="27"/>
      <c r="R20" s="27"/>
    </row>
    <row r="21" spans="1:18">
      <c r="A21" s="4" t="str">
        <f>Secteurs!$B$6</f>
        <v>Transformation</v>
      </c>
      <c r="B21" s="4" t="str">
        <f>Produits!$B$45</f>
        <v>Autres préparations ou conserves de pommes de terre, y compris les chips (à l’exclusion des produits congelés ou surgelés, séchés, préparés ou conservés au vinaigre ou à l’acide acétique, ou sous forme de farines, semoules ou flocons)</v>
      </c>
      <c r="C21" s="25">
        <f>'Fabrications - PRODCOM'!G23/10^6</f>
        <v>170.48652200000001</v>
      </c>
      <c r="E21" s="4" t="str">
        <f>Etiquettes!$H$5</f>
        <v>kt</v>
      </c>
      <c r="F21" s="4">
        <v>0</v>
      </c>
      <c r="G21" s="27" t="str">
        <f>Etiquettes!$H$3</f>
        <v>Pomme de terre</v>
      </c>
      <c r="H21" s="6">
        <v>2015</v>
      </c>
      <c r="I21" s="27" t="str">
        <f>Etiquettes!$H$6</f>
        <v>France entière</v>
      </c>
      <c r="J21" s="27" t="str">
        <f t="shared" si="3"/>
        <v>Production de Autres préparations ou conserves de pommes de terre, y compris les chips (à l’exclusion des produits congelés ou surgelés, séchés, préparés ou conservés au vinaigre ou à l’acide acétique, ou sous forme de farines, semoules ou flocons)</v>
      </c>
      <c r="K21" s="27"/>
      <c r="L21" s="4" t="str">
        <f>'Fabrications - PRODCOM'!$B$6</f>
        <v>Prodcom - Eurostat</v>
      </c>
      <c r="M21" s="27" t="s">
        <v>637</v>
      </c>
      <c r="N21" s="26" t="str">
        <f>Etiquettes!$H$11</f>
        <v>Volume</v>
      </c>
      <c r="O21" s="27" t="str">
        <f t="shared" si="1"/>
        <v>Production de Autres préparations ou conserves de pommes de terre, y compris les chips (à l’exclusion des produits congelés ou surgelés, séchés, préparés ou conservés au vinaigre ou à l’acide acétique, ou sous forme de farines, semoules ou flocons) = 170 kt (Prodcom - Eurostat)</v>
      </c>
      <c r="P21" s="27"/>
    </row>
    <row r="22" spans="1:18">
      <c r="A22" s="4" t="str">
        <f>Secteurs!$B$6</f>
        <v>Transformation</v>
      </c>
      <c r="B22" s="4" t="str">
        <f>Produits!$B$27</f>
        <v>Fécule de pommes de terre</v>
      </c>
      <c r="C22" s="25" t="e">
        <f>'Fabrications - PRODCOM'!G24/10^6</f>
        <v>#VALUE!</v>
      </c>
      <c r="E22" s="4" t="str">
        <f>Etiquettes!$H$5</f>
        <v>kt</v>
      </c>
      <c r="F22" s="4">
        <v>0</v>
      </c>
      <c r="G22" s="27" t="str">
        <f>Etiquettes!$H$3</f>
        <v>Pomme de terre</v>
      </c>
      <c r="H22" s="6">
        <v>2015</v>
      </c>
      <c r="I22" s="27" t="str">
        <f>Etiquettes!$H$6</f>
        <v>France entière</v>
      </c>
      <c r="J22" s="27" t="str">
        <f t="shared" si="3"/>
        <v>Production de Fécule de pommes de terre</v>
      </c>
      <c r="K22" s="27"/>
      <c r="L22" s="4" t="str">
        <f>'Fabrications - PRODCOM'!$B$6</f>
        <v>Prodcom - Eurostat</v>
      </c>
      <c r="M22" s="27" t="s">
        <v>637</v>
      </c>
      <c r="N22" s="26" t="str">
        <f>Etiquettes!$H$11</f>
        <v>Volume</v>
      </c>
      <c r="O22" s="27" t="str">
        <f t="shared" si="1"/>
        <v>Production de Fécule de pommes de terre</v>
      </c>
      <c r="P22" s="27"/>
    </row>
    <row r="23" spans="1:18">
      <c r="C23" s="25"/>
      <c r="I23" s="4"/>
      <c r="L23" s="4"/>
      <c r="O23" s="26"/>
      <c r="P23" s="26"/>
    </row>
    <row r="24" spans="1:18">
      <c r="I24" s="4"/>
      <c r="L24" s="4"/>
      <c r="O24" s="26"/>
      <c r="P24" s="26"/>
    </row>
    <row r="25" spans="1:18">
      <c r="I25" s="4"/>
      <c r="L25" s="4"/>
      <c r="O25" s="26"/>
      <c r="P25" s="26"/>
    </row>
    <row r="31" spans="1:18">
      <c r="D31" s="25"/>
    </row>
    <row r="32" spans="1:18">
      <c r="D32" s="25"/>
    </row>
    <row r="33" spans="4:4">
      <c r="D33" s="25"/>
    </row>
  </sheetData>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03E46-0648-43CC-9EEA-2F4CF1DDBCCF}">
  <sheetPr>
    <tabColor rgb="FFFFC000"/>
  </sheetPr>
  <dimension ref="A1:G27"/>
  <sheetViews>
    <sheetView workbookViewId="0">
      <pane xSplit="4" ySplit="17" topLeftCell="E18" activePane="bottomRight" state="frozen"/>
      <selection sqref="A1:B1"/>
      <selection pane="topRight" sqref="A1:B1"/>
      <selection pane="bottomLeft" sqref="A1:B1"/>
      <selection pane="bottomRight" activeCell="D18" sqref="D18"/>
    </sheetView>
  </sheetViews>
  <sheetFormatPr baseColWidth="10" defaultColWidth="8.88671875" defaultRowHeight="11.4" customHeight="1"/>
  <cols>
    <col min="1" max="1" width="12.109375" style="44" bestFit="1" customWidth="1"/>
    <col min="2" max="2" width="39.5546875" style="44" bestFit="1" customWidth="1"/>
    <col min="3" max="3" width="14.88671875" style="30" customWidth="1"/>
    <col min="4" max="4" width="89.44140625" style="30" customWidth="1"/>
    <col min="5" max="7" width="10" style="30" customWidth="1"/>
    <col min="8" max="16384" width="8.88671875" style="30"/>
  </cols>
  <sheetData>
    <row r="1" spans="1:7" s="44" customFormat="1" ht="15" thickBot="1">
      <c r="A1" s="331" t="s">
        <v>660</v>
      </c>
      <c r="B1" s="330" t="s">
        <v>182</v>
      </c>
    </row>
    <row r="2" spans="1:7" s="44" customFormat="1" ht="14.4">
      <c r="A2" s="38" t="s">
        <v>183</v>
      </c>
      <c r="B2" s="39" t="s">
        <v>188</v>
      </c>
    </row>
    <row r="3" spans="1:7" s="44" customFormat="1" ht="14.4">
      <c r="A3" s="40" t="s">
        <v>8</v>
      </c>
      <c r="B3" s="41" t="s">
        <v>189</v>
      </c>
    </row>
    <row r="4" spans="1:7" s="44" customFormat="1" ht="14.4">
      <c r="A4" s="40" t="s">
        <v>16</v>
      </c>
      <c r="B4" s="41" t="s">
        <v>33</v>
      </c>
    </row>
    <row r="5" spans="1:7" s="44" customFormat="1" ht="14.4">
      <c r="A5" s="40" t="s">
        <v>14</v>
      </c>
      <c r="B5" s="41" t="s">
        <v>190</v>
      </c>
    </row>
    <row r="6" spans="1:7" s="44" customFormat="1" ht="14.4">
      <c r="A6" s="40" t="s">
        <v>21</v>
      </c>
      <c r="B6" s="4" t="s">
        <v>179</v>
      </c>
    </row>
    <row r="7" spans="1:7" s="44" customFormat="1" ht="15" thickBot="1">
      <c r="A7" s="42" t="s">
        <v>181</v>
      </c>
      <c r="B7" s="43" t="s">
        <v>187</v>
      </c>
    </row>
    <row r="8" spans="1:7" ht="14.4">
      <c r="C8" s="29" t="s">
        <v>145</v>
      </c>
    </row>
    <row r="9" spans="1:7" ht="14.4">
      <c r="C9" s="29" t="s">
        <v>146</v>
      </c>
      <c r="D9" s="31" t="s">
        <v>147</v>
      </c>
    </row>
    <row r="10" spans="1:7" ht="14.4">
      <c r="C10" s="29" t="s">
        <v>148</v>
      </c>
      <c r="D10" s="29" t="s">
        <v>149</v>
      </c>
    </row>
    <row r="11" spans="1:7" ht="14.4"/>
    <row r="12" spans="1:7" ht="14.4">
      <c r="C12" s="31" t="s">
        <v>150</v>
      </c>
      <c r="E12" s="29" t="s">
        <v>151</v>
      </c>
    </row>
    <row r="13" spans="1:7" ht="14.4">
      <c r="C13" s="31" t="s">
        <v>152</v>
      </c>
      <c r="E13" s="29" t="s">
        <v>17</v>
      </c>
    </row>
    <row r="14" spans="1:7" ht="14.4">
      <c r="C14" s="31" t="s">
        <v>153</v>
      </c>
      <c r="E14" s="29" t="s">
        <v>154</v>
      </c>
    </row>
    <row r="15" spans="1:7" ht="14.4"/>
    <row r="16" spans="1:7" ht="14.4">
      <c r="C16" s="371" t="s">
        <v>155</v>
      </c>
      <c r="D16" s="371" t="s">
        <v>155</v>
      </c>
      <c r="E16" s="32" t="s">
        <v>156</v>
      </c>
      <c r="F16" s="32" t="s">
        <v>157</v>
      </c>
      <c r="G16" s="32" t="s">
        <v>158</v>
      </c>
    </row>
    <row r="17" spans="3:7" ht="14.4">
      <c r="C17" s="33" t="s">
        <v>159</v>
      </c>
      <c r="D17" s="33" t="s">
        <v>160</v>
      </c>
      <c r="E17" s="34" t="s">
        <v>161</v>
      </c>
      <c r="F17" s="34" t="s">
        <v>161</v>
      </c>
      <c r="G17" s="34" t="s">
        <v>161</v>
      </c>
    </row>
    <row r="18" spans="3:7" ht="14.4">
      <c r="C18" s="35" t="s">
        <v>162</v>
      </c>
      <c r="D18" s="35" t="s">
        <v>163</v>
      </c>
      <c r="E18" s="51" t="s">
        <v>164</v>
      </c>
      <c r="F18" s="51" t="s">
        <v>164</v>
      </c>
      <c r="G18" s="51">
        <v>3660500</v>
      </c>
    </row>
    <row r="19" spans="3:7" ht="14.4">
      <c r="C19" s="35" t="s">
        <v>165</v>
      </c>
      <c r="D19" s="35" t="s">
        <v>166</v>
      </c>
      <c r="E19" s="52" t="s">
        <v>164</v>
      </c>
      <c r="F19" s="52" t="s">
        <v>164</v>
      </c>
      <c r="G19" s="52" t="s">
        <v>164</v>
      </c>
    </row>
    <row r="20" spans="3:7" ht="14.4">
      <c r="C20" s="35" t="s">
        <v>167</v>
      </c>
      <c r="D20" s="35" t="s">
        <v>168</v>
      </c>
      <c r="E20" s="51">
        <v>0</v>
      </c>
      <c r="F20" s="51">
        <v>0</v>
      </c>
      <c r="G20" s="51">
        <v>0</v>
      </c>
    </row>
    <row r="21" spans="3:7" ht="14.4">
      <c r="C21" s="35" t="s">
        <v>169</v>
      </c>
      <c r="D21" s="35" t="s">
        <v>170</v>
      </c>
      <c r="E21" s="52" t="s">
        <v>164</v>
      </c>
      <c r="F21" s="52" t="s">
        <v>164</v>
      </c>
      <c r="G21" s="52" t="s">
        <v>164</v>
      </c>
    </row>
    <row r="22" spans="3:7" ht="14.4">
      <c r="C22" s="35" t="s">
        <v>171</v>
      </c>
      <c r="D22" s="35" t="s">
        <v>172</v>
      </c>
      <c r="E22" s="51" t="s">
        <v>164</v>
      </c>
      <c r="F22" s="51" t="s">
        <v>164</v>
      </c>
      <c r="G22" s="51" t="s">
        <v>164</v>
      </c>
    </row>
    <row r="23" spans="3:7" ht="14.4">
      <c r="C23" s="35" t="s">
        <v>173</v>
      </c>
      <c r="D23" s="35" t="s">
        <v>174</v>
      </c>
      <c r="E23" s="52">
        <v>121337322</v>
      </c>
      <c r="F23" s="52">
        <v>132924000</v>
      </c>
      <c r="G23" s="52">
        <v>170486522</v>
      </c>
    </row>
    <row r="24" spans="3:7" ht="14.4">
      <c r="C24" s="35" t="s">
        <v>175</v>
      </c>
      <c r="D24" s="35" t="s">
        <v>176</v>
      </c>
      <c r="E24" s="52" t="s">
        <v>164</v>
      </c>
      <c r="F24" s="52" t="s">
        <v>164</v>
      </c>
      <c r="G24" s="52" t="s">
        <v>164</v>
      </c>
    </row>
    <row r="26" spans="3:7" ht="14.4">
      <c r="C26" s="31" t="s">
        <v>177</v>
      </c>
    </row>
    <row r="27" spans="3:7" ht="14.4">
      <c r="C27" s="31" t="s">
        <v>164</v>
      </c>
      <c r="D27" s="29" t="s">
        <v>178</v>
      </c>
    </row>
  </sheetData>
  <mergeCells count="1">
    <mergeCell ref="C16:D16"/>
  </mergeCells>
  <hyperlinks>
    <hyperlink ref="A1" location="SOMMAIRE!A1" display="SOMMAIRE" xr:uid="{F679423E-8F52-41B9-BB28-59A7E91C93C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FDB10-25E9-4877-BA9B-1858036E10E8}">
  <sheetPr>
    <tabColor rgb="FF92D050"/>
  </sheetPr>
  <dimension ref="A1:T93"/>
  <sheetViews>
    <sheetView workbookViewId="0">
      <pane xSplit="2" ySplit="1" topLeftCell="C54" activePane="bottomRight" state="frozen"/>
      <selection activeCell="B15" sqref="B15"/>
      <selection pane="topRight" activeCell="B15" sqref="B15"/>
      <selection pane="bottomLeft" activeCell="B15" sqref="B15"/>
      <selection pane="bottomRight" activeCell="C71" sqref="C71:C73"/>
    </sheetView>
  </sheetViews>
  <sheetFormatPr baseColWidth="10" defaultColWidth="9.109375" defaultRowHeight="14.4"/>
  <cols>
    <col min="1" max="1" width="28" style="4" customWidth="1"/>
    <col min="2" max="2" width="61.21875" style="4" customWidth="1"/>
    <col min="3" max="3" width="9.33203125" style="4" bestFit="1" customWidth="1"/>
    <col min="4" max="4" width="12.88671875" style="6" bestFit="1" customWidth="1"/>
    <col min="5" max="5" width="6.6640625" style="4" bestFit="1" customWidth="1"/>
    <col min="6" max="6" width="22.33203125" style="4" bestFit="1"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Secteurs!$B$31</f>
        <v>Importations</v>
      </c>
      <c r="B2" s="4" t="str">
        <f>'Comext mensuel - EUROSTAT'!$E$19</f>
        <v>Pommes de terre de semence</v>
      </c>
      <c r="C2" s="213">
        <f>SUM('Comext mensuel - EUROSTAT'!M19:X19)/10^4</f>
        <v>44.737370000000006</v>
      </c>
      <c r="D2" s="4"/>
      <c r="E2" s="4" t="str">
        <f>Etiquettes!$H$5</f>
        <v>kt</v>
      </c>
      <c r="F2" s="26" t="str">
        <f>Etiquettes!$H$4</f>
        <v>2015-16</v>
      </c>
      <c r="G2" s="27" t="str">
        <f>Etiquettes!$H$3</f>
        <v>Pomme de terre</v>
      </c>
      <c r="H2" s="26" t="str">
        <f>Etiquettes!$H$4</f>
        <v>2015-16</v>
      </c>
      <c r="I2" s="27" t="str">
        <f>Etiquettes!$H$6</f>
        <v>France entière</v>
      </c>
      <c r="J2" s="27" t="str">
        <f>_xlfn.CONCAT("Importation de ",B2)</f>
        <v>Importation de Pommes de terre de semence</v>
      </c>
      <c r="K2" s="27"/>
      <c r="L2" s="4" t="str">
        <f>'Comext mensuel - EUROSTAT'!$B$6</f>
        <v>Douanes - Eurostat</v>
      </c>
      <c r="M2" s="27" t="s">
        <v>967</v>
      </c>
      <c r="N2" s="26" t="str">
        <f>Etiquettes!$H$11</f>
        <v>Volume</v>
      </c>
      <c r="O2" s="27" t="str">
        <f>_xlfn.CONCAT(J2,IF(OR(ISBLANK(C2),ISERROR(C2)),"",_xlfn.CONCAT(" = ",MROUND(C2,1)," ",E2," (",L2,")")))</f>
        <v>Importation de Pommes de terre de semence = 45 kt (Douanes - Eurostat)</v>
      </c>
      <c r="P2" s="27" t="str">
        <f>Etiquettes!$I$15</f>
        <v>Robuste</v>
      </c>
      <c r="Q2" s="27" t="s">
        <v>611</v>
      </c>
      <c r="R2" s="27" t="str">
        <f>Etiquettes!$H$17</f>
        <v>Donnée collectée (valeur du flux ou coefficient)</v>
      </c>
    </row>
    <row r="3" spans="1:20">
      <c r="A3" s="4" t="str">
        <f>Secteurs!$B$31</f>
        <v>Importations</v>
      </c>
      <c r="B3" s="4" t="str">
        <f>'Comext mensuel - EUROSTAT'!$E$20</f>
        <v>Pommes de terre, à l'état frais ou réfrigéré, destinées à la fabrication de la fécule</v>
      </c>
      <c r="C3" s="213">
        <f>SUM('Comext mensuel - EUROSTAT'!M20:X20)/10^4</f>
        <v>3.2611650000000001</v>
      </c>
      <c r="D3" s="4"/>
      <c r="E3" s="4" t="str">
        <f>Etiquettes!$H$5</f>
        <v>kt</v>
      </c>
      <c r="F3" s="26" t="str">
        <f>Etiquettes!$H$4</f>
        <v>2015-16</v>
      </c>
      <c r="G3" s="27" t="str">
        <f>Etiquettes!$H$3</f>
        <v>Pomme de terre</v>
      </c>
      <c r="H3" s="26" t="str">
        <f>Etiquettes!$H$4</f>
        <v>2015-16</v>
      </c>
      <c r="I3" s="27" t="str">
        <f>Etiquettes!$H$6</f>
        <v>France entière</v>
      </c>
      <c r="J3" s="27" t="str">
        <f t="shared" ref="J3:J16" si="0">_xlfn.CONCAT("Importation de ",B3)</f>
        <v>Importation de Pommes de terre, à l'état frais ou réfrigéré, destinées à la fabrication de la fécule</v>
      </c>
      <c r="K3" s="27"/>
      <c r="L3" s="4" t="str">
        <f>'Comext mensuel - EUROSTAT'!$B$6</f>
        <v>Douanes - Eurostat</v>
      </c>
      <c r="M3" s="27" t="s">
        <v>967</v>
      </c>
      <c r="N3" s="26" t="str">
        <f>Etiquettes!$H$11</f>
        <v>Volume</v>
      </c>
      <c r="O3" s="27" t="str">
        <f t="shared" ref="O3:O76" si="1">_xlfn.CONCAT(J3,IF(OR(ISBLANK(C3),ISERROR(C3)),"",_xlfn.CONCAT(" = ",MROUND(C3,1)," ",E3," (",L3,")")))</f>
        <v>Importation de Pommes de terre, à l'état frais ou réfrigéré, destinées à la fabrication de la fécule = 3 kt (Douanes - Eurostat)</v>
      </c>
      <c r="P3" s="27" t="str">
        <f>Etiquettes!$I$15</f>
        <v>Robuste</v>
      </c>
      <c r="Q3" s="27" t="s">
        <v>611</v>
      </c>
      <c r="R3" s="27" t="str">
        <f>Etiquettes!$H$17</f>
        <v>Donnée collectée (valeur du flux ou coefficient)</v>
      </c>
    </row>
    <row r="4" spans="1:20">
      <c r="A4" s="4" t="str">
        <f>Secteurs!$B$31</f>
        <v>Importations</v>
      </c>
      <c r="B4" s="4" t="str">
        <f>'Comext mensuel - EUROSTAT'!$E$21</f>
        <v>Pommes de terre de primeurs, à l'état frais ou réfrigéré, du 1er janvier au 30 juin</v>
      </c>
      <c r="C4" s="213">
        <f>SUM('Comext mensuel - EUROSTAT'!M21:X21)/10^4</f>
        <v>35.533089999999994</v>
      </c>
      <c r="D4" s="4"/>
      <c r="E4" s="4" t="str">
        <f>Etiquettes!$H$5</f>
        <v>kt</v>
      </c>
      <c r="F4" s="26" t="str">
        <f>Etiquettes!$H$4</f>
        <v>2015-16</v>
      </c>
      <c r="G4" s="27" t="str">
        <f>Etiquettes!$H$3</f>
        <v>Pomme de terre</v>
      </c>
      <c r="H4" s="26" t="str">
        <f>Etiquettes!$H$4</f>
        <v>2015-16</v>
      </c>
      <c r="I4" s="27" t="str">
        <f>Etiquettes!$H$6</f>
        <v>France entière</v>
      </c>
      <c r="J4" s="27" t="str">
        <f t="shared" si="0"/>
        <v>Importation de Pommes de terre de primeurs, à l'état frais ou réfrigéré, du 1er janvier au 30 juin</v>
      </c>
      <c r="K4" s="27"/>
      <c r="L4" s="4" t="str">
        <f>'Comext mensuel - EUROSTAT'!$B$6</f>
        <v>Douanes - Eurostat</v>
      </c>
      <c r="M4" s="27" t="s">
        <v>967</v>
      </c>
      <c r="N4" s="26" t="str">
        <f>Etiquettes!$H$11</f>
        <v>Volume</v>
      </c>
      <c r="O4" s="27" t="str">
        <f t="shared" si="1"/>
        <v>Importation de Pommes de terre de primeurs, à l'état frais ou réfrigéré, du 1er janvier au 30 juin = 36 kt (Douanes - Eurostat)</v>
      </c>
      <c r="P4" s="27" t="str">
        <f>Etiquettes!$I$15</f>
        <v>Robuste</v>
      </c>
      <c r="Q4" s="27" t="s">
        <v>611</v>
      </c>
      <c r="R4" s="27" t="str">
        <f>Etiquettes!$H$17</f>
        <v>Donnée collectée (valeur du flux ou coefficient)</v>
      </c>
    </row>
    <row r="5" spans="1:20">
      <c r="A5" s="4" t="str">
        <f>Secteurs!$B$31</f>
        <v>Importations</v>
      </c>
      <c r="B5" s="4" t="str">
        <f>'Comext mensuel - EUROSTAT'!$E$22</f>
        <v>Pommes de terre, à l'état frais ou réfrigéré (à l'excl. des pommes de terre de primeurs du 1er janvier au 30 juin, des pommes de terre de semence et des pommes de terre destinées à la fabrication de la fécule)</v>
      </c>
      <c r="C5" s="213">
        <f>SUM('Comext mensuel - EUROSTAT'!M22:X22)/10^4</f>
        <v>358.06278400000002</v>
      </c>
      <c r="D5" s="4"/>
      <c r="E5" s="4" t="str">
        <f>Etiquettes!$H$5</f>
        <v>kt</v>
      </c>
      <c r="F5" s="26" t="str">
        <f>Etiquettes!$H$4</f>
        <v>2015-16</v>
      </c>
      <c r="G5" s="27" t="str">
        <f>Etiquettes!$H$3</f>
        <v>Pomme de terre</v>
      </c>
      <c r="H5" s="26" t="str">
        <f>Etiquettes!$H$4</f>
        <v>2015-16</v>
      </c>
      <c r="I5" s="27" t="str">
        <f>Etiquettes!$H$6</f>
        <v>France entière</v>
      </c>
      <c r="J5" s="27" t="str">
        <f t="shared" si="0"/>
        <v>Importation de Pommes de terre, à l'état frais ou réfrigéré (à l'excl. des pommes de terre de primeurs du 1er janvier au 30 juin, des pommes de terre de semence et des pommes de terre destinées à la fabrication de la fécule)</v>
      </c>
      <c r="K5" s="27"/>
      <c r="L5" s="4" t="str">
        <f>'Comext mensuel - EUROSTAT'!$B$6</f>
        <v>Douanes - Eurostat</v>
      </c>
      <c r="M5" s="27" t="s">
        <v>967</v>
      </c>
      <c r="N5" s="26" t="str">
        <f>Etiquettes!$H$11</f>
        <v>Volume</v>
      </c>
      <c r="O5" s="27" t="str">
        <f t="shared" si="1"/>
        <v>Importation de Pommes de terre, à l'état frais ou réfrigéré (à l'excl. des pommes de terre de primeurs du 1er janvier au 30 juin, des pommes de terre de semence et des pommes de terre destinées à la fabrication de la fécule) = 358 kt (Douanes - Eurostat)</v>
      </c>
      <c r="P5" s="27" t="str">
        <f>Etiquettes!$I$15</f>
        <v>Robuste</v>
      </c>
      <c r="Q5" s="27" t="s">
        <v>611</v>
      </c>
      <c r="R5" s="27" t="str">
        <f>Etiquettes!$H$17</f>
        <v>Donnée collectée (valeur du flux ou coefficient)</v>
      </c>
    </row>
    <row r="6" spans="1:20">
      <c r="A6" s="4" t="str">
        <f>Secteurs!$B$31</f>
        <v>Importations</v>
      </c>
      <c r="B6" s="4" t="str">
        <f>'Comext mensuel - EUROSTAT'!$E$23</f>
        <v>Pommes de terre, non cuites ou cuites à l'eau ou à la vapeur, congelées</v>
      </c>
      <c r="C6" s="213">
        <f>SUM('Comext mensuel - EUROSTAT'!M23:X23)/10^4</f>
        <v>25.506718000000003</v>
      </c>
      <c r="D6" s="4"/>
      <c r="E6" s="4" t="str">
        <f>Etiquettes!$H$5</f>
        <v>kt</v>
      </c>
      <c r="F6" s="26" t="str">
        <f>Etiquettes!$H$4</f>
        <v>2015-16</v>
      </c>
      <c r="G6" s="27" t="str">
        <f>Etiquettes!$H$3</f>
        <v>Pomme de terre</v>
      </c>
      <c r="H6" s="26" t="str">
        <f>Etiquettes!$H$4</f>
        <v>2015-16</v>
      </c>
      <c r="I6" s="27" t="str">
        <f>Etiquettes!$H$6</f>
        <v>France entière</v>
      </c>
      <c r="J6" s="27" t="str">
        <f t="shared" si="0"/>
        <v>Importation de Pommes de terre, non cuites ou cuites à l'eau ou à la vapeur, congelées</v>
      </c>
      <c r="K6" s="27"/>
      <c r="L6" s="4" t="str">
        <f>'Comext mensuel - EUROSTAT'!$B$6</f>
        <v>Douanes - Eurostat</v>
      </c>
      <c r="M6" s="27" t="s">
        <v>967</v>
      </c>
      <c r="N6" s="26" t="str">
        <f>Etiquettes!$H$11</f>
        <v>Volume</v>
      </c>
      <c r="O6" s="27" t="str">
        <f t="shared" si="1"/>
        <v>Importation de Pommes de terre, non cuites ou cuites à l'eau ou à la vapeur, congelées = 26 kt (Douanes - Eurostat)</v>
      </c>
      <c r="P6" s="27" t="str">
        <f>Etiquettes!$I$15</f>
        <v>Robuste</v>
      </c>
      <c r="Q6" s="27" t="s">
        <v>611</v>
      </c>
      <c r="R6" s="27" t="str">
        <f>Etiquettes!$H$17</f>
        <v>Donnée collectée (valeur du flux ou coefficient)</v>
      </c>
    </row>
    <row r="7" spans="1:20">
      <c r="A7" s="4" t="str">
        <f>Secteurs!$B$31</f>
        <v>Importations</v>
      </c>
      <c r="B7" s="4" t="str">
        <f>'Comext mensuel - EUROSTAT'!$E$24</f>
        <v>Pommes de terre, séchées, même coupées en morceaux ou en tranches, mais non autrement préparées</v>
      </c>
      <c r="C7" s="213">
        <f>SUM('Comext mensuel - EUROSTAT'!M24:X24)/10^4</f>
        <v>1.5928720000000001</v>
      </c>
      <c r="D7" s="4"/>
      <c r="E7" s="4" t="str">
        <f>Etiquettes!$H$5</f>
        <v>kt</v>
      </c>
      <c r="F7" s="26" t="str">
        <f>Etiquettes!$H$4</f>
        <v>2015-16</v>
      </c>
      <c r="G7" s="27" t="str">
        <f>Etiquettes!$H$3</f>
        <v>Pomme de terre</v>
      </c>
      <c r="H7" s="26" t="str">
        <f>Etiquettes!$H$4</f>
        <v>2015-16</v>
      </c>
      <c r="I7" s="27" t="str">
        <f>Etiquettes!$H$6</f>
        <v>France entière</v>
      </c>
      <c r="J7" s="27" t="str">
        <f t="shared" si="0"/>
        <v>Importation de Pommes de terre, séchées, même coupées en morceaux ou en tranches, mais non autrement préparées</v>
      </c>
      <c r="K7" s="27"/>
      <c r="L7" s="4" t="str">
        <f>'Comext mensuel - EUROSTAT'!$B$6</f>
        <v>Douanes - Eurostat</v>
      </c>
      <c r="M7" s="27" t="s">
        <v>967</v>
      </c>
      <c r="N7" s="26" t="str">
        <f>Etiquettes!$H$11</f>
        <v>Volume</v>
      </c>
      <c r="O7" s="27" t="str">
        <f t="shared" si="1"/>
        <v>Importation de Pommes de terre, séchées, même coupées en morceaux ou en tranches, mais non autrement préparées = 2 kt (Douanes - Eurostat)</v>
      </c>
      <c r="P7" s="27" t="str">
        <f>Etiquettes!$I$15</f>
        <v>Robuste</v>
      </c>
      <c r="Q7" s="27" t="s">
        <v>611</v>
      </c>
      <c r="R7" s="27" t="str">
        <f>Etiquettes!$H$17</f>
        <v>Donnée collectée (valeur du flux ou coefficient)</v>
      </c>
    </row>
    <row r="8" spans="1:20">
      <c r="A8" s="4" t="str">
        <f>Secteurs!$B$31</f>
        <v>Importations</v>
      </c>
      <c r="B8" s="4" t="str">
        <f>'Comext mensuel - EUROSTAT'!$E$25</f>
        <v>Farine, semoule et poudre de pommes de terre</v>
      </c>
      <c r="C8" s="213">
        <f>SUM('Comext mensuel - EUROSTAT'!M25:X25)/10^4</f>
        <v>4.2409990000000004</v>
      </c>
      <c r="D8" s="4"/>
      <c r="E8" s="4" t="str">
        <f>Etiquettes!$H$5</f>
        <v>kt</v>
      </c>
      <c r="F8" s="368">
        <v>0</v>
      </c>
      <c r="G8" s="27" t="str">
        <f>Etiquettes!$H$3</f>
        <v>Pomme de terre</v>
      </c>
      <c r="H8" s="26" t="str">
        <f>Etiquettes!$H$4</f>
        <v>2015-16</v>
      </c>
      <c r="I8" s="27" t="str">
        <f>Etiquettes!$H$6</f>
        <v>France entière</v>
      </c>
      <c r="J8" s="27" t="str">
        <f t="shared" si="0"/>
        <v>Importation de Farine, semoule et poudre de pommes de terre</v>
      </c>
      <c r="K8" s="27"/>
      <c r="L8" s="4"/>
      <c r="M8" s="27" t="s">
        <v>967</v>
      </c>
      <c r="N8" s="26" t="str">
        <f>Etiquettes!$H$11</f>
        <v>Volume</v>
      </c>
      <c r="O8" s="27" t="str">
        <f t="shared" si="1"/>
        <v>Importation de Farine, semoule et poudre de pommes de terre = 4 kt ()</v>
      </c>
      <c r="P8" s="27"/>
      <c r="Q8" s="27"/>
      <c r="R8" s="27"/>
    </row>
    <row r="9" spans="1:20">
      <c r="A9" s="4" t="str">
        <f>Secteurs!$B$31</f>
        <v>Importations</v>
      </c>
      <c r="B9" s="4" t="str">
        <f>'Comext mensuel - EUROSTAT'!$E$26</f>
        <v>Flocons, granulés et agglomérés sous forme de pellets, de pommes de terre</v>
      </c>
      <c r="C9" s="213">
        <f>SUM('Comext mensuel - EUROSTAT'!M26:X26)/10^4</f>
        <v>26.642857999999997</v>
      </c>
      <c r="D9" s="4"/>
      <c r="E9" s="4" t="str">
        <f>Etiquettes!$H$5</f>
        <v>kt</v>
      </c>
      <c r="F9" s="368">
        <v>0</v>
      </c>
      <c r="G9" s="27" t="str">
        <f>Etiquettes!$H$3</f>
        <v>Pomme de terre</v>
      </c>
      <c r="H9" s="26" t="str">
        <f>Etiquettes!$H$4</f>
        <v>2015-16</v>
      </c>
      <c r="I9" s="27" t="str">
        <f>Etiquettes!$H$6</f>
        <v>France entière</v>
      </c>
      <c r="J9" s="27" t="str">
        <f t="shared" si="0"/>
        <v>Importation de Flocons, granulés et agglomérés sous forme de pellets, de pommes de terre</v>
      </c>
      <c r="K9" s="27"/>
      <c r="L9" s="4"/>
      <c r="M9" s="27" t="s">
        <v>967</v>
      </c>
      <c r="N9" s="26" t="str">
        <f>Etiquettes!$H$11</f>
        <v>Volume</v>
      </c>
      <c r="O9" s="27" t="str">
        <f t="shared" si="1"/>
        <v>Importation de Flocons, granulés et agglomérés sous forme de pellets, de pommes de terre = 27 kt ()</v>
      </c>
      <c r="P9" s="27"/>
      <c r="Q9" s="27"/>
      <c r="R9" s="27"/>
    </row>
    <row r="10" spans="1:20">
      <c r="A10" s="4" t="str">
        <f>Secteurs!$B$31</f>
        <v>Importations</v>
      </c>
      <c r="B10" s="4" t="str">
        <f>'Comext mensuel - EUROSTAT'!$E$27</f>
        <v>Fécule de pommes de terre</v>
      </c>
      <c r="C10" s="213">
        <f>SUM('Comext mensuel - EUROSTAT'!M27:X27)/10^4</f>
        <v>25.525013999999999</v>
      </c>
      <c r="D10" s="4"/>
      <c r="E10" s="4" t="str">
        <f>Etiquettes!$H$5</f>
        <v>kt</v>
      </c>
      <c r="F10" s="26" t="str">
        <f>Etiquettes!$H$4</f>
        <v>2015-16</v>
      </c>
      <c r="G10" s="27" t="str">
        <f>Etiquettes!$H$3</f>
        <v>Pomme de terre</v>
      </c>
      <c r="H10" s="26" t="str">
        <f>Etiquettes!$H$4</f>
        <v>2015-16</v>
      </c>
      <c r="I10" s="27" t="str">
        <f>Etiquettes!$H$6</f>
        <v>France entière</v>
      </c>
      <c r="J10" s="27" t="str">
        <f t="shared" si="0"/>
        <v>Importation de Fécule de pommes de terre</v>
      </c>
      <c r="K10" s="27"/>
      <c r="L10" s="4" t="str">
        <f>'Comext mensuel - EUROSTAT'!$B$6</f>
        <v>Douanes - Eurostat</v>
      </c>
      <c r="M10" s="27" t="s">
        <v>967</v>
      </c>
      <c r="N10" s="26" t="str">
        <f>Etiquettes!$H$11</f>
        <v>Volume</v>
      </c>
      <c r="O10" s="27" t="str">
        <f t="shared" si="1"/>
        <v>Importation de Fécule de pommes de terre = 26 kt (Douanes - Eurostat)</v>
      </c>
      <c r="P10" s="27" t="str">
        <f>Etiquettes!$I$15</f>
        <v>Robuste</v>
      </c>
      <c r="Q10" s="27" t="s">
        <v>611</v>
      </c>
      <c r="R10" s="27" t="str">
        <f>Etiquettes!$H$17</f>
        <v>Donnée collectée (valeur du flux ou coefficient)</v>
      </c>
    </row>
    <row r="11" spans="1:20">
      <c r="A11" s="4" t="str">
        <f>Secteurs!$B$31</f>
        <v>Importations</v>
      </c>
      <c r="B11" s="4" t="str">
        <f>'Comext mensuel - EUROSTAT'!$E$28</f>
        <v>Pommes de terre, simpl. cuites, congelées</v>
      </c>
      <c r="C11" s="213">
        <f>SUM('Comext mensuel - EUROSTAT'!M28:X28)/10^4</f>
        <v>437.87483800000001</v>
      </c>
      <c r="D11" s="4"/>
      <c r="E11" s="4" t="str">
        <f>Etiquettes!$H$5</f>
        <v>kt</v>
      </c>
      <c r="F11" s="368">
        <v>0</v>
      </c>
      <c r="G11" s="27" t="str">
        <f>Etiquettes!$H$3</f>
        <v>Pomme de terre</v>
      </c>
      <c r="H11" s="26" t="str">
        <f>Etiquettes!$H$4</f>
        <v>2015-16</v>
      </c>
      <c r="I11" s="27" t="str">
        <f>Etiquettes!$H$6</f>
        <v>France entière</v>
      </c>
      <c r="J11" s="27" t="str">
        <f t="shared" si="0"/>
        <v>Importation de Pommes de terre, simpl. cuites, congelées</v>
      </c>
      <c r="K11" s="27"/>
      <c r="L11" s="4" t="str">
        <f>'Comext mensuel - EUROSTAT'!$B$6</f>
        <v>Douanes - Eurostat</v>
      </c>
      <c r="M11" s="27" t="s">
        <v>967</v>
      </c>
      <c r="N11" s="26" t="str">
        <f>Etiquettes!$H$11</f>
        <v>Volume</v>
      </c>
      <c r="O11" s="27" t="str">
        <f t="shared" si="1"/>
        <v>Importation de Pommes de terre, simpl. cuites, congelées = 438 kt (Douanes - Eurostat)</v>
      </c>
      <c r="P11" s="27"/>
      <c r="Q11" s="27"/>
      <c r="R11" s="27"/>
    </row>
    <row r="12" spans="1:20">
      <c r="A12" s="4" t="str">
        <f>Secteurs!$B$31</f>
        <v>Importations</v>
      </c>
      <c r="B12" s="4" t="str">
        <f>'Comext mensuel - EUROSTAT'!$E$29</f>
        <v>Pommes de terre, préparées ou conservées sous forme de farines, semoules ou flocons, congelées</v>
      </c>
      <c r="C12" s="213">
        <f>SUM('Comext mensuel - EUROSTAT'!M29:X29)/10^4</f>
        <v>1.642393</v>
      </c>
      <c r="D12" s="4"/>
      <c r="E12" s="4" t="str">
        <f>Etiquettes!$H$5</f>
        <v>kt</v>
      </c>
      <c r="F12" s="368">
        <v>0</v>
      </c>
      <c r="G12" s="27" t="str">
        <f>Etiquettes!$H$3</f>
        <v>Pomme de terre</v>
      </c>
      <c r="H12" s="26" t="str">
        <f>Etiquettes!$H$4</f>
        <v>2015-16</v>
      </c>
      <c r="I12" s="27" t="str">
        <f>Etiquettes!$H$6</f>
        <v>France entière</v>
      </c>
      <c r="J12" s="27" t="str">
        <f t="shared" si="0"/>
        <v>Importation de Pommes de terre, préparées ou conservées sous forme de farines, semoules ou flocons, congelées</v>
      </c>
      <c r="K12" s="27"/>
      <c r="L12" s="4" t="str">
        <f>'Comext mensuel - EUROSTAT'!$B$6</f>
        <v>Douanes - Eurostat</v>
      </c>
      <c r="M12" s="27" t="s">
        <v>967</v>
      </c>
      <c r="N12" s="26" t="str">
        <f>Etiquettes!$H$11</f>
        <v>Volume</v>
      </c>
      <c r="O12" s="27" t="str">
        <f t="shared" si="1"/>
        <v>Importation de Pommes de terre, préparées ou conservées sous forme de farines, semoules ou flocons, congelées = 2 kt (Douanes - Eurostat)</v>
      </c>
      <c r="P12" s="27"/>
      <c r="Q12" s="27"/>
      <c r="R12" s="27"/>
    </row>
    <row r="13" spans="1:20">
      <c r="A13" s="4" t="str">
        <f>Secteurs!$B$31</f>
        <v>Importations</v>
      </c>
      <c r="B13" s="4" t="str">
        <f>'Comext mensuel - EUROSTAT'!$E$30</f>
        <v>Pommes de terre, préparées ou conservées autrement qu'au vinaigre ou à l'acide acétique, congelées (à l'excl. des pommes de terre simpl. cuites ou des pommes de terre sous forme de farines, semoules ou flocons)</v>
      </c>
      <c r="C13" s="213">
        <f>SUM('Comext mensuel - EUROSTAT'!M30:X30)/10^4</f>
        <v>150.40943299999998</v>
      </c>
      <c r="D13" s="4"/>
      <c r="E13" s="4" t="str">
        <f>Etiquettes!$H$5</f>
        <v>kt</v>
      </c>
      <c r="F13" s="368">
        <v>0</v>
      </c>
      <c r="G13" s="27" t="str">
        <f>Etiquettes!$H$3</f>
        <v>Pomme de terre</v>
      </c>
      <c r="H13" s="26" t="str">
        <f>Etiquettes!$H$4</f>
        <v>2015-16</v>
      </c>
      <c r="I13" s="27" t="str">
        <f>Etiquettes!$H$6</f>
        <v>France entière</v>
      </c>
      <c r="J13" s="27" t="str">
        <f t="shared" si="0"/>
        <v>Importation de Pommes de terre, préparées ou conservées autrement qu'au vinaigre ou à l'acide acétique, congelées (à l'excl. des pommes de terre simpl. cuites ou des pommes de terre sous forme de farines, semoules ou flocons)</v>
      </c>
      <c r="K13" s="27"/>
      <c r="L13" s="4" t="str">
        <f>'Comext mensuel - EUROSTAT'!$B$6</f>
        <v>Douanes - Eurostat</v>
      </c>
      <c r="M13" s="27" t="s">
        <v>967</v>
      </c>
      <c r="N13" s="26" t="str">
        <f>Etiquettes!$H$11</f>
        <v>Volume</v>
      </c>
      <c r="O13" s="27" t="str">
        <f t="shared" si="1"/>
        <v>Importation de Pommes de terre, préparées ou conservées autrement qu'au vinaigre ou à l'acide acétique, congelées (à l'excl. des pommes de terre simpl. cuites ou des pommes de terre sous forme de farines, semoules ou flocons) = 150 kt (Douanes - Eurostat)</v>
      </c>
      <c r="P13" s="27"/>
      <c r="Q13" s="27"/>
      <c r="R13" s="27"/>
    </row>
    <row r="14" spans="1:20">
      <c r="A14" s="4" t="str">
        <f>Secteurs!$B$31</f>
        <v>Importations</v>
      </c>
      <c r="B14" s="4" t="str">
        <f>'Comext mensuel - EUROSTAT'!$E$31</f>
        <v>Pommes de terre, sous forme de farines, semoules ou flocons, non congelées</v>
      </c>
      <c r="C14" s="213">
        <f>SUM('Comext mensuel - EUROSTAT'!M31:X31)/10^4</f>
        <v>5.069445</v>
      </c>
      <c r="D14" s="4"/>
      <c r="E14" s="4" t="str">
        <f>Etiquettes!$H$5</f>
        <v>kt</v>
      </c>
      <c r="F14" s="368">
        <v>0</v>
      </c>
      <c r="G14" s="27" t="str">
        <f>Etiquettes!$H$3</f>
        <v>Pomme de terre</v>
      </c>
      <c r="H14" s="26" t="str">
        <f>Etiquettes!$H$4</f>
        <v>2015-16</v>
      </c>
      <c r="I14" s="27" t="str">
        <f>Etiquettes!$H$6</f>
        <v>France entière</v>
      </c>
      <c r="J14" s="27" t="str">
        <f t="shared" si="0"/>
        <v>Importation de Pommes de terre, sous forme de farines, semoules ou flocons, non congelées</v>
      </c>
      <c r="K14" s="27"/>
      <c r="L14" s="4" t="str">
        <f>'Comext mensuel - EUROSTAT'!$B$6</f>
        <v>Douanes - Eurostat</v>
      </c>
      <c r="M14" s="27" t="s">
        <v>967</v>
      </c>
      <c r="N14" s="26" t="str">
        <f>Etiquettes!$H$11</f>
        <v>Volume</v>
      </c>
      <c r="O14" s="27" t="str">
        <f t="shared" si="1"/>
        <v>Importation de Pommes de terre, sous forme de farines, semoules ou flocons, non congelées = 5 kt (Douanes - Eurostat)</v>
      </c>
      <c r="P14" s="27"/>
      <c r="Q14" s="27"/>
      <c r="R14" s="27"/>
    </row>
    <row r="15" spans="1:20">
      <c r="A15" s="4" t="str">
        <f>Secteurs!$B$31</f>
        <v>Importations</v>
      </c>
      <c r="B15" s="4" t="str">
        <f>'Comext mensuel - EUROSTAT'!$E$32</f>
        <v>Pommes de terre, en fines tranches, frites, même salées ou aromatisées, en emballages hermétiquement clos, propres à la consommation en l'état, non congelées</v>
      </c>
      <c r="C15" s="213">
        <f>SUM('Comext mensuel - EUROSTAT'!M32:X32)/10^4</f>
        <v>75.548737999999986</v>
      </c>
      <c r="D15" s="4"/>
      <c r="E15" s="4" t="str">
        <f>Etiquettes!$H$5</f>
        <v>kt</v>
      </c>
      <c r="F15" s="368">
        <v>0</v>
      </c>
      <c r="G15" s="27" t="str">
        <f>Etiquettes!$H$3</f>
        <v>Pomme de terre</v>
      </c>
      <c r="H15" s="26" t="str">
        <f>Etiquettes!$H$4</f>
        <v>2015-16</v>
      </c>
      <c r="I15" s="27" t="str">
        <f>Etiquettes!$H$6</f>
        <v>France entière</v>
      </c>
      <c r="J15" s="27" t="str">
        <f t="shared" si="0"/>
        <v>Importation de Pommes de terre, en fines tranches, frites, même salées ou aromatisées, en emballages hermétiquement clos, propres à la consommation en l'état, non congelées</v>
      </c>
      <c r="K15" s="27"/>
      <c r="L15" s="4" t="str">
        <f>'Comext mensuel - EUROSTAT'!$B$6</f>
        <v>Douanes - Eurostat</v>
      </c>
      <c r="M15" s="27" t="s">
        <v>967</v>
      </c>
      <c r="N15" s="26" t="str">
        <f>Etiquettes!$H$11</f>
        <v>Volume</v>
      </c>
      <c r="O15" s="27" t="str">
        <f t="shared" si="1"/>
        <v>Importation de Pommes de terre, en fines tranches, frites, même salées ou aromatisées, en emballages hermétiquement clos, propres à la consommation en l'état, non congelées = 76 kt (Douanes - Eurostat)</v>
      </c>
      <c r="P15" s="27"/>
      <c r="Q15" s="27"/>
      <c r="R15" s="27"/>
    </row>
    <row r="16" spans="1:20">
      <c r="A16" s="4" t="str">
        <f>Secteurs!$B$31</f>
        <v>Importations</v>
      </c>
      <c r="B16"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C16" s="213">
        <f>SUM('Comext mensuel - EUROSTAT'!M33:X33)/10^4</f>
        <v>56.377844000000003</v>
      </c>
      <c r="D16" s="4"/>
      <c r="E16" s="4" t="str">
        <f>Etiquettes!$H$5</f>
        <v>kt</v>
      </c>
      <c r="F16" s="368">
        <v>0</v>
      </c>
      <c r="G16" s="27" t="str">
        <f>Etiquettes!$H$3</f>
        <v>Pomme de terre</v>
      </c>
      <c r="H16" s="26" t="str">
        <f>Etiquettes!$H$4</f>
        <v>2015-16</v>
      </c>
      <c r="I16" s="27" t="str">
        <f>Etiquettes!$H$6</f>
        <v>France entière</v>
      </c>
      <c r="J16" s="27" t="str">
        <f t="shared" si="0"/>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16" s="27"/>
      <c r="L16" s="4" t="str">
        <f>'Comext mensuel - EUROSTAT'!$B$6</f>
        <v>Douanes - Eurostat</v>
      </c>
      <c r="M16" s="27" t="s">
        <v>967</v>
      </c>
      <c r="N16" s="26" t="str">
        <f>Etiquettes!$H$11</f>
        <v>Volume</v>
      </c>
      <c r="O16" s="27" t="str">
        <f t="shared" si="1"/>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56 kt (Douanes - Eurostat)</v>
      </c>
      <c r="P16" s="27"/>
      <c r="Q16" s="27"/>
      <c r="R16" s="27"/>
    </row>
    <row r="17" spans="1:18">
      <c r="A17" s="4" t="str">
        <f>'Comext mensuel - EUROSTAT'!$E$19</f>
        <v>Pommes de terre de semence</v>
      </c>
      <c r="B17" s="4" t="str">
        <f>Secteurs!$B$32</f>
        <v>Exportations</v>
      </c>
      <c r="C17" s="213">
        <f>SUM('Comext mensuel - EUROSTAT'!M34:X34)/10^4</f>
        <v>164.18293800000001</v>
      </c>
      <c r="E17" s="4" t="str">
        <f>Etiquettes!$H$5</f>
        <v>kt</v>
      </c>
      <c r="F17" s="26" t="str">
        <f>Etiquettes!$H$4</f>
        <v>2015-16</v>
      </c>
      <c r="G17" s="27" t="str">
        <f>Etiquettes!$H$3</f>
        <v>Pomme de terre</v>
      </c>
      <c r="H17" s="26" t="str">
        <f>Etiquettes!$H$4</f>
        <v>2015-16</v>
      </c>
      <c r="I17" s="27" t="str">
        <f>Etiquettes!$H$6</f>
        <v>France entière</v>
      </c>
      <c r="J17" s="27" t="str">
        <f>_xlfn.CONCAT("Exportation de ",A17)</f>
        <v>Exportation de Pommes de terre de semence</v>
      </c>
      <c r="K17" s="27"/>
      <c r="L17" s="4" t="str">
        <f>'Comext mensuel - EUROSTAT'!$B$6</f>
        <v>Douanes - Eurostat</v>
      </c>
      <c r="M17" s="27" t="s">
        <v>967</v>
      </c>
      <c r="N17" s="26" t="str">
        <f>Etiquettes!$H$11</f>
        <v>Volume</v>
      </c>
      <c r="O17" s="27" t="str">
        <f t="shared" si="1"/>
        <v>Exportation de Pommes de terre de semence = 164 kt (Douanes - Eurostat)</v>
      </c>
      <c r="P17" s="27" t="str">
        <f>Etiquettes!$I$15</f>
        <v>Robuste</v>
      </c>
      <c r="Q17" s="27" t="s">
        <v>611</v>
      </c>
      <c r="R17" s="27" t="str">
        <f>Etiquettes!$H$17</f>
        <v>Donnée collectée (valeur du flux ou coefficient)</v>
      </c>
    </row>
    <row r="18" spans="1:18">
      <c r="A18" s="4" t="str">
        <f>'Comext mensuel - EUROSTAT'!$E$20</f>
        <v>Pommes de terre, à l'état frais ou réfrigéré, destinées à la fabrication de la fécule</v>
      </c>
      <c r="B18" s="4" t="str">
        <f>Secteurs!$B$32</f>
        <v>Exportations</v>
      </c>
      <c r="C18" s="213">
        <f>SUM('Comext mensuel - EUROSTAT'!M35:X35)/10^4</f>
        <v>53.763242999999996</v>
      </c>
      <c r="E18" s="4" t="str">
        <f>Etiquettes!$H$5</f>
        <v>kt</v>
      </c>
      <c r="F18" s="26" t="str">
        <f>Etiquettes!$H$4</f>
        <v>2015-16</v>
      </c>
      <c r="G18" s="27" t="str">
        <f>Etiquettes!$H$3</f>
        <v>Pomme de terre</v>
      </c>
      <c r="H18" s="26" t="str">
        <f>Etiquettes!$H$4</f>
        <v>2015-16</v>
      </c>
      <c r="I18" s="27" t="str">
        <f>Etiquettes!$H$6</f>
        <v>France entière</v>
      </c>
      <c r="J18" s="27" t="str">
        <f t="shared" ref="J18:J31" si="2">_xlfn.CONCAT("Exportation de ",A18)</f>
        <v>Exportation de Pommes de terre, à l'état frais ou réfrigéré, destinées à la fabrication de la fécule</v>
      </c>
      <c r="K18" s="27"/>
      <c r="L18" s="4" t="str">
        <f>'Comext mensuel - EUROSTAT'!$B$6</f>
        <v>Douanes - Eurostat</v>
      </c>
      <c r="M18" s="27" t="s">
        <v>967</v>
      </c>
      <c r="N18" s="26" t="str">
        <f>Etiquettes!$H$11</f>
        <v>Volume</v>
      </c>
      <c r="O18" s="27" t="str">
        <f t="shared" si="1"/>
        <v>Exportation de Pommes de terre, à l'état frais ou réfrigéré, destinées à la fabrication de la fécule = 54 kt (Douanes - Eurostat)</v>
      </c>
      <c r="P18" s="27" t="str">
        <f>Etiquettes!$I$15</f>
        <v>Robuste</v>
      </c>
      <c r="Q18" s="27" t="s">
        <v>611</v>
      </c>
      <c r="R18" s="27" t="str">
        <f>Etiquettes!$H$17</f>
        <v>Donnée collectée (valeur du flux ou coefficient)</v>
      </c>
    </row>
    <row r="19" spans="1:18">
      <c r="A19" s="4" t="str">
        <f>'Comext mensuel - EUROSTAT'!$E$21</f>
        <v>Pommes de terre de primeurs, à l'état frais ou réfrigéré, du 1er janvier au 30 juin</v>
      </c>
      <c r="B19" s="4" t="str">
        <f>Secteurs!$B$32</f>
        <v>Exportations</v>
      </c>
      <c r="C19" s="213">
        <f>(SUM('Comext mensuel - EUROSTAT'!M36:X36)/10^4)-'Prétraitement données miroir'!C6+'Prétraitement données miroir'!C10</f>
        <v>15.760616919999999</v>
      </c>
      <c r="E19" s="4" t="str">
        <f>Etiquettes!$H$5</f>
        <v>kt</v>
      </c>
      <c r="F19" s="26" t="str">
        <f>Etiquettes!$H$4</f>
        <v>2015-16</v>
      </c>
      <c r="G19" s="27" t="str">
        <f>Etiquettes!$H$3</f>
        <v>Pomme de terre</v>
      </c>
      <c r="H19" s="26" t="str">
        <f>Etiquettes!$H$4</f>
        <v>2015-16</v>
      </c>
      <c r="I19" s="27" t="str">
        <f>Etiquettes!$H$6</f>
        <v>France entière</v>
      </c>
      <c r="J19" s="27" t="str">
        <f t="shared" si="2"/>
        <v>Exportation de Pommes de terre de primeurs, à l'état frais ou réfrigéré, du 1er janvier au 30 juin</v>
      </c>
      <c r="K19" s="27" t="s">
        <v>966</v>
      </c>
      <c r="L19" s="4" t="str">
        <f>'Comext mensuel - EUROSTAT'!$B$6</f>
        <v>Douanes - Eurostat</v>
      </c>
      <c r="M19" s="27" t="s">
        <v>967</v>
      </c>
      <c r="N19" s="26" t="str">
        <f>Etiquettes!$H$11</f>
        <v>Volume</v>
      </c>
      <c r="O19" s="27" t="str">
        <f t="shared" si="1"/>
        <v>Exportation de Pommes de terre de primeurs, à l'état frais ou réfrigéré, du 1er janvier au 30 juin = 16 kt (Douanes - Eurostat)</v>
      </c>
      <c r="P19" s="27" t="str">
        <f>Etiquettes!$I$15</f>
        <v>Robuste</v>
      </c>
      <c r="Q19" s="27" t="s">
        <v>611</v>
      </c>
      <c r="R19" s="27" t="str">
        <f>Etiquettes!$H$17</f>
        <v>Donnée collectée (valeur du flux ou coefficient)</v>
      </c>
    </row>
    <row r="20" spans="1:18">
      <c r="A20" s="4" t="str">
        <f>'Comext mensuel - EUROSTAT'!$E$22</f>
        <v>Pommes de terre, à l'état frais ou réfrigéré (à l'excl. des pommes de terre de primeurs du 1er janvier au 30 juin, des pommes de terre de semence et des pommes de terre destinées à la fabrication de la fécule)</v>
      </c>
      <c r="B20" s="4" t="str">
        <f>Secteurs!$B$32</f>
        <v>Exportations</v>
      </c>
      <c r="C20" s="213">
        <f>(SUM('Comext mensuel - EUROSTAT'!M37:X37)/10^4)-'Prétraitement données miroir'!C7+'Prétraitement données miroir'!C11</f>
        <v>2371.6175430399999</v>
      </c>
      <c r="E20" s="4" t="str">
        <f>Etiquettes!$H$5</f>
        <v>kt</v>
      </c>
      <c r="F20" s="26" t="str">
        <f>Etiquettes!$H$4</f>
        <v>2015-16</v>
      </c>
      <c r="G20" s="27" t="str">
        <f>Etiquettes!$H$3</f>
        <v>Pomme de terre</v>
      </c>
      <c r="H20" s="26" t="str">
        <f>Etiquettes!$H$4</f>
        <v>2015-16</v>
      </c>
      <c r="I20" s="27" t="str">
        <f>Etiquettes!$H$6</f>
        <v>France entière</v>
      </c>
      <c r="J20" s="27" t="str">
        <f t="shared" si="2"/>
        <v>Exportation de Pommes de terre, à l'état frais ou réfrigéré (à l'excl. des pommes de terre de primeurs du 1er janvier au 30 juin, des pommes de terre de semence et des pommes de terre destinées à la fabrication de la fécule)</v>
      </c>
      <c r="K20" s="27" t="s">
        <v>966</v>
      </c>
      <c r="L20" s="4" t="str">
        <f>'Comext mensuel - EUROSTAT'!$B$6</f>
        <v>Douanes - Eurostat</v>
      </c>
      <c r="M20" s="27" t="s">
        <v>967</v>
      </c>
      <c r="N20" s="26" t="str">
        <f>Etiquettes!$H$11</f>
        <v>Volume</v>
      </c>
      <c r="O20" s="27" t="str">
        <f t="shared" si="1"/>
        <v>Exportation de Pommes de terre, à l'état frais ou réfrigéré (à l'excl. des pommes de terre de primeurs du 1er janvier au 30 juin, des pommes de terre de semence et des pommes de terre destinées à la fabrication de la fécule) = 2372 kt (Douanes - Eurostat)</v>
      </c>
      <c r="P20" s="27" t="str">
        <f>Etiquettes!$I$15</f>
        <v>Robuste</v>
      </c>
      <c r="Q20" s="27" t="s">
        <v>611</v>
      </c>
      <c r="R20" s="27" t="str">
        <f>Etiquettes!$H$17</f>
        <v>Donnée collectée (valeur du flux ou coefficient)</v>
      </c>
    </row>
    <row r="21" spans="1:18">
      <c r="A21" s="4" t="str">
        <f>'Comext mensuel - EUROSTAT'!$E$23</f>
        <v>Pommes de terre, non cuites ou cuites à l'eau ou à la vapeur, congelées</v>
      </c>
      <c r="B21" s="4" t="str">
        <f>Secteurs!$B$32</f>
        <v>Exportations</v>
      </c>
      <c r="C21" s="213">
        <f>(SUM('Comext mensuel - EUROSTAT'!M38:X38)/10^4)-'Prétraitement données miroir'!C8+'Prétraitement données miroir'!C12</f>
        <v>5.2687421699999994</v>
      </c>
      <c r="E21" s="4" t="str">
        <f>Etiquettes!$H$5</f>
        <v>kt</v>
      </c>
      <c r="F21" s="26" t="str">
        <f>Etiquettes!$H$4</f>
        <v>2015-16</v>
      </c>
      <c r="G21" s="27" t="str">
        <f>Etiquettes!$H$3</f>
        <v>Pomme de terre</v>
      </c>
      <c r="H21" s="26" t="str">
        <f>Etiquettes!$H$4</f>
        <v>2015-16</v>
      </c>
      <c r="I21" s="27" t="str">
        <f>Etiquettes!$H$6</f>
        <v>France entière</v>
      </c>
      <c r="J21" s="27" t="str">
        <f t="shared" si="2"/>
        <v>Exportation de Pommes de terre, non cuites ou cuites à l'eau ou à la vapeur, congelées</v>
      </c>
      <c r="K21" s="27" t="s">
        <v>966</v>
      </c>
      <c r="L21" s="4" t="str">
        <f>'Comext mensuel - EUROSTAT'!$B$6</f>
        <v>Douanes - Eurostat</v>
      </c>
      <c r="M21" s="27" t="s">
        <v>967</v>
      </c>
      <c r="N21" s="26" t="str">
        <f>Etiquettes!$H$11</f>
        <v>Volume</v>
      </c>
      <c r="O21" s="27" t="str">
        <f t="shared" si="1"/>
        <v>Exportation de Pommes de terre, non cuites ou cuites à l'eau ou à la vapeur, congelées = 5 kt (Douanes - Eurostat)</v>
      </c>
      <c r="P21" s="27" t="str">
        <f>Etiquettes!$I$15</f>
        <v>Robuste</v>
      </c>
      <c r="Q21" s="27" t="s">
        <v>611</v>
      </c>
      <c r="R21" s="27" t="str">
        <f>Etiquettes!$H$17</f>
        <v>Donnée collectée (valeur du flux ou coefficient)</v>
      </c>
    </row>
    <row r="22" spans="1:18">
      <c r="A22" s="4" t="str">
        <f>'Comext mensuel - EUROSTAT'!$E$24</f>
        <v>Pommes de terre, séchées, même coupées en morceaux ou en tranches, mais non autrement préparées</v>
      </c>
      <c r="B22" s="4" t="str">
        <f>Secteurs!$B$32</f>
        <v>Exportations</v>
      </c>
      <c r="C22" s="213">
        <f>(SUM('Comext mensuel - EUROSTAT'!M39:X39)/10^4)-'Prétraitement données miroir'!C9+'Prétraitement données miroir'!C13</f>
        <v>0.76900539000000012</v>
      </c>
      <c r="E22" s="4" t="str">
        <f>Etiquettes!$H$5</f>
        <v>kt</v>
      </c>
      <c r="F22" s="26" t="str">
        <f>Etiquettes!$H$4</f>
        <v>2015-16</v>
      </c>
      <c r="G22" s="27" t="str">
        <f>Etiquettes!$H$3</f>
        <v>Pomme de terre</v>
      </c>
      <c r="H22" s="26" t="str">
        <f>Etiquettes!$H$4</f>
        <v>2015-16</v>
      </c>
      <c r="I22" s="27" t="str">
        <f>Etiquettes!$H$6</f>
        <v>France entière</v>
      </c>
      <c r="J22" s="27" t="str">
        <f t="shared" si="2"/>
        <v>Exportation de Pommes de terre, séchées, même coupées en morceaux ou en tranches, mais non autrement préparées</v>
      </c>
      <c r="K22" s="27" t="s">
        <v>966</v>
      </c>
      <c r="L22" s="4"/>
      <c r="M22" s="27" t="s">
        <v>967</v>
      </c>
      <c r="N22" s="26" t="str">
        <f>Etiquettes!$H$11</f>
        <v>Volume</v>
      </c>
      <c r="O22" s="27" t="str">
        <f t="shared" si="1"/>
        <v>Exportation de Pommes de terre, séchées, même coupées en morceaux ou en tranches, mais non autrement préparées = 1 kt ()</v>
      </c>
      <c r="P22" s="27" t="str">
        <f>Etiquettes!$I$15</f>
        <v>Robuste</v>
      </c>
      <c r="Q22" s="27" t="s">
        <v>611</v>
      </c>
      <c r="R22" s="27" t="str">
        <f>Etiquettes!$H$17</f>
        <v>Donnée collectée (valeur du flux ou coefficient)</v>
      </c>
    </row>
    <row r="23" spans="1:18">
      <c r="A23" s="4" t="str">
        <f>'Comext mensuel - EUROSTAT'!$E$25</f>
        <v>Farine, semoule et poudre de pommes de terre</v>
      </c>
      <c r="B23" s="4" t="str">
        <f>Secteurs!$B$32</f>
        <v>Exportations</v>
      </c>
      <c r="C23" s="213">
        <f>SUM('Comext mensuel - EUROSTAT'!M40:X40)/10^4</f>
        <v>0.85150200000000009</v>
      </c>
      <c r="E23" s="4" t="str">
        <f>Etiquettes!$H$5</f>
        <v>kt</v>
      </c>
      <c r="F23" s="368">
        <v>0</v>
      </c>
      <c r="G23" s="27" t="str">
        <f>Etiquettes!$H$3</f>
        <v>Pomme de terre</v>
      </c>
      <c r="H23" s="26" t="str">
        <f>Etiquettes!$H$4</f>
        <v>2015-16</v>
      </c>
      <c r="I23" s="27" t="str">
        <f>Etiquettes!$H$6</f>
        <v>France entière</v>
      </c>
      <c r="J23" s="27" t="str">
        <f t="shared" si="2"/>
        <v>Exportation de Farine, semoule et poudre de pommes de terre</v>
      </c>
      <c r="K23" s="27"/>
      <c r="L23" s="4"/>
      <c r="M23" s="27" t="s">
        <v>967</v>
      </c>
      <c r="N23" s="26" t="str">
        <f>Etiquettes!$H$11</f>
        <v>Volume</v>
      </c>
      <c r="O23" s="27" t="str">
        <f t="shared" si="1"/>
        <v>Exportation de Farine, semoule et poudre de pommes de terre = 1 kt ()</v>
      </c>
      <c r="P23" s="27"/>
      <c r="R23" s="27"/>
    </row>
    <row r="24" spans="1:18">
      <c r="A24" s="4" t="str">
        <f>'Comext mensuel - EUROSTAT'!$E$26</f>
        <v>Flocons, granulés et agglomérés sous forme de pellets, de pommes de terre</v>
      </c>
      <c r="B24" s="4" t="str">
        <f>Secteurs!$B$32</f>
        <v>Exportations</v>
      </c>
      <c r="C24" s="213">
        <f>SUM('Comext mensuel - EUROSTAT'!M41:X41)/10^4</f>
        <v>16.025028000000002</v>
      </c>
      <c r="E24" s="4" t="str">
        <f>Etiquettes!$H$5</f>
        <v>kt</v>
      </c>
      <c r="F24" s="368">
        <v>0</v>
      </c>
      <c r="G24" s="27" t="str">
        <f>Etiquettes!$H$3</f>
        <v>Pomme de terre</v>
      </c>
      <c r="H24" s="26" t="str">
        <f>Etiquettes!$H$4</f>
        <v>2015-16</v>
      </c>
      <c r="I24" s="27" t="str">
        <f>Etiquettes!$H$6</f>
        <v>France entière</v>
      </c>
      <c r="J24" s="27" t="str">
        <f t="shared" si="2"/>
        <v>Exportation de Flocons, granulés et agglomérés sous forme de pellets, de pommes de terre</v>
      </c>
      <c r="K24" s="27"/>
      <c r="L24" s="4" t="str">
        <f>'Comext mensuel - EUROSTAT'!$B$6</f>
        <v>Douanes - Eurostat</v>
      </c>
      <c r="M24" s="27" t="s">
        <v>967</v>
      </c>
      <c r="N24" s="26" t="str">
        <f>Etiquettes!$H$11</f>
        <v>Volume</v>
      </c>
      <c r="O24" s="27" t="str">
        <f t="shared" si="1"/>
        <v>Exportation de Flocons, granulés et agglomérés sous forme de pellets, de pommes de terre = 16 kt (Douanes - Eurostat)</v>
      </c>
      <c r="P24" s="27"/>
      <c r="R24" s="27"/>
    </row>
    <row r="25" spans="1:18">
      <c r="A25" s="4" t="str">
        <f>'Comext mensuel - EUROSTAT'!$E$27</f>
        <v>Fécule de pommes de terre</v>
      </c>
      <c r="B25" s="4" t="str">
        <f>Secteurs!$B$32</f>
        <v>Exportations</v>
      </c>
      <c r="C25" s="213">
        <f>SUM('Comext mensuel - EUROSTAT'!M42:X42)/10^4</f>
        <v>0</v>
      </c>
      <c r="E25" s="4" t="str">
        <f>Etiquettes!$H$5</f>
        <v>kt</v>
      </c>
      <c r="F25" s="26" t="str">
        <f>Etiquettes!$H$4</f>
        <v>2015-16</v>
      </c>
      <c r="G25" s="27" t="str">
        <f>Etiquettes!$H$3</f>
        <v>Pomme de terre</v>
      </c>
      <c r="H25" s="26" t="str">
        <f>Etiquettes!$H$4</f>
        <v>2015-16</v>
      </c>
      <c r="I25" s="27" t="str">
        <f>Etiquettes!$H$6</f>
        <v>France entière</v>
      </c>
      <c r="J25" s="27" t="str">
        <f t="shared" si="2"/>
        <v>Exportation de Fécule de pommes de terre</v>
      </c>
      <c r="K25" s="27"/>
      <c r="L25" s="4" t="str">
        <f>'Comext mensuel - EUROSTAT'!$B$6</f>
        <v>Douanes - Eurostat</v>
      </c>
      <c r="M25" s="27" t="s">
        <v>967</v>
      </c>
      <c r="N25" s="26" t="str">
        <f>Etiquettes!$H$11</f>
        <v>Volume</v>
      </c>
      <c r="O25" s="27" t="str">
        <f t="shared" si="1"/>
        <v>Exportation de Fécule de pommes de terre = 0 kt (Douanes - Eurostat)</v>
      </c>
      <c r="P25" s="27"/>
      <c r="Q25" s="27"/>
    </row>
    <row r="26" spans="1:18">
      <c r="A26" s="4" t="str">
        <f>'Comext mensuel - EUROSTAT'!$E$28</f>
        <v>Pommes de terre, simpl. cuites, congelées</v>
      </c>
      <c r="B26" s="4" t="str">
        <f>Secteurs!$B$32</f>
        <v>Exportations</v>
      </c>
      <c r="C26" s="213">
        <f>SUM('Comext mensuel - EUROSTAT'!M43:X43)/10^4</f>
        <v>293.36345</v>
      </c>
      <c r="E26" s="4" t="str">
        <f>Etiquettes!$H$5</f>
        <v>kt</v>
      </c>
      <c r="F26" s="368">
        <v>0</v>
      </c>
      <c r="G26" s="27" t="str">
        <f>Etiquettes!$H$3</f>
        <v>Pomme de terre</v>
      </c>
      <c r="H26" s="26" t="str">
        <f>Etiquettes!$H$4</f>
        <v>2015-16</v>
      </c>
      <c r="I26" s="27" t="str">
        <f>Etiquettes!$H$6</f>
        <v>France entière</v>
      </c>
      <c r="J26" s="27" t="str">
        <f t="shared" si="2"/>
        <v>Exportation de Pommes de terre, simpl. cuites, congelées</v>
      </c>
      <c r="K26" s="27"/>
      <c r="L26" s="4" t="str">
        <f>'Comext mensuel - EUROSTAT'!$B$6</f>
        <v>Douanes - Eurostat</v>
      </c>
      <c r="M26" s="27" t="s">
        <v>967</v>
      </c>
      <c r="N26" s="26" t="str">
        <f>Etiquettes!$H$11</f>
        <v>Volume</v>
      </c>
      <c r="O26" s="27" t="str">
        <f t="shared" si="1"/>
        <v>Exportation de Pommes de terre, simpl. cuites, congelées = 293 kt (Douanes - Eurostat)</v>
      </c>
      <c r="P26" s="27"/>
    </row>
    <row r="27" spans="1:18">
      <c r="A27" s="4" t="str">
        <f>'Comext mensuel - EUROSTAT'!$E$29</f>
        <v>Pommes de terre, préparées ou conservées sous forme de farines, semoules ou flocons, congelées</v>
      </c>
      <c r="B27" s="4" t="str">
        <f>Secteurs!$B$32</f>
        <v>Exportations</v>
      </c>
      <c r="C27" s="213">
        <f>SUM('Comext mensuel - EUROSTAT'!M44:X44)/10^4</f>
        <v>9.9381999999999998E-2</v>
      </c>
      <c r="E27" s="4" t="str">
        <f>Etiquettes!$H$5</f>
        <v>kt</v>
      </c>
      <c r="F27" s="368">
        <v>0</v>
      </c>
      <c r="G27" s="27" t="str">
        <f>Etiquettes!$H$3</f>
        <v>Pomme de terre</v>
      </c>
      <c r="H27" s="26" t="str">
        <f>Etiquettes!$H$4</f>
        <v>2015-16</v>
      </c>
      <c r="I27" s="27" t="str">
        <f>Etiquettes!$H$6</f>
        <v>France entière</v>
      </c>
      <c r="J27" s="27" t="str">
        <f t="shared" si="2"/>
        <v>Exportation de Pommes de terre, préparées ou conservées sous forme de farines, semoules ou flocons, congelées</v>
      </c>
      <c r="K27" s="27"/>
      <c r="L27" s="4" t="str">
        <f>'Comext mensuel - EUROSTAT'!$B$6</f>
        <v>Douanes - Eurostat</v>
      </c>
      <c r="M27" s="27" t="s">
        <v>967</v>
      </c>
      <c r="N27" s="26" t="str">
        <f>Etiquettes!$H$11</f>
        <v>Volume</v>
      </c>
      <c r="O27" s="27" t="str">
        <f t="shared" si="1"/>
        <v>Exportation de Pommes de terre, préparées ou conservées sous forme de farines, semoules ou flocons, congelées = 0 kt (Douanes - Eurostat)</v>
      </c>
      <c r="P27" s="27"/>
    </row>
    <row r="28" spans="1:18">
      <c r="A28" s="4" t="str">
        <f>'Comext mensuel - EUROSTAT'!$E$30</f>
        <v>Pommes de terre, préparées ou conservées autrement qu'au vinaigre ou à l'acide acétique, congelées (à l'excl. des pommes de terre simpl. cuites ou des pommes de terre sous forme de farines, semoules ou flocons)</v>
      </c>
      <c r="B28" s="4" t="str">
        <f>Secteurs!$B$32</f>
        <v>Exportations</v>
      </c>
      <c r="C28" s="213">
        <f>SUM('Comext mensuel - EUROSTAT'!M45:X45)/10^4</f>
        <v>23.398054999999999</v>
      </c>
      <c r="E28" s="4" t="str">
        <f>Etiquettes!$H$5</f>
        <v>kt</v>
      </c>
      <c r="F28" s="368">
        <v>0</v>
      </c>
      <c r="G28" s="27" t="str">
        <f>Etiquettes!$H$3</f>
        <v>Pomme de terre</v>
      </c>
      <c r="H28" s="26" t="str">
        <f>Etiquettes!$H$4</f>
        <v>2015-16</v>
      </c>
      <c r="I28" s="27" t="str">
        <f>Etiquettes!$H$6</f>
        <v>France entière</v>
      </c>
      <c r="J28" s="27" t="str">
        <f t="shared" si="2"/>
        <v>Exportation de Pommes de terre, préparées ou conservées autrement qu'au vinaigre ou à l'acide acétique, congelées (à l'excl. des pommes de terre simpl. cuites ou des pommes de terre sous forme de farines, semoules ou flocons)</v>
      </c>
      <c r="K28" s="27"/>
      <c r="L28" s="4" t="str">
        <f>'Comext mensuel - EUROSTAT'!$B$6</f>
        <v>Douanes - Eurostat</v>
      </c>
      <c r="M28" s="27" t="s">
        <v>967</v>
      </c>
      <c r="N28" s="26" t="str">
        <f>Etiquettes!$H$11</f>
        <v>Volume</v>
      </c>
      <c r="O28" s="27" t="str">
        <f t="shared" si="1"/>
        <v>Exportation de Pommes de terre, préparées ou conservées autrement qu'au vinaigre ou à l'acide acétique, congelées (à l'excl. des pommes de terre simpl. cuites ou des pommes de terre sous forme de farines, semoules ou flocons) = 23 kt (Douanes - Eurostat)</v>
      </c>
      <c r="P28" s="27"/>
    </row>
    <row r="29" spans="1:18">
      <c r="A29" s="4" t="str">
        <f>'Comext mensuel - EUROSTAT'!$E$31</f>
        <v>Pommes de terre, sous forme de farines, semoules ou flocons, non congelées</v>
      </c>
      <c r="B29" s="4" t="str">
        <f>Secteurs!$B$32</f>
        <v>Exportations</v>
      </c>
      <c r="C29" s="213">
        <f>SUM('Comext mensuel - EUROSTAT'!M46:X46)/10^4</f>
        <v>11.936064999999999</v>
      </c>
      <c r="E29" s="4" t="str">
        <f>Etiquettes!$H$5</f>
        <v>kt</v>
      </c>
      <c r="F29" s="368">
        <v>0</v>
      </c>
      <c r="G29" s="27" t="str">
        <f>Etiquettes!$H$3</f>
        <v>Pomme de terre</v>
      </c>
      <c r="H29" s="26" t="str">
        <f>Etiquettes!$H$4</f>
        <v>2015-16</v>
      </c>
      <c r="I29" s="27" t="str">
        <f>Etiquettes!$H$6</f>
        <v>France entière</v>
      </c>
      <c r="J29" s="27" t="str">
        <f t="shared" si="2"/>
        <v>Exportation de Pommes de terre, sous forme de farines, semoules ou flocons, non congelées</v>
      </c>
      <c r="K29" s="27"/>
      <c r="L29" s="4" t="str">
        <f>'Comext mensuel - EUROSTAT'!$B$6</f>
        <v>Douanes - Eurostat</v>
      </c>
      <c r="M29" s="27" t="s">
        <v>967</v>
      </c>
      <c r="N29" s="26" t="str">
        <f>Etiquettes!$H$11</f>
        <v>Volume</v>
      </c>
      <c r="O29" s="27" t="str">
        <f t="shared" si="1"/>
        <v>Exportation de Pommes de terre, sous forme de farines, semoules ou flocons, non congelées = 12 kt (Douanes - Eurostat)</v>
      </c>
      <c r="P29" s="27"/>
    </row>
    <row r="30" spans="1:18">
      <c r="A30" s="4" t="str">
        <f>'Comext mensuel - EUROSTAT'!$E$32</f>
        <v>Pommes de terre, en fines tranches, frites, même salées ou aromatisées, en emballages hermétiquement clos, propres à la consommation en l'état, non congelées</v>
      </c>
      <c r="B30" s="4" t="str">
        <f>Secteurs!$B$32</f>
        <v>Exportations</v>
      </c>
      <c r="C30" s="213">
        <f>SUM('Comext mensuel - EUROSTAT'!M47:X47)/10^4</f>
        <v>4.3364340000000006</v>
      </c>
      <c r="E30" s="4" t="str">
        <f>Etiquettes!$H$5</f>
        <v>kt</v>
      </c>
      <c r="F30" s="368">
        <v>0</v>
      </c>
      <c r="G30" s="27" t="str">
        <f>Etiquettes!$H$3</f>
        <v>Pomme de terre</v>
      </c>
      <c r="H30" s="26" t="str">
        <f>Etiquettes!$H$4</f>
        <v>2015-16</v>
      </c>
      <c r="I30" s="27" t="str">
        <f>Etiquettes!$H$6</f>
        <v>France entière</v>
      </c>
      <c r="J30" s="27" t="str">
        <f t="shared" si="2"/>
        <v>Exportation de Pommes de terre, en fines tranches, frites, même salées ou aromatisées, en emballages hermétiquement clos, propres à la consommation en l'état, non congelées</v>
      </c>
      <c r="K30" s="27"/>
      <c r="L30" s="4" t="str">
        <f>'Comext mensuel - EUROSTAT'!$B$6</f>
        <v>Douanes - Eurostat</v>
      </c>
      <c r="M30" s="27" t="s">
        <v>967</v>
      </c>
      <c r="N30" s="26" t="str">
        <f>Etiquettes!$H$11</f>
        <v>Volume</v>
      </c>
      <c r="O30" s="27" t="str">
        <f t="shared" si="1"/>
        <v>Exportation de Pommes de terre, en fines tranches, frites, même salées ou aromatisées, en emballages hermétiquement clos, propres à la consommation en l'état, non congelées = 4 kt (Douanes - Eurostat)</v>
      </c>
      <c r="P30" s="27"/>
    </row>
    <row r="31" spans="1:18">
      <c r="A31"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B31" s="4" t="str">
        <f>Secteurs!$B$32</f>
        <v>Exportations</v>
      </c>
      <c r="C31" s="213">
        <f>SUM('Comext mensuel - EUROSTAT'!M48:X48)/10^4</f>
        <v>6.8325800000000001</v>
      </c>
      <c r="E31" s="4" t="str">
        <f>Etiquettes!$H$5</f>
        <v>kt</v>
      </c>
      <c r="F31" s="368">
        <v>0</v>
      </c>
      <c r="G31" s="27" t="str">
        <f>Etiquettes!$H$3</f>
        <v>Pomme de terre</v>
      </c>
      <c r="H31" s="26" t="str">
        <f>Etiquettes!$H$4</f>
        <v>2015-16</v>
      </c>
      <c r="I31" s="27" t="str">
        <f>Etiquettes!$H$6</f>
        <v>France entière</v>
      </c>
      <c r="J31" s="27" t="str">
        <f t="shared" si="2"/>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31" s="27"/>
      <c r="L31" s="4" t="str">
        <f>'Comext mensuel - EUROSTAT'!$B$6</f>
        <v>Douanes - Eurostat</v>
      </c>
      <c r="M31" s="27" t="s">
        <v>967</v>
      </c>
      <c r="N31" s="26" t="str">
        <f>Etiquettes!$H$11</f>
        <v>Volume</v>
      </c>
      <c r="O31" s="27" t="str">
        <f t="shared" si="1"/>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7 kt (Douanes - Eurostat)</v>
      </c>
      <c r="P31" s="27"/>
    </row>
    <row r="32" spans="1:18">
      <c r="A32" s="4" t="str">
        <f>Secteurs!$B$31</f>
        <v>Importations</v>
      </c>
      <c r="B32" s="4" t="str">
        <f>'Comext mensuel - EUROSTAT'!$E$19</f>
        <v>Pommes de terre de semence</v>
      </c>
      <c r="C32" s="213">
        <f>SUM('Comext mensuel - EUROSTAT'!AK19:AV19)/10^4</f>
        <v>38.802876000000005</v>
      </c>
      <c r="E32" s="4" t="str">
        <f>Etiquettes!$H$5</f>
        <v>kt</v>
      </c>
      <c r="F32" s="26" t="str">
        <f>Etiquettes!$I$4</f>
        <v>2019-20</v>
      </c>
      <c r="G32" s="27" t="str">
        <f>Etiquettes!$H$3</f>
        <v>Pomme de terre</v>
      </c>
      <c r="H32" s="26" t="str">
        <f>Etiquettes!$I$4</f>
        <v>2019-20</v>
      </c>
      <c r="I32" s="27" t="str">
        <f>Etiquettes!$H$6</f>
        <v>France entière</v>
      </c>
      <c r="J32" s="27" t="str">
        <f>_xlfn.CONCAT("Importation de ",B32)</f>
        <v>Importation de Pommes de terre de semence</v>
      </c>
      <c r="K32" s="27"/>
      <c r="L32" s="4" t="str">
        <f>'Comext mensuel - EUROSTAT'!$B$6</f>
        <v>Douanes - Eurostat</v>
      </c>
      <c r="M32" s="27" t="s">
        <v>967</v>
      </c>
      <c r="N32" s="26" t="str">
        <f>Etiquettes!$H$11</f>
        <v>Volume</v>
      </c>
      <c r="O32" s="27" t="str">
        <f t="shared" si="1"/>
        <v>Importation de Pommes de terre de semence = 39 kt (Douanes - Eurostat)</v>
      </c>
      <c r="P32" s="27" t="str">
        <f>Etiquettes!$I$15</f>
        <v>Robuste</v>
      </c>
      <c r="Q32" s="27" t="s">
        <v>611</v>
      </c>
      <c r="R32" s="27" t="str">
        <f>Etiquettes!$H$17</f>
        <v>Donnée collectée (valeur du flux ou coefficient)</v>
      </c>
    </row>
    <row r="33" spans="1:18">
      <c r="A33" s="4" t="str">
        <f>Secteurs!$B$31</f>
        <v>Importations</v>
      </c>
      <c r="B33" s="4" t="str">
        <f>'Comext mensuel - EUROSTAT'!$E$20</f>
        <v>Pommes de terre, à l'état frais ou réfrigéré, destinées à la fabrication de la fécule</v>
      </c>
      <c r="C33" s="213">
        <f>SUM('Comext mensuel - EUROSTAT'!AK20:AV20)/10^4</f>
        <v>4.1398229999999998</v>
      </c>
      <c r="E33" s="4" t="str">
        <f>Etiquettes!$H$5</f>
        <v>kt</v>
      </c>
      <c r="F33" s="26" t="str">
        <f>Etiquettes!$I$4</f>
        <v>2019-20</v>
      </c>
      <c r="G33" s="27" t="str">
        <f>Etiquettes!$H$3</f>
        <v>Pomme de terre</v>
      </c>
      <c r="H33" s="26" t="str">
        <f>Etiquettes!$I$4</f>
        <v>2019-20</v>
      </c>
      <c r="I33" s="27" t="str">
        <f>Etiquettes!$H$6</f>
        <v>France entière</v>
      </c>
      <c r="J33" s="27" t="str">
        <f t="shared" ref="J33:J46" si="3">_xlfn.CONCAT("Importation de ",B33)</f>
        <v>Importation de Pommes de terre, à l'état frais ou réfrigéré, destinées à la fabrication de la fécule</v>
      </c>
      <c r="K33" s="27"/>
      <c r="L33" s="4" t="str">
        <f>'Comext mensuel - EUROSTAT'!$B$6</f>
        <v>Douanes - Eurostat</v>
      </c>
      <c r="M33" s="27" t="s">
        <v>967</v>
      </c>
      <c r="N33" s="26" t="str">
        <f>Etiquettes!$H$11</f>
        <v>Volume</v>
      </c>
      <c r="O33" s="27" t="str">
        <f t="shared" si="1"/>
        <v>Importation de Pommes de terre, à l'état frais ou réfrigéré, destinées à la fabrication de la fécule = 4 kt (Douanes - Eurostat)</v>
      </c>
      <c r="P33" s="27" t="str">
        <f>Etiquettes!$I$15</f>
        <v>Robuste</v>
      </c>
      <c r="Q33" s="27" t="s">
        <v>611</v>
      </c>
      <c r="R33" s="27" t="str">
        <f>Etiquettes!$H$17</f>
        <v>Donnée collectée (valeur du flux ou coefficient)</v>
      </c>
    </row>
    <row r="34" spans="1:18">
      <c r="A34" s="4" t="str">
        <f>Secteurs!$B$31</f>
        <v>Importations</v>
      </c>
      <c r="B34" s="4" t="str">
        <f>'Comext mensuel - EUROSTAT'!$E$21</f>
        <v>Pommes de terre de primeurs, à l'état frais ou réfrigéré, du 1er janvier au 30 juin</v>
      </c>
      <c r="C34" s="213">
        <f>SUM('Comext mensuel - EUROSTAT'!AK21:AV21)/10^4</f>
        <v>23.695408</v>
      </c>
      <c r="E34" s="4" t="str">
        <f>Etiquettes!$H$5</f>
        <v>kt</v>
      </c>
      <c r="F34" s="26" t="str">
        <f>Etiquettes!$I$4</f>
        <v>2019-20</v>
      </c>
      <c r="G34" s="27" t="str">
        <f>Etiquettes!$H$3</f>
        <v>Pomme de terre</v>
      </c>
      <c r="H34" s="26" t="str">
        <f>Etiquettes!$I$4</f>
        <v>2019-20</v>
      </c>
      <c r="I34" s="27" t="str">
        <f>Etiquettes!$H$6</f>
        <v>France entière</v>
      </c>
      <c r="J34" s="27" t="str">
        <f t="shared" si="3"/>
        <v>Importation de Pommes de terre de primeurs, à l'état frais ou réfrigéré, du 1er janvier au 30 juin</v>
      </c>
      <c r="K34" s="27"/>
      <c r="L34" s="4" t="str">
        <f>'Comext mensuel - EUROSTAT'!$B$6</f>
        <v>Douanes - Eurostat</v>
      </c>
      <c r="M34" s="27" t="s">
        <v>967</v>
      </c>
      <c r="N34" s="26" t="str">
        <f>Etiquettes!$H$11</f>
        <v>Volume</v>
      </c>
      <c r="O34" s="27" t="str">
        <f t="shared" si="1"/>
        <v>Importation de Pommes de terre de primeurs, à l'état frais ou réfrigéré, du 1er janvier au 30 juin = 24 kt (Douanes - Eurostat)</v>
      </c>
      <c r="P34" s="27" t="str">
        <f>Etiquettes!$I$15</f>
        <v>Robuste</v>
      </c>
      <c r="Q34" s="27" t="s">
        <v>611</v>
      </c>
      <c r="R34" s="27" t="str">
        <f>Etiquettes!$H$17</f>
        <v>Donnée collectée (valeur du flux ou coefficient)</v>
      </c>
    </row>
    <row r="35" spans="1:18">
      <c r="A35" s="4" t="str">
        <f>Secteurs!$B$31</f>
        <v>Importations</v>
      </c>
      <c r="B35" s="4" t="str">
        <f>'Comext mensuel - EUROSTAT'!$E$22</f>
        <v>Pommes de terre, à l'état frais ou réfrigéré (à l'excl. des pommes de terre de primeurs du 1er janvier au 30 juin, des pommes de terre de semence et des pommes de terre destinées à la fabrication de la fécule)</v>
      </c>
      <c r="C35" s="213">
        <f>SUM('Comext mensuel - EUROSTAT'!AK22:AV22)/10^4</f>
        <v>310.71417300000002</v>
      </c>
      <c r="E35" s="4" t="str">
        <f>Etiquettes!$H$5</f>
        <v>kt</v>
      </c>
      <c r="F35" s="26" t="str">
        <f>Etiquettes!$I$4</f>
        <v>2019-20</v>
      </c>
      <c r="G35" s="27" t="str">
        <f>Etiquettes!$H$3</f>
        <v>Pomme de terre</v>
      </c>
      <c r="H35" s="26" t="str">
        <f>Etiquettes!$I$4</f>
        <v>2019-20</v>
      </c>
      <c r="I35" s="27" t="str">
        <f>Etiquettes!$H$6</f>
        <v>France entière</v>
      </c>
      <c r="J35" s="27" t="str">
        <f t="shared" si="3"/>
        <v>Importation de Pommes de terre, à l'état frais ou réfrigéré (à l'excl. des pommes de terre de primeurs du 1er janvier au 30 juin, des pommes de terre de semence et des pommes de terre destinées à la fabrication de la fécule)</v>
      </c>
      <c r="K35" s="27"/>
      <c r="L35" s="4" t="str">
        <f>'Comext mensuel - EUROSTAT'!$B$6</f>
        <v>Douanes - Eurostat</v>
      </c>
      <c r="M35" s="27" t="s">
        <v>967</v>
      </c>
      <c r="N35" s="26" t="str">
        <f>Etiquettes!$H$11</f>
        <v>Volume</v>
      </c>
      <c r="O35" s="27" t="str">
        <f t="shared" si="1"/>
        <v>Importation de Pommes de terre, à l'état frais ou réfrigéré (à l'excl. des pommes de terre de primeurs du 1er janvier au 30 juin, des pommes de terre de semence et des pommes de terre destinées à la fabrication de la fécule) = 311 kt (Douanes - Eurostat)</v>
      </c>
      <c r="P35" s="27" t="str">
        <f>Etiquettes!$I$15</f>
        <v>Robuste</v>
      </c>
      <c r="Q35" s="27" t="s">
        <v>611</v>
      </c>
      <c r="R35" s="27" t="str">
        <f>Etiquettes!$H$17</f>
        <v>Donnée collectée (valeur du flux ou coefficient)</v>
      </c>
    </row>
    <row r="36" spans="1:18">
      <c r="A36" s="4" t="str">
        <f>Secteurs!$B$31</f>
        <v>Importations</v>
      </c>
      <c r="B36" s="4" t="str">
        <f>'Comext mensuel - EUROSTAT'!$E$23</f>
        <v>Pommes de terre, non cuites ou cuites à l'eau ou à la vapeur, congelées</v>
      </c>
      <c r="C36" s="213">
        <f>SUM('Comext mensuel - EUROSTAT'!AK23:AV23)/10^4</f>
        <v>17.373391000000002</v>
      </c>
      <c r="E36" s="4" t="str">
        <f>Etiquettes!$H$5</f>
        <v>kt</v>
      </c>
      <c r="F36" s="26" t="str">
        <f>Etiquettes!$I$4</f>
        <v>2019-20</v>
      </c>
      <c r="G36" s="27" t="str">
        <f>Etiquettes!$H$3</f>
        <v>Pomme de terre</v>
      </c>
      <c r="H36" s="26" t="str">
        <f>Etiquettes!$I$4</f>
        <v>2019-20</v>
      </c>
      <c r="I36" s="27" t="str">
        <f>Etiquettes!$H$6</f>
        <v>France entière</v>
      </c>
      <c r="J36" s="27" t="str">
        <f t="shared" si="3"/>
        <v>Importation de Pommes de terre, non cuites ou cuites à l'eau ou à la vapeur, congelées</v>
      </c>
      <c r="K36" s="27"/>
      <c r="L36" s="4" t="str">
        <f>'Comext mensuel - EUROSTAT'!$B$6</f>
        <v>Douanes - Eurostat</v>
      </c>
      <c r="M36" s="27" t="s">
        <v>967</v>
      </c>
      <c r="N36" s="26" t="str">
        <f>Etiquettes!$H$11</f>
        <v>Volume</v>
      </c>
      <c r="O36" s="27" t="str">
        <f t="shared" si="1"/>
        <v>Importation de Pommes de terre, non cuites ou cuites à l'eau ou à la vapeur, congelées = 17 kt (Douanes - Eurostat)</v>
      </c>
      <c r="P36" s="27" t="str">
        <f>Etiquettes!$I$15</f>
        <v>Robuste</v>
      </c>
      <c r="Q36" s="27" t="s">
        <v>611</v>
      </c>
      <c r="R36" s="27" t="str">
        <f>Etiquettes!$H$17</f>
        <v>Donnée collectée (valeur du flux ou coefficient)</v>
      </c>
    </row>
    <row r="37" spans="1:18">
      <c r="A37" s="4" t="str">
        <f>Secteurs!$B$31</f>
        <v>Importations</v>
      </c>
      <c r="B37" s="4" t="str">
        <f>'Comext mensuel - EUROSTAT'!$E$24</f>
        <v>Pommes de terre, séchées, même coupées en morceaux ou en tranches, mais non autrement préparées</v>
      </c>
      <c r="C37" s="213">
        <f>SUM('Comext mensuel - EUROSTAT'!AK24:AV24)/10^4</f>
        <v>1.3178099999999999</v>
      </c>
      <c r="E37" s="4" t="str">
        <f>Etiquettes!$H$5</f>
        <v>kt</v>
      </c>
      <c r="F37" s="26" t="str">
        <f>Etiquettes!$I$4</f>
        <v>2019-20</v>
      </c>
      <c r="G37" s="27" t="str">
        <f>Etiquettes!$H$3</f>
        <v>Pomme de terre</v>
      </c>
      <c r="H37" s="26" t="str">
        <f>Etiquettes!$I$4</f>
        <v>2019-20</v>
      </c>
      <c r="I37" s="27" t="str">
        <f>Etiquettes!$H$6</f>
        <v>France entière</v>
      </c>
      <c r="J37" s="27" t="str">
        <f t="shared" si="3"/>
        <v>Importation de Pommes de terre, séchées, même coupées en morceaux ou en tranches, mais non autrement préparées</v>
      </c>
      <c r="K37" s="27"/>
      <c r="L37" s="4"/>
      <c r="M37" s="27" t="s">
        <v>967</v>
      </c>
      <c r="N37" s="26" t="str">
        <f>Etiquettes!$H$11</f>
        <v>Volume</v>
      </c>
      <c r="O37" s="27" t="str">
        <f t="shared" si="1"/>
        <v>Importation de Pommes de terre, séchées, même coupées en morceaux ou en tranches, mais non autrement préparées = 1 kt ()</v>
      </c>
      <c r="P37" s="27" t="str">
        <f>Etiquettes!$I$15</f>
        <v>Robuste</v>
      </c>
      <c r="Q37" s="27" t="s">
        <v>611</v>
      </c>
      <c r="R37" s="27" t="str">
        <f>Etiquettes!$H$17</f>
        <v>Donnée collectée (valeur du flux ou coefficient)</v>
      </c>
    </row>
    <row r="38" spans="1:18">
      <c r="A38" s="4" t="str">
        <f>Secteurs!$B$31</f>
        <v>Importations</v>
      </c>
      <c r="B38" s="4" t="str">
        <f>'Comext mensuel - EUROSTAT'!$E$25</f>
        <v>Farine, semoule et poudre de pommes de terre</v>
      </c>
      <c r="C38" s="213">
        <f>SUM('Comext mensuel - EUROSTAT'!AK25:AV25)/10^4</f>
        <v>4.4163249999999996</v>
      </c>
      <c r="E38" s="4" t="str">
        <f>Etiquettes!$H$5</f>
        <v>kt</v>
      </c>
      <c r="F38" s="368">
        <v>0</v>
      </c>
      <c r="G38" s="27" t="str">
        <f>Etiquettes!$H$3</f>
        <v>Pomme de terre</v>
      </c>
      <c r="H38" s="26" t="str">
        <f>Etiquettes!$I$4</f>
        <v>2019-20</v>
      </c>
      <c r="I38" s="27" t="str">
        <f>Etiquettes!$H$6</f>
        <v>France entière</v>
      </c>
      <c r="J38" s="27" t="str">
        <f t="shared" si="3"/>
        <v>Importation de Farine, semoule et poudre de pommes de terre</v>
      </c>
      <c r="K38" s="27"/>
      <c r="L38" s="4"/>
      <c r="M38" s="27" t="s">
        <v>967</v>
      </c>
      <c r="N38" s="26" t="str">
        <f>Etiquettes!$H$11</f>
        <v>Volume</v>
      </c>
      <c r="O38" s="27" t="str">
        <f t="shared" si="1"/>
        <v>Importation de Farine, semoule et poudre de pommes de terre = 4 kt ()</v>
      </c>
      <c r="P38" s="27"/>
    </row>
    <row r="39" spans="1:18">
      <c r="A39" s="4" t="str">
        <f>Secteurs!$B$31</f>
        <v>Importations</v>
      </c>
      <c r="B39" s="4" t="str">
        <f>'Comext mensuel - EUROSTAT'!$E$26</f>
        <v>Flocons, granulés et agglomérés sous forme de pellets, de pommes de terre</v>
      </c>
      <c r="C39" s="213">
        <f>SUM('Comext mensuel - EUROSTAT'!AK26:AV26)/10^4</f>
        <v>27.647570000000002</v>
      </c>
      <c r="E39" s="4" t="str">
        <f>Etiquettes!$H$5</f>
        <v>kt</v>
      </c>
      <c r="F39" s="368">
        <v>0</v>
      </c>
      <c r="G39" s="27" t="str">
        <f>Etiquettes!$H$3</f>
        <v>Pomme de terre</v>
      </c>
      <c r="H39" s="26" t="str">
        <f>Etiquettes!$I$4</f>
        <v>2019-20</v>
      </c>
      <c r="I39" s="27" t="str">
        <f>Etiquettes!$H$6</f>
        <v>France entière</v>
      </c>
      <c r="J39" s="27" t="str">
        <f t="shared" si="3"/>
        <v>Importation de Flocons, granulés et agglomérés sous forme de pellets, de pommes de terre</v>
      </c>
      <c r="K39" s="27"/>
      <c r="L39" s="4" t="str">
        <f>'Comext mensuel - EUROSTAT'!$B$6</f>
        <v>Douanes - Eurostat</v>
      </c>
      <c r="M39" s="27" t="s">
        <v>967</v>
      </c>
      <c r="N39" s="26" t="str">
        <f>Etiquettes!$H$11</f>
        <v>Volume</v>
      </c>
      <c r="O39" s="27" t="str">
        <f t="shared" si="1"/>
        <v>Importation de Flocons, granulés et agglomérés sous forme de pellets, de pommes de terre = 28 kt (Douanes - Eurostat)</v>
      </c>
      <c r="P39" s="27"/>
    </row>
    <row r="40" spans="1:18">
      <c r="A40" s="4" t="str">
        <f>Secteurs!$B$31</f>
        <v>Importations</v>
      </c>
      <c r="B40" s="4" t="str">
        <f>'Comext mensuel - EUROSTAT'!$E$27</f>
        <v>Fécule de pommes de terre</v>
      </c>
      <c r="C40" s="213">
        <f>SUM('Comext mensuel - EUROSTAT'!AK27:AV27)/10^4</f>
        <v>24.082726000000001</v>
      </c>
      <c r="E40" s="4" t="str">
        <f>Etiquettes!$H$5</f>
        <v>kt</v>
      </c>
      <c r="F40" s="26" t="str">
        <f>Etiquettes!$I$4</f>
        <v>2019-20</v>
      </c>
      <c r="G40" s="27" t="str">
        <f>Etiquettes!$H$3</f>
        <v>Pomme de terre</v>
      </c>
      <c r="H40" s="26" t="str">
        <f>Etiquettes!$I$4</f>
        <v>2019-20</v>
      </c>
      <c r="I40" s="27" t="str">
        <f>Etiquettes!$H$6</f>
        <v>France entière</v>
      </c>
      <c r="J40" s="27" t="str">
        <f t="shared" si="3"/>
        <v>Importation de Fécule de pommes de terre</v>
      </c>
      <c r="K40" s="27"/>
      <c r="L40" s="4" t="str">
        <f>'Comext mensuel - EUROSTAT'!$B$6</f>
        <v>Douanes - Eurostat</v>
      </c>
      <c r="M40" s="27" t="s">
        <v>967</v>
      </c>
      <c r="N40" s="26" t="str">
        <f>Etiquettes!$H$11</f>
        <v>Volume</v>
      </c>
      <c r="O40" s="27" t="str">
        <f t="shared" si="1"/>
        <v>Importation de Fécule de pommes de terre = 24 kt (Douanes - Eurostat)</v>
      </c>
      <c r="P40" s="27" t="str">
        <f>Etiquettes!$I$15</f>
        <v>Robuste</v>
      </c>
      <c r="Q40" s="27" t="s">
        <v>611</v>
      </c>
      <c r="R40" s="27" t="str">
        <f>Etiquettes!$H$17</f>
        <v>Donnée collectée (valeur du flux ou coefficient)</v>
      </c>
    </row>
    <row r="41" spans="1:18">
      <c r="A41" s="4" t="str">
        <f>Secteurs!$B$31</f>
        <v>Importations</v>
      </c>
      <c r="B41" s="4" t="str">
        <f>'Comext mensuel - EUROSTAT'!$E$28</f>
        <v>Pommes de terre, simpl. cuites, congelées</v>
      </c>
      <c r="C41" s="213">
        <f>SUM('Comext mensuel - EUROSTAT'!AK28:AV28)/10^4</f>
        <v>378.10679199999998</v>
      </c>
      <c r="E41" s="4" t="str">
        <f>Etiquettes!$H$5</f>
        <v>kt</v>
      </c>
      <c r="F41" s="368">
        <v>0</v>
      </c>
      <c r="G41" s="27" t="str">
        <f>Etiquettes!$H$3</f>
        <v>Pomme de terre</v>
      </c>
      <c r="H41" s="26" t="str">
        <f>Etiquettes!$I$4</f>
        <v>2019-20</v>
      </c>
      <c r="I41" s="27" t="str">
        <f>Etiquettes!$H$6</f>
        <v>France entière</v>
      </c>
      <c r="J41" s="27" t="str">
        <f t="shared" si="3"/>
        <v>Importation de Pommes de terre, simpl. cuites, congelées</v>
      </c>
      <c r="K41" s="27"/>
      <c r="L41" s="4" t="str">
        <f>'Comext mensuel - EUROSTAT'!$B$6</f>
        <v>Douanes - Eurostat</v>
      </c>
      <c r="M41" s="27" t="s">
        <v>967</v>
      </c>
      <c r="N41" s="26" t="str">
        <f>Etiquettes!$H$11</f>
        <v>Volume</v>
      </c>
      <c r="O41" s="27" t="str">
        <f t="shared" si="1"/>
        <v>Importation de Pommes de terre, simpl. cuites, congelées = 378 kt (Douanes - Eurostat)</v>
      </c>
      <c r="P41" s="27"/>
    </row>
    <row r="42" spans="1:18">
      <c r="A42" s="4" t="str">
        <f>Secteurs!$B$31</f>
        <v>Importations</v>
      </c>
      <c r="B42" s="4" t="str">
        <f>'Comext mensuel - EUROSTAT'!$E$29</f>
        <v>Pommes de terre, préparées ou conservées sous forme de farines, semoules ou flocons, congelées</v>
      </c>
      <c r="C42" s="213">
        <f>SUM('Comext mensuel - EUROSTAT'!AK29:AV29)/10^4</f>
        <v>1.0954480000000002</v>
      </c>
      <c r="E42" s="4" t="str">
        <f>Etiquettes!$H$5</f>
        <v>kt</v>
      </c>
      <c r="F42" s="368">
        <v>0</v>
      </c>
      <c r="G42" s="27" t="str">
        <f>Etiquettes!$H$3</f>
        <v>Pomme de terre</v>
      </c>
      <c r="H42" s="26" t="str">
        <f>Etiquettes!$I$4</f>
        <v>2019-20</v>
      </c>
      <c r="I42" s="27" t="str">
        <f>Etiquettes!$H$6</f>
        <v>France entière</v>
      </c>
      <c r="J42" s="27" t="str">
        <f t="shared" si="3"/>
        <v>Importation de Pommes de terre, préparées ou conservées sous forme de farines, semoules ou flocons, congelées</v>
      </c>
      <c r="K42" s="27"/>
      <c r="L42" s="4" t="str">
        <f>'Comext mensuel - EUROSTAT'!$B$6</f>
        <v>Douanes - Eurostat</v>
      </c>
      <c r="M42" s="27" t="s">
        <v>967</v>
      </c>
      <c r="N42" s="26" t="str">
        <f>Etiquettes!$H$11</f>
        <v>Volume</v>
      </c>
      <c r="O42" s="27" t="str">
        <f t="shared" si="1"/>
        <v>Importation de Pommes de terre, préparées ou conservées sous forme de farines, semoules ou flocons, congelées = 1 kt (Douanes - Eurostat)</v>
      </c>
      <c r="P42" s="27"/>
    </row>
    <row r="43" spans="1:18">
      <c r="A43" s="4" t="str">
        <f>Secteurs!$B$31</f>
        <v>Importations</v>
      </c>
      <c r="B43" s="4" t="str">
        <f>'Comext mensuel - EUROSTAT'!$E$30</f>
        <v>Pommes de terre, préparées ou conservées autrement qu'au vinaigre ou à l'acide acétique, congelées (à l'excl. des pommes de terre simpl. cuites ou des pommes de terre sous forme de farines, semoules ou flocons)</v>
      </c>
      <c r="C43" s="213">
        <f>SUM('Comext mensuel - EUROSTAT'!AK30:AV30)/10^4</f>
        <v>190.15474900000001</v>
      </c>
      <c r="E43" s="4" t="str">
        <f>Etiquettes!$H$5</f>
        <v>kt</v>
      </c>
      <c r="F43" s="368">
        <v>0</v>
      </c>
      <c r="G43" s="27" t="str">
        <f>Etiquettes!$H$3</f>
        <v>Pomme de terre</v>
      </c>
      <c r="H43" s="26" t="str">
        <f>Etiquettes!$I$4</f>
        <v>2019-20</v>
      </c>
      <c r="I43" s="27" t="str">
        <f>Etiquettes!$H$6</f>
        <v>France entière</v>
      </c>
      <c r="J43" s="27" t="str">
        <f t="shared" si="3"/>
        <v>Importation de Pommes de terre, préparées ou conservées autrement qu'au vinaigre ou à l'acide acétique, congelées (à l'excl. des pommes de terre simpl. cuites ou des pommes de terre sous forme de farines, semoules ou flocons)</v>
      </c>
      <c r="K43" s="27"/>
      <c r="L43" s="4" t="str">
        <f>'Comext mensuel - EUROSTAT'!$B$6</f>
        <v>Douanes - Eurostat</v>
      </c>
      <c r="M43" s="27" t="s">
        <v>967</v>
      </c>
      <c r="N43" s="26" t="str">
        <f>Etiquettes!$H$11</f>
        <v>Volume</v>
      </c>
      <c r="O43" s="27" t="str">
        <f t="shared" si="1"/>
        <v>Importation de Pommes de terre, préparées ou conservées autrement qu'au vinaigre ou à l'acide acétique, congelées (à l'excl. des pommes de terre simpl. cuites ou des pommes de terre sous forme de farines, semoules ou flocons) = 190 kt (Douanes - Eurostat)</v>
      </c>
      <c r="P43" s="27"/>
    </row>
    <row r="44" spans="1:18">
      <c r="A44" s="4" t="str">
        <f>Secteurs!$B$31</f>
        <v>Importations</v>
      </c>
      <c r="B44" s="4" t="str">
        <f>'Comext mensuel - EUROSTAT'!$E$31</f>
        <v>Pommes de terre, sous forme de farines, semoules ou flocons, non congelées</v>
      </c>
      <c r="C44" s="213">
        <f>SUM('Comext mensuel - EUROSTAT'!AK31:AV31)/10^4</f>
        <v>4.034802</v>
      </c>
      <c r="E44" s="4" t="str">
        <f>Etiquettes!$H$5</f>
        <v>kt</v>
      </c>
      <c r="F44" s="368">
        <v>0</v>
      </c>
      <c r="G44" s="27" t="str">
        <f>Etiquettes!$H$3</f>
        <v>Pomme de terre</v>
      </c>
      <c r="H44" s="26" t="str">
        <f>Etiquettes!$I$4</f>
        <v>2019-20</v>
      </c>
      <c r="I44" s="27" t="str">
        <f>Etiquettes!$H$6</f>
        <v>France entière</v>
      </c>
      <c r="J44" s="27" t="str">
        <f t="shared" si="3"/>
        <v>Importation de Pommes de terre, sous forme de farines, semoules ou flocons, non congelées</v>
      </c>
      <c r="K44" s="27"/>
      <c r="L44" s="4" t="str">
        <f>'Comext mensuel - EUROSTAT'!$B$6</f>
        <v>Douanes - Eurostat</v>
      </c>
      <c r="M44" s="27" t="s">
        <v>967</v>
      </c>
      <c r="N44" s="26" t="str">
        <f>Etiquettes!$H$11</f>
        <v>Volume</v>
      </c>
      <c r="O44" s="27" t="str">
        <f t="shared" si="1"/>
        <v>Importation de Pommes de terre, sous forme de farines, semoules ou flocons, non congelées = 4 kt (Douanes - Eurostat)</v>
      </c>
      <c r="P44" s="27"/>
    </row>
    <row r="45" spans="1:18">
      <c r="A45" s="4" t="str">
        <f>Secteurs!$B$31</f>
        <v>Importations</v>
      </c>
      <c r="B45" s="4" t="str">
        <f>'Comext mensuel - EUROSTAT'!$E$32</f>
        <v>Pommes de terre, en fines tranches, frites, même salées ou aromatisées, en emballages hermétiquement clos, propres à la consommation en l'état, non congelées</v>
      </c>
      <c r="C45" s="213">
        <f>SUM('Comext mensuel - EUROSTAT'!AK32:AV32)/10^4</f>
        <v>61.631501000000014</v>
      </c>
      <c r="E45" s="4" t="str">
        <f>Etiquettes!$H$5</f>
        <v>kt</v>
      </c>
      <c r="F45" s="368">
        <v>0</v>
      </c>
      <c r="G45" s="27" t="str">
        <f>Etiquettes!$H$3</f>
        <v>Pomme de terre</v>
      </c>
      <c r="H45" s="26" t="str">
        <f>Etiquettes!$I$4</f>
        <v>2019-20</v>
      </c>
      <c r="I45" s="27" t="str">
        <f>Etiquettes!$H$6</f>
        <v>France entière</v>
      </c>
      <c r="J45" s="27" t="str">
        <f t="shared" si="3"/>
        <v>Importation de Pommes de terre, en fines tranches, frites, même salées ou aromatisées, en emballages hermétiquement clos, propres à la consommation en l'état, non congelées</v>
      </c>
      <c r="K45" s="27"/>
      <c r="L45" s="4" t="str">
        <f>'Comext mensuel - EUROSTAT'!$B$6</f>
        <v>Douanes - Eurostat</v>
      </c>
      <c r="M45" s="27" t="s">
        <v>967</v>
      </c>
      <c r="N45" s="26" t="str">
        <f>Etiquettes!$H$11</f>
        <v>Volume</v>
      </c>
      <c r="O45" s="27" t="str">
        <f t="shared" si="1"/>
        <v>Importation de Pommes de terre, en fines tranches, frites, même salées ou aromatisées, en emballages hermétiquement clos, propres à la consommation en l'état, non congelées = 62 kt (Douanes - Eurostat)</v>
      </c>
      <c r="P45" s="27"/>
    </row>
    <row r="46" spans="1:18">
      <c r="A46" s="4" t="str">
        <f>Secteurs!$B$31</f>
        <v>Importations</v>
      </c>
      <c r="B46"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C46" s="213">
        <f>SUM('Comext mensuel - EUROSTAT'!AK33:AV33)/10^4</f>
        <v>50.854954999999997</v>
      </c>
      <c r="E46" s="4" t="str">
        <f>Etiquettes!$H$5</f>
        <v>kt</v>
      </c>
      <c r="F46" s="368">
        <v>0</v>
      </c>
      <c r="G46" s="27" t="str">
        <f>Etiquettes!$H$3</f>
        <v>Pomme de terre</v>
      </c>
      <c r="H46" s="26" t="str">
        <f>Etiquettes!$I$4</f>
        <v>2019-20</v>
      </c>
      <c r="I46" s="27" t="str">
        <f>Etiquettes!$H$6</f>
        <v>France entière</v>
      </c>
      <c r="J46" s="27" t="str">
        <f t="shared" si="3"/>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46" s="27"/>
      <c r="L46" s="4" t="str">
        <f>'Comext mensuel - EUROSTAT'!$B$6</f>
        <v>Douanes - Eurostat</v>
      </c>
      <c r="M46" s="27" t="s">
        <v>967</v>
      </c>
      <c r="N46" s="26" t="str">
        <f>Etiquettes!$H$11</f>
        <v>Volume</v>
      </c>
      <c r="O46" s="27" t="str">
        <f t="shared" si="1"/>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51 kt (Douanes - Eurostat)</v>
      </c>
      <c r="P46" s="27"/>
    </row>
    <row r="47" spans="1:18">
      <c r="A47" s="4" t="str">
        <f>'Comext mensuel - EUROSTAT'!$E$19</f>
        <v>Pommes de terre de semence</v>
      </c>
      <c r="B47" s="4" t="str">
        <f>Secteurs!$B$32</f>
        <v>Exportations</v>
      </c>
      <c r="C47" s="213">
        <f>SUM('Comext mensuel - EUROSTAT'!AK34:AV34)/10^4</f>
        <v>187.471833</v>
      </c>
      <c r="E47" s="4" t="str">
        <f>Etiquettes!$H$5</f>
        <v>kt</v>
      </c>
      <c r="F47" s="26" t="str">
        <f>Etiquettes!$I$4</f>
        <v>2019-20</v>
      </c>
      <c r="G47" s="27" t="str">
        <f>Etiquettes!$H$3</f>
        <v>Pomme de terre</v>
      </c>
      <c r="H47" s="26" t="str">
        <f>Etiquettes!$I$4</f>
        <v>2019-20</v>
      </c>
      <c r="I47" s="27" t="str">
        <f>Etiquettes!$H$6</f>
        <v>France entière</v>
      </c>
      <c r="J47" s="27" t="str">
        <f>_xlfn.CONCAT("Exportation de ",A47)</f>
        <v>Exportation de Pommes de terre de semence</v>
      </c>
      <c r="K47" s="27"/>
      <c r="L47" s="4" t="str">
        <f>'Comext mensuel - EUROSTAT'!$B$6</f>
        <v>Douanes - Eurostat</v>
      </c>
      <c r="M47" s="27" t="s">
        <v>967</v>
      </c>
      <c r="N47" s="26" t="str">
        <f>Etiquettes!$H$11</f>
        <v>Volume</v>
      </c>
      <c r="O47" s="27" t="str">
        <f t="shared" si="1"/>
        <v>Exportation de Pommes de terre de semence = 187 kt (Douanes - Eurostat)</v>
      </c>
      <c r="P47" s="27" t="str">
        <f>Etiquettes!$I$15</f>
        <v>Robuste</v>
      </c>
      <c r="Q47" s="27" t="s">
        <v>611</v>
      </c>
      <c r="R47" s="27" t="str">
        <f>Etiquettes!$H$17</f>
        <v>Donnée collectée (valeur du flux ou coefficient)</v>
      </c>
    </row>
    <row r="48" spans="1:18">
      <c r="A48" s="4" t="str">
        <f>'Comext mensuel - EUROSTAT'!$E$20</f>
        <v>Pommes de terre, à l'état frais ou réfrigéré, destinées à la fabrication de la fécule</v>
      </c>
      <c r="B48" s="4" t="str">
        <f>Secteurs!$B$32</f>
        <v>Exportations</v>
      </c>
      <c r="C48" s="213">
        <f>SUM('Comext mensuel - EUROSTAT'!AK35:AV35)/10^4</f>
        <v>103.66047500000001</v>
      </c>
      <c r="E48" s="4" t="str">
        <f>Etiquettes!$H$5</f>
        <v>kt</v>
      </c>
      <c r="F48" s="26" t="str">
        <f>Etiquettes!$I$4</f>
        <v>2019-20</v>
      </c>
      <c r="G48" s="27" t="str">
        <f>Etiquettes!$H$3</f>
        <v>Pomme de terre</v>
      </c>
      <c r="H48" s="26" t="str">
        <f>Etiquettes!$I$4</f>
        <v>2019-20</v>
      </c>
      <c r="I48" s="27" t="str">
        <f>Etiquettes!$H$6</f>
        <v>France entière</v>
      </c>
      <c r="J48" s="27" t="str">
        <f t="shared" ref="J48:J61" si="4">_xlfn.CONCAT("Exportation de ",A48)</f>
        <v>Exportation de Pommes de terre, à l'état frais ou réfrigéré, destinées à la fabrication de la fécule</v>
      </c>
      <c r="K48" s="27"/>
      <c r="L48" s="4" t="str">
        <f>'Comext mensuel - EUROSTAT'!$B$6</f>
        <v>Douanes - Eurostat</v>
      </c>
      <c r="M48" s="27" t="s">
        <v>967</v>
      </c>
      <c r="N48" s="26" t="str">
        <f>Etiquettes!$H$11</f>
        <v>Volume</v>
      </c>
      <c r="O48" s="27" t="str">
        <f t="shared" si="1"/>
        <v>Exportation de Pommes de terre, à l'état frais ou réfrigéré, destinées à la fabrication de la fécule = 104 kt (Douanes - Eurostat)</v>
      </c>
      <c r="P48" s="27" t="str">
        <f>Etiquettes!$I$15</f>
        <v>Robuste</v>
      </c>
      <c r="Q48" s="27" t="s">
        <v>611</v>
      </c>
      <c r="R48" s="27" t="str">
        <f>Etiquettes!$H$17</f>
        <v>Donnée collectée (valeur du flux ou coefficient)</v>
      </c>
    </row>
    <row r="49" spans="1:18">
      <c r="A49" s="4" t="str">
        <f>'Comext mensuel - EUROSTAT'!$E$21</f>
        <v>Pommes de terre de primeurs, à l'état frais ou réfrigéré, du 1er janvier au 30 juin</v>
      </c>
      <c r="B49" s="4" t="str">
        <f>Secteurs!$B$32</f>
        <v>Exportations</v>
      </c>
      <c r="C49" s="213">
        <f>(SUM('Comext mensuel - EUROSTAT'!AK36:AV36)/10^4)-'Prétraitement données miroir'!D6+'Prétraitement données miroir'!D10</f>
        <v>33.83130955</v>
      </c>
      <c r="E49" s="4" t="str">
        <f>Etiquettes!$H$5</f>
        <v>kt</v>
      </c>
      <c r="F49" s="26" t="str">
        <f>Etiquettes!$I$4</f>
        <v>2019-20</v>
      </c>
      <c r="G49" s="27" t="str">
        <f>Etiquettes!$H$3</f>
        <v>Pomme de terre</v>
      </c>
      <c r="H49" s="26" t="str">
        <f>Etiquettes!$I$4</f>
        <v>2019-20</v>
      </c>
      <c r="I49" s="27" t="str">
        <f>Etiquettes!$H$6</f>
        <v>France entière</v>
      </c>
      <c r="J49" s="27" t="str">
        <f t="shared" si="4"/>
        <v>Exportation de Pommes de terre de primeurs, à l'état frais ou réfrigéré, du 1er janvier au 30 juin</v>
      </c>
      <c r="K49" s="27" t="s">
        <v>966</v>
      </c>
      <c r="L49" s="4" t="str">
        <f>'Comext mensuel - EUROSTAT'!$B$6</f>
        <v>Douanes - Eurostat</v>
      </c>
      <c r="M49" s="27" t="s">
        <v>967</v>
      </c>
      <c r="N49" s="26" t="str">
        <f>Etiquettes!$H$11</f>
        <v>Volume</v>
      </c>
      <c r="O49" s="27" t="str">
        <f t="shared" si="1"/>
        <v>Exportation de Pommes de terre de primeurs, à l'état frais ou réfrigéré, du 1er janvier au 30 juin = 34 kt (Douanes - Eurostat)</v>
      </c>
      <c r="P49" s="27" t="str">
        <f>Etiquettes!$I$15</f>
        <v>Robuste</v>
      </c>
      <c r="Q49" s="27" t="s">
        <v>611</v>
      </c>
      <c r="R49" s="27" t="str">
        <f>Etiquettes!$H$17</f>
        <v>Donnée collectée (valeur du flux ou coefficient)</v>
      </c>
    </row>
    <row r="50" spans="1:18">
      <c r="A50" s="4" t="str">
        <f>'Comext mensuel - EUROSTAT'!$E$22</f>
        <v>Pommes de terre, à l'état frais ou réfrigéré (à l'excl. des pommes de terre de primeurs du 1er janvier au 30 juin, des pommes de terre de semence et des pommes de terre destinées à la fabrication de la fécule)</v>
      </c>
      <c r="B50" s="4" t="str">
        <f>Secteurs!$B$32</f>
        <v>Exportations</v>
      </c>
      <c r="C50" s="213">
        <f>(SUM('Comext mensuel - EUROSTAT'!AK37:AV37)/10^4)-'Prétraitement données miroir'!D7+'Prétraitement données miroir'!D11</f>
        <v>3146.23844319</v>
      </c>
      <c r="E50" s="4" t="str">
        <f>Etiquettes!$H$5</f>
        <v>kt</v>
      </c>
      <c r="F50" s="26" t="str">
        <f>Etiquettes!$I$4</f>
        <v>2019-20</v>
      </c>
      <c r="G50" s="27" t="str">
        <f>Etiquettes!$H$3</f>
        <v>Pomme de terre</v>
      </c>
      <c r="H50" s="26" t="str">
        <f>Etiquettes!$I$4</f>
        <v>2019-20</v>
      </c>
      <c r="I50" s="27" t="str">
        <f>Etiquettes!$H$6</f>
        <v>France entière</v>
      </c>
      <c r="J50" s="27" t="str">
        <f t="shared" si="4"/>
        <v>Exportation de Pommes de terre, à l'état frais ou réfrigéré (à l'excl. des pommes de terre de primeurs du 1er janvier au 30 juin, des pommes de terre de semence et des pommes de terre destinées à la fabrication de la fécule)</v>
      </c>
      <c r="K50" s="27" t="s">
        <v>966</v>
      </c>
      <c r="L50" s="4" t="str">
        <f>'Comext mensuel - EUROSTAT'!$B$6</f>
        <v>Douanes - Eurostat</v>
      </c>
      <c r="M50" s="27" t="s">
        <v>967</v>
      </c>
      <c r="N50" s="26" t="str">
        <f>Etiquettes!$H$11</f>
        <v>Volume</v>
      </c>
      <c r="O50" s="27" t="str">
        <f t="shared" si="1"/>
        <v>Exportation de Pommes de terre, à l'état frais ou réfrigéré (à l'excl. des pommes de terre de primeurs du 1er janvier au 30 juin, des pommes de terre de semence et des pommes de terre destinées à la fabrication de la fécule) = 3146 kt (Douanes - Eurostat)</v>
      </c>
      <c r="P50" s="27" t="str">
        <f>Etiquettes!$I$15</f>
        <v>Robuste</v>
      </c>
      <c r="Q50" s="27" t="s">
        <v>611</v>
      </c>
      <c r="R50" s="27" t="str">
        <f>Etiquettes!$H$17</f>
        <v>Donnée collectée (valeur du flux ou coefficient)</v>
      </c>
    </row>
    <row r="51" spans="1:18">
      <c r="A51" s="4" t="str">
        <f>'Comext mensuel - EUROSTAT'!$E$23</f>
        <v>Pommes de terre, non cuites ou cuites à l'eau ou à la vapeur, congelées</v>
      </c>
      <c r="B51" s="4" t="str">
        <f>Secteurs!$B$32</f>
        <v>Exportations</v>
      </c>
      <c r="C51" s="213">
        <f>(SUM('Comext mensuel - EUROSTAT'!AK38:AV38)/10^4)-'Prétraitement données miroir'!D8+'Prétraitement données miroir'!D12</f>
        <v>16.016256040000002</v>
      </c>
      <c r="E51" s="4" t="str">
        <f>Etiquettes!$H$5</f>
        <v>kt</v>
      </c>
      <c r="F51" s="26" t="str">
        <f>Etiquettes!$I$4</f>
        <v>2019-20</v>
      </c>
      <c r="G51" s="27" t="str">
        <f>Etiquettes!$H$3</f>
        <v>Pomme de terre</v>
      </c>
      <c r="H51" s="26" t="str">
        <f>Etiquettes!$I$4</f>
        <v>2019-20</v>
      </c>
      <c r="I51" s="27" t="str">
        <f>Etiquettes!$H$6</f>
        <v>France entière</v>
      </c>
      <c r="J51" s="27" t="str">
        <f t="shared" si="4"/>
        <v>Exportation de Pommes de terre, non cuites ou cuites à l'eau ou à la vapeur, congelées</v>
      </c>
      <c r="K51" s="27" t="s">
        <v>966</v>
      </c>
      <c r="L51" s="4" t="str">
        <f>'Comext mensuel - EUROSTAT'!$B$6</f>
        <v>Douanes - Eurostat</v>
      </c>
      <c r="M51" s="27" t="s">
        <v>967</v>
      </c>
      <c r="N51" s="26" t="str">
        <f>Etiquettes!$H$11</f>
        <v>Volume</v>
      </c>
      <c r="O51" s="27" t="str">
        <f t="shared" si="1"/>
        <v>Exportation de Pommes de terre, non cuites ou cuites à l'eau ou à la vapeur, congelées = 16 kt (Douanes - Eurostat)</v>
      </c>
      <c r="P51" s="27" t="str">
        <f>Etiquettes!$I$15</f>
        <v>Robuste</v>
      </c>
      <c r="Q51" s="27" t="s">
        <v>611</v>
      </c>
      <c r="R51" s="27" t="str">
        <f>Etiquettes!$H$17</f>
        <v>Donnée collectée (valeur du flux ou coefficient)</v>
      </c>
    </row>
    <row r="52" spans="1:18">
      <c r="A52" s="4" t="str">
        <f>'Comext mensuel - EUROSTAT'!$E$24</f>
        <v>Pommes de terre, séchées, même coupées en morceaux ou en tranches, mais non autrement préparées</v>
      </c>
      <c r="B52" s="4" t="str">
        <f>Secteurs!$B$32</f>
        <v>Exportations</v>
      </c>
      <c r="C52" s="213">
        <f>(SUM('Comext mensuel - EUROSTAT'!AK39:AV39)/10^4)-'Prétraitement données miroir'!D9+'Prétraitement données miroir'!D13</f>
        <v>0.83307150000000008</v>
      </c>
      <c r="E52" s="4" t="str">
        <f>Etiquettes!$H$5</f>
        <v>kt</v>
      </c>
      <c r="F52" s="26" t="str">
        <f>Etiquettes!$I$4</f>
        <v>2019-20</v>
      </c>
      <c r="G52" s="27" t="str">
        <f>Etiquettes!$H$3</f>
        <v>Pomme de terre</v>
      </c>
      <c r="H52" s="26" t="str">
        <f>Etiquettes!$I$4</f>
        <v>2019-20</v>
      </c>
      <c r="I52" s="27" t="str">
        <f>Etiquettes!$H$6</f>
        <v>France entière</v>
      </c>
      <c r="J52" s="27" t="str">
        <f t="shared" si="4"/>
        <v>Exportation de Pommes de terre, séchées, même coupées en morceaux ou en tranches, mais non autrement préparées</v>
      </c>
      <c r="K52" s="27" t="s">
        <v>966</v>
      </c>
      <c r="L52" s="4"/>
      <c r="M52" s="27" t="s">
        <v>967</v>
      </c>
      <c r="N52" s="26" t="str">
        <f>Etiquettes!$H$11</f>
        <v>Volume</v>
      </c>
      <c r="O52" s="27" t="str">
        <f t="shared" si="1"/>
        <v>Exportation de Pommes de terre, séchées, même coupées en morceaux ou en tranches, mais non autrement préparées = 1 kt ()</v>
      </c>
      <c r="P52" s="27" t="str">
        <f>Etiquettes!$I$15</f>
        <v>Robuste</v>
      </c>
      <c r="Q52" s="27" t="s">
        <v>611</v>
      </c>
      <c r="R52" s="27" t="str">
        <f>Etiquettes!$H$17</f>
        <v>Donnée collectée (valeur du flux ou coefficient)</v>
      </c>
    </row>
    <row r="53" spans="1:18">
      <c r="A53" s="4" t="str">
        <f>'Comext mensuel - EUROSTAT'!$E$25</f>
        <v>Farine, semoule et poudre de pommes de terre</v>
      </c>
      <c r="B53" s="4" t="str">
        <f>Secteurs!$B$32</f>
        <v>Exportations</v>
      </c>
      <c r="C53" s="213">
        <f>SUM('Comext mensuel - EUROSTAT'!AK40:AV40)/10^4</f>
        <v>3.2455759999999998</v>
      </c>
      <c r="E53" s="4" t="str">
        <f>Etiquettes!$H$5</f>
        <v>kt</v>
      </c>
      <c r="F53" s="368">
        <v>0</v>
      </c>
      <c r="G53" s="27" t="str">
        <f>Etiquettes!$H$3</f>
        <v>Pomme de terre</v>
      </c>
      <c r="H53" s="26" t="str">
        <f>Etiquettes!$I$4</f>
        <v>2019-20</v>
      </c>
      <c r="I53" s="27" t="str">
        <f>Etiquettes!$H$6</f>
        <v>France entière</v>
      </c>
      <c r="J53" s="27" t="str">
        <f t="shared" si="4"/>
        <v>Exportation de Farine, semoule et poudre de pommes de terre</v>
      </c>
      <c r="K53" s="27"/>
      <c r="L53" s="4"/>
      <c r="M53" s="27" t="s">
        <v>967</v>
      </c>
      <c r="N53" s="26" t="str">
        <f>Etiquettes!$H$11</f>
        <v>Volume</v>
      </c>
      <c r="O53" s="27" t="str">
        <f t="shared" si="1"/>
        <v>Exportation de Farine, semoule et poudre de pommes de terre = 3 kt ()</v>
      </c>
      <c r="P53" s="27"/>
    </row>
    <row r="54" spans="1:18">
      <c r="A54" s="4" t="str">
        <f>'Comext mensuel - EUROSTAT'!$E$26</f>
        <v>Flocons, granulés et agglomérés sous forme de pellets, de pommes de terre</v>
      </c>
      <c r="B54" s="4" t="str">
        <f>Secteurs!$B$32</f>
        <v>Exportations</v>
      </c>
      <c r="C54" s="213">
        <f>SUM('Comext mensuel - EUROSTAT'!AK41:AV41)/10^4</f>
        <v>3.9488119999999993</v>
      </c>
      <c r="E54" s="4" t="str">
        <f>Etiquettes!$H$5</f>
        <v>kt</v>
      </c>
      <c r="F54" s="368">
        <v>0</v>
      </c>
      <c r="G54" s="27" t="str">
        <f>Etiquettes!$H$3</f>
        <v>Pomme de terre</v>
      </c>
      <c r="H54" s="26" t="str">
        <f>Etiquettes!$I$4</f>
        <v>2019-20</v>
      </c>
      <c r="I54" s="27" t="str">
        <f>Etiquettes!$H$6</f>
        <v>France entière</v>
      </c>
      <c r="J54" s="27" t="str">
        <f t="shared" si="4"/>
        <v>Exportation de Flocons, granulés et agglomérés sous forme de pellets, de pommes de terre</v>
      </c>
      <c r="K54" s="27"/>
      <c r="L54" s="4" t="str">
        <f>'Comext mensuel - EUROSTAT'!$B$6</f>
        <v>Douanes - Eurostat</v>
      </c>
      <c r="M54" s="27" t="s">
        <v>967</v>
      </c>
      <c r="N54" s="26" t="str">
        <f>Etiquettes!$H$11</f>
        <v>Volume</v>
      </c>
      <c r="O54" s="27" t="str">
        <f t="shared" si="1"/>
        <v>Exportation de Flocons, granulés et agglomérés sous forme de pellets, de pommes de terre = 4 kt (Douanes - Eurostat)</v>
      </c>
      <c r="P54" s="27"/>
    </row>
    <row r="55" spans="1:18">
      <c r="A55" s="4" t="str">
        <f>'Comext mensuel - EUROSTAT'!$E$27</f>
        <v>Fécule de pommes de terre</v>
      </c>
      <c r="B55" s="4" t="str">
        <f>Secteurs!$B$32</f>
        <v>Exportations</v>
      </c>
      <c r="C55" s="213">
        <f>SUM('Comext mensuel - EUROSTAT'!AK42:AV42)/10^4</f>
        <v>0</v>
      </c>
      <c r="E55" s="4" t="str">
        <f>Etiquettes!$H$5</f>
        <v>kt</v>
      </c>
      <c r="F55" s="26" t="str">
        <f>Etiquettes!$I$4</f>
        <v>2019-20</v>
      </c>
      <c r="G55" s="27" t="str">
        <f>Etiquettes!$H$3</f>
        <v>Pomme de terre</v>
      </c>
      <c r="H55" s="26" t="str">
        <f>Etiquettes!$I$4</f>
        <v>2019-20</v>
      </c>
      <c r="I55" s="27" t="str">
        <f>Etiquettes!$H$6</f>
        <v>France entière</v>
      </c>
      <c r="J55" s="27" t="str">
        <f t="shared" si="4"/>
        <v>Exportation de Fécule de pommes de terre</v>
      </c>
      <c r="K55" s="27"/>
      <c r="L55" s="4" t="str">
        <f>'Comext mensuel - EUROSTAT'!$B$6</f>
        <v>Douanes - Eurostat</v>
      </c>
      <c r="M55" s="27" t="s">
        <v>967</v>
      </c>
      <c r="N55" s="26" t="str">
        <f>Etiquettes!$H$11</f>
        <v>Volume</v>
      </c>
      <c r="O55" s="27" t="str">
        <f t="shared" si="1"/>
        <v>Exportation de Fécule de pommes de terre = 0 kt (Douanes - Eurostat)</v>
      </c>
      <c r="P55" s="27"/>
      <c r="Q55" s="27"/>
    </row>
    <row r="56" spans="1:18">
      <c r="A56" s="4" t="str">
        <f>'Comext mensuel - EUROSTAT'!$E$28</f>
        <v>Pommes de terre, simpl. cuites, congelées</v>
      </c>
      <c r="B56" s="4" t="str">
        <f>Secteurs!$B$32</f>
        <v>Exportations</v>
      </c>
      <c r="C56" s="213">
        <f>SUM('Comext mensuel - EUROSTAT'!AK43:AV43)/10^4</f>
        <v>255.56161900000004</v>
      </c>
      <c r="E56" s="4" t="str">
        <f>Etiquettes!$H$5</f>
        <v>kt</v>
      </c>
      <c r="F56" s="368">
        <v>0</v>
      </c>
      <c r="G56" s="27" t="str">
        <f>Etiquettes!$H$3</f>
        <v>Pomme de terre</v>
      </c>
      <c r="H56" s="26" t="str">
        <f>Etiquettes!$I$4</f>
        <v>2019-20</v>
      </c>
      <c r="I56" s="27" t="str">
        <f>Etiquettes!$H$6</f>
        <v>France entière</v>
      </c>
      <c r="J56" s="27" t="str">
        <f t="shared" si="4"/>
        <v>Exportation de Pommes de terre, simpl. cuites, congelées</v>
      </c>
      <c r="K56" s="27"/>
      <c r="L56" s="4" t="str">
        <f>'Comext mensuel - EUROSTAT'!$B$6</f>
        <v>Douanes - Eurostat</v>
      </c>
      <c r="M56" s="27" t="s">
        <v>967</v>
      </c>
      <c r="N56" s="26" t="str">
        <f>Etiquettes!$H$11</f>
        <v>Volume</v>
      </c>
      <c r="O56" s="27" t="str">
        <f t="shared" si="1"/>
        <v>Exportation de Pommes de terre, simpl. cuites, congelées = 256 kt (Douanes - Eurostat)</v>
      </c>
      <c r="P56" s="27"/>
    </row>
    <row r="57" spans="1:18">
      <c r="A57" s="4" t="str">
        <f>'Comext mensuel - EUROSTAT'!$E$29</f>
        <v>Pommes de terre, préparées ou conservées sous forme de farines, semoules ou flocons, congelées</v>
      </c>
      <c r="B57" s="4" t="str">
        <f>Secteurs!$B$32</f>
        <v>Exportations</v>
      </c>
      <c r="C57" s="213">
        <f>SUM('Comext mensuel - EUROSTAT'!AK44:AV44)/10^4</f>
        <v>4.2758999999999991E-2</v>
      </c>
      <c r="E57" s="4" t="str">
        <f>Etiquettes!$H$5</f>
        <v>kt</v>
      </c>
      <c r="F57" s="368">
        <v>0</v>
      </c>
      <c r="G57" s="27" t="str">
        <f>Etiquettes!$H$3</f>
        <v>Pomme de terre</v>
      </c>
      <c r="H57" s="26" t="str">
        <f>Etiquettes!$I$4</f>
        <v>2019-20</v>
      </c>
      <c r="I57" s="27" t="str">
        <f>Etiquettes!$H$6</f>
        <v>France entière</v>
      </c>
      <c r="J57" s="27" t="str">
        <f t="shared" si="4"/>
        <v>Exportation de Pommes de terre, préparées ou conservées sous forme de farines, semoules ou flocons, congelées</v>
      </c>
      <c r="K57" s="27"/>
      <c r="L57" s="4" t="str">
        <f>'Comext mensuel - EUROSTAT'!$B$6</f>
        <v>Douanes - Eurostat</v>
      </c>
      <c r="M57" s="27" t="s">
        <v>967</v>
      </c>
      <c r="N57" s="26" t="str">
        <f>Etiquettes!$H$11</f>
        <v>Volume</v>
      </c>
      <c r="O57" s="27" t="str">
        <f t="shared" si="1"/>
        <v>Exportation de Pommes de terre, préparées ou conservées sous forme de farines, semoules ou flocons, congelées = 0 kt (Douanes - Eurostat)</v>
      </c>
      <c r="P57" s="27"/>
    </row>
    <row r="58" spans="1:18">
      <c r="A58" s="4" t="str">
        <f>'Comext mensuel - EUROSTAT'!$E$30</f>
        <v>Pommes de terre, préparées ou conservées autrement qu'au vinaigre ou à l'acide acétique, congelées (à l'excl. des pommes de terre simpl. cuites ou des pommes de terre sous forme de farines, semoules ou flocons)</v>
      </c>
      <c r="B58" s="4" t="str">
        <f>Secteurs!$B$32</f>
        <v>Exportations</v>
      </c>
      <c r="C58" s="213">
        <f>SUM('Comext mensuel - EUROSTAT'!AK45:AV45)/10^4</f>
        <v>61.944428000000002</v>
      </c>
      <c r="E58" s="4" t="str">
        <f>Etiquettes!$H$5</f>
        <v>kt</v>
      </c>
      <c r="F58" s="368">
        <v>0</v>
      </c>
      <c r="G58" s="27" t="str">
        <f>Etiquettes!$H$3</f>
        <v>Pomme de terre</v>
      </c>
      <c r="H58" s="26" t="str">
        <f>Etiquettes!$I$4</f>
        <v>2019-20</v>
      </c>
      <c r="I58" s="27" t="str">
        <f>Etiquettes!$H$6</f>
        <v>France entière</v>
      </c>
      <c r="J58" s="27" t="str">
        <f t="shared" si="4"/>
        <v>Exportation de Pommes de terre, préparées ou conservées autrement qu'au vinaigre ou à l'acide acétique, congelées (à l'excl. des pommes de terre simpl. cuites ou des pommes de terre sous forme de farines, semoules ou flocons)</v>
      </c>
      <c r="K58" s="27"/>
      <c r="L58" s="4" t="str">
        <f>'Comext mensuel - EUROSTAT'!$B$6</f>
        <v>Douanes - Eurostat</v>
      </c>
      <c r="M58" s="27" t="s">
        <v>967</v>
      </c>
      <c r="N58" s="26" t="str">
        <f>Etiquettes!$H$11</f>
        <v>Volume</v>
      </c>
      <c r="O58" s="27" t="str">
        <f t="shared" si="1"/>
        <v>Exportation de Pommes de terre, préparées ou conservées autrement qu'au vinaigre ou à l'acide acétique, congelées (à l'excl. des pommes de terre simpl. cuites ou des pommes de terre sous forme de farines, semoules ou flocons) = 62 kt (Douanes - Eurostat)</v>
      </c>
      <c r="P58" s="27"/>
    </row>
    <row r="59" spans="1:18">
      <c r="A59" s="4" t="str">
        <f>'Comext mensuel - EUROSTAT'!$E$31</f>
        <v>Pommes de terre, sous forme de farines, semoules ou flocons, non congelées</v>
      </c>
      <c r="B59" s="4" t="str">
        <f>Secteurs!$B$32</f>
        <v>Exportations</v>
      </c>
      <c r="C59" s="213">
        <f>SUM('Comext mensuel - EUROSTAT'!AK46:AV46)/10^4</f>
        <v>17.171143999999998</v>
      </c>
      <c r="E59" s="4" t="str">
        <f>Etiquettes!$H$5</f>
        <v>kt</v>
      </c>
      <c r="F59" s="368">
        <v>0</v>
      </c>
      <c r="G59" s="27" t="str">
        <f>Etiquettes!$H$3</f>
        <v>Pomme de terre</v>
      </c>
      <c r="H59" s="26" t="str">
        <f>Etiquettes!$I$4</f>
        <v>2019-20</v>
      </c>
      <c r="I59" s="27" t="str">
        <f>Etiquettes!$H$6</f>
        <v>France entière</v>
      </c>
      <c r="J59" s="27" t="str">
        <f t="shared" si="4"/>
        <v>Exportation de Pommes de terre, sous forme de farines, semoules ou flocons, non congelées</v>
      </c>
      <c r="K59" s="27"/>
      <c r="L59" s="4" t="str">
        <f>'Comext mensuel - EUROSTAT'!$B$6</f>
        <v>Douanes - Eurostat</v>
      </c>
      <c r="M59" s="27" t="s">
        <v>967</v>
      </c>
      <c r="N59" s="26" t="str">
        <f>Etiquettes!$H$11</f>
        <v>Volume</v>
      </c>
      <c r="O59" s="27" t="str">
        <f t="shared" si="1"/>
        <v>Exportation de Pommes de terre, sous forme de farines, semoules ou flocons, non congelées = 17 kt (Douanes - Eurostat)</v>
      </c>
      <c r="P59" s="27"/>
    </row>
    <row r="60" spans="1:18">
      <c r="A60" s="4" t="str">
        <f>'Comext mensuel - EUROSTAT'!$E$32</f>
        <v>Pommes de terre, en fines tranches, frites, même salées ou aromatisées, en emballages hermétiquement clos, propres à la consommation en l'état, non congelées</v>
      </c>
      <c r="B60" s="4" t="str">
        <f>Secteurs!$B$32</f>
        <v>Exportations</v>
      </c>
      <c r="C60" s="213">
        <f>SUM('Comext mensuel - EUROSTAT'!AK47:AV47)/10^4</f>
        <v>7.6504219999999998</v>
      </c>
      <c r="E60" s="4" t="str">
        <f>Etiquettes!$H$5</f>
        <v>kt</v>
      </c>
      <c r="F60" s="368">
        <v>0</v>
      </c>
      <c r="G60" s="27" t="str">
        <f>Etiquettes!$H$3</f>
        <v>Pomme de terre</v>
      </c>
      <c r="H60" s="26" t="str">
        <f>Etiquettes!$I$4</f>
        <v>2019-20</v>
      </c>
      <c r="I60" s="27" t="str">
        <f>Etiquettes!$H$6</f>
        <v>France entière</v>
      </c>
      <c r="J60" s="27" t="str">
        <f t="shared" si="4"/>
        <v>Exportation de Pommes de terre, en fines tranches, frites, même salées ou aromatisées, en emballages hermétiquement clos, propres à la consommation en l'état, non congelées</v>
      </c>
      <c r="K60" s="27"/>
      <c r="L60" s="4" t="str">
        <f>'Comext mensuel - EUROSTAT'!$B$6</f>
        <v>Douanes - Eurostat</v>
      </c>
      <c r="M60" s="27" t="s">
        <v>967</v>
      </c>
      <c r="N60" s="26" t="str">
        <f>Etiquettes!$H$11</f>
        <v>Volume</v>
      </c>
      <c r="O60" s="27" t="str">
        <f t="shared" si="1"/>
        <v>Exportation de Pommes de terre, en fines tranches, frites, même salées ou aromatisées, en emballages hermétiquement clos, propres à la consommation en l'état, non congelées = 8 kt (Douanes - Eurostat)</v>
      </c>
      <c r="P60" s="27"/>
    </row>
    <row r="61" spans="1:18">
      <c r="A61"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B61" s="4" t="str">
        <f>Secteurs!$B$32</f>
        <v>Exportations</v>
      </c>
      <c r="C61" s="213">
        <f>SUM('Comext mensuel - EUROSTAT'!AK48:AV48)/10^4</f>
        <v>4.7996100000000013</v>
      </c>
      <c r="E61" s="4" t="str">
        <f>Etiquettes!$H$5</f>
        <v>kt</v>
      </c>
      <c r="F61" s="368">
        <v>0</v>
      </c>
      <c r="G61" s="27" t="str">
        <f>Etiquettes!$H$3</f>
        <v>Pomme de terre</v>
      </c>
      <c r="H61" s="26" t="str">
        <f>Etiquettes!$I$4</f>
        <v>2019-20</v>
      </c>
      <c r="I61" s="27" t="str">
        <f>Etiquettes!$H$6</f>
        <v>France entière</v>
      </c>
      <c r="J61" s="27" t="str">
        <f t="shared" si="4"/>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61" s="27"/>
      <c r="L61" s="4" t="str">
        <f>'Comext mensuel - EUROSTAT'!$B$6</f>
        <v>Douanes - Eurostat</v>
      </c>
      <c r="M61" s="27" t="s">
        <v>967</v>
      </c>
      <c r="N61" s="26" t="str">
        <f>Etiquettes!$H$11</f>
        <v>Volume</v>
      </c>
      <c r="O61" s="27" t="str">
        <f t="shared" si="1"/>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 kt (Douanes - Eurostat)</v>
      </c>
      <c r="P61" s="27"/>
    </row>
    <row r="62" spans="1:18">
      <c r="A62" s="4" t="str">
        <f>Secteurs!$B$31</f>
        <v>Importations</v>
      </c>
      <c r="B62" s="4" t="str">
        <f>'Comext mensuel - EUROSTAT'!$E$19</f>
        <v>Pommes de terre de semence</v>
      </c>
      <c r="C62" s="213">
        <f>SUM('Comext mensuel - EUROSTAT'!BI19:BT19)/10^4</f>
        <v>80.735931999999991</v>
      </c>
      <c r="E62" s="4" t="str">
        <f>Etiquettes!$H$5</f>
        <v>kt</v>
      </c>
      <c r="F62" s="26" t="str">
        <f>Etiquettes!$J$4</f>
        <v>2023-24</v>
      </c>
      <c r="G62" s="27" t="str">
        <f>Etiquettes!$H$3</f>
        <v>Pomme de terre</v>
      </c>
      <c r="H62" s="26" t="str">
        <f>Etiquettes!$J$4</f>
        <v>2023-24</v>
      </c>
      <c r="I62" s="27" t="str">
        <f>Etiquettes!$H$6</f>
        <v>France entière</v>
      </c>
      <c r="J62" s="27" t="str">
        <f>_xlfn.CONCAT("Importation de ",B62)</f>
        <v>Importation de Pommes de terre de semence</v>
      </c>
      <c r="K62" s="27"/>
      <c r="L62" s="4" t="str">
        <f>'Comext mensuel - EUROSTAT'!$B$6</f>
        <v>Douanes - Eurostat</v>
      </c>
      <c r="M62" s="27" t="s">
        <v>967</v>
      </c>
      <c r="N62" s="26" t="str">
        <f>Etiquettes!$H$11</f>
        <v>Volume</v>
      </c>
      <c r="O62" s="27" t="str">
        <f t="shared" si="1"/>
        <v>Importation de Pommes de terre de semence = 81 kt (Douanes - Eurostat)</v>
      </c>
      <c r="P62" s="27" t="str">
        <f>Etiquettes!$I$15</f>
        <v>Robuste</v>
      </c>
      <c r="Q62" s="27" t="s">
        <v>611</v>
      </c>
      <c r="R62" s="27" t="str">
        <f>Etiquettes!$H$17</f>
        <v>Donnée collectée (valeur du flux ou coefficient)</v>
      </c>
    </row>
    <row r="63" spans="1:18">
      <c r="A63" s="4" t="str">
        <f>Secteurs!$B$31</f>
        <v>Importations</v>
      </c>
      <c r="B63" s="4" t="str">
        <f>'Comext mensuel - EUROSTAT'!$E$20</f>
        <v>Pommes de terre, à l'état frais ou réfrigéré, destinées à la fabrication de la fécule</v>
      </c>
      <c r="C63" s="213">
        <f>SUM('Comext mensuel - EUROSTAT'!BI20:BT20)/10^4</f>
        <v>16.805377</v>
      </c>
      <c r="E63" s="4" t="str">
        <f>Etiquettes!$H$5</f>
        <v>kt</v>
      </c>
      <c r="F63" s="26" t="str">
        <f>Etiquettes!$J$4</f>
        <v>2023-24</v>
      </c>
      <c r="G63" s="27" t="str">
        <f>Etiquettes!$H$3</f>
        <v>Pomme de terre</v>
      </c>
      <c r="H63" s="26" t="str">
        <f>Etiquettes!$J$4</f>
        <v>2023-24</v>
      </c>
      <c r="I63" s="27" t="str">
        <f>Etiquettes!$H$6</f>
        <v>France entière</v>
      </c>
      <c r="J63" s="27" t="str">
        <f t="shared" ref="J63:J76" si="5">_xlfn.CONCAT("Importation de ",B63)</f>
        <v>Importation de Pommes de terre, à l'état frais ou réfrigéré, destinées à la fabrication de la fécule</v>
      </c>
      <c r="K63" s="27"/>
      <c r="L63" s="4" t="str">
        <f>'Comext mensuel - EUROSTAT'!$B$6</f>
        <v>Douanes - Eurostat</v>
      </c>
      <c r="M63" s="27" t="s">
        <v>967</v>
      </c>
      <c r="N63" s="26" t="str">
        <f>Etiquettes!$H$11</f>
        <v>Volume</v>
      </c>
      <c r="O63" s="27" t="str">
        <f t="shared" si="1"/>
        <v>Importation de Pommes de terre, à l'état frais ou réfrigéré, destinées à la fabrication de la fécule = 17 kt (Douanes - Eurostat)</v>
      </c>
      <c r="P63" s="27" t="str">
        <f>Etiquettes!$I$15</f>
        <v>Robuste</v>
      </c>
      <c r="Q63" s="27" t="s">
        <v>611</v>
      </c>
      <c r="R63" s="27" t="str">
        <f>Etiquettes!$H$17</f>
        <v>Donnée collectée (valeur du flux ou coefficient)</v>
      </c>
    </row>
    <row r="64" spans="1:18">
      <c r="A64" s="4" t="str">
        <f>Secteurs!$B$31</f>
        <v>Importations</v>
      </c>
      <c r="B64" s="4" t="str">
        <f>'Comext mensuel - EUROSTAT'!$E$21</f>
        <v>Pommes de terre de primeurs, à l'état frais ou réfrigéré, du 1er janvier au 30 juin</v>
      </c>
      <c r="C64" s="213">
        <f>SUM('Comext mensuel - EUROSTAT'!BI21:BT21)/10^4</f>
        <v>21.818764999999999</v>
      </c>
      <c r="E64" s="4" t="str">
        <f>Etiquettes!$H$5</f>
        <v>kt</v>
      </c>
      <c r="F64" s="26" t="str">
        <f>Etiquettes!$J$4</f>
        <v>2023-24</v>
      </c>
      <c r="G64" s="27" t="str">
        <f>Etiquettes!$H$3</f>
        <v>Pomme de terre</v>
      </c>
      <c r="H64" s="26" t="str">
        <f>Etiquettes!$J$4</f>
        <v>2023-24</v>
      </c>
      <c r="I64" s="27" t="str">
        <f>Etiquettes!$H$6</f>
        <v>France entière</v>
      </c>
      <c r="J64" s="27" t="str">
        <f t="shared" si="5"/>
        <v>Importation de Pommes de terre de primeurs, à l'état frais ou réfrigéré, du 1er janvier au 30 juin</v>
      </c>
      <c r="K64" s="27"/>
      <c r="L64" s="4" t="str">
        <f>'Comext mensuel - EUROSTAT'!$B$6</f>
        <v>Douanes - Eurostat</v>
      </c>
      <c r="M64" s="27" t="s">
        <v>967</v>
      </c>
      <c r="N64" s="26" t="str">
        <f>Etiquettes!$H$11</f>
        <v>Volume</v>
      </c>
      <c r="O64" s="27" t="str">
        <f t="shared" si="1"/>
        <v>Importation de Pommes de terre de primeurs, à l'état frais ou réfrigéré, du 1er janvier au 30 juin = 22 kt (Douanes - Eurostat)</v>
      </c>
      <c r="P64" s="27" t="str">
        <f>Etiquettes!$I$15</f>
        <v>Robuste</v>
      </c>
      <c r="Q64" s="27" t="s">
        <v>611</v>
      </c>
      <c r="R64" s="27" t="str">
        <f>Etiquettes!$H$17</f>
        <v>Donnée collectée (valeur du flux ou coefficient)</v>
      </c>
    </row>
    <row r="65" spans="1:18">
      <c r="A65" s="4" t="str">
        <f>Secteurs!$B$31</f>
        <v>Importations</v>
      </c>
      <c r="B65" s="4" t="str">
        <f>'Comext mensuel - EUROSTAT'!$E$22</f>
        <v>Pommes de terre, à l'état frais ou réfrigéré (à l'excl. des pommes de terre de primeurs du 1er janvier au 30 juin, des pommes de terre de semence et des pommes de terre destinées à la fabrication de la fécule)</v>
      </c>
      <c r="C65" s="213">
        <f>SUM('Comext mensuel - EUROSTAT'!BI22:BT22)/10^4</f>
        <v>461.90775300000001</v>
      </c>
      <c r="E65" s="4" t="str">
        <f>Etiquettes!$H$5</f>
        <v>kt</v>
      </c>
      <c r="F65" s="26" t="str">
        <f>Etiquettes!$J$4</f>
        <v>2023-24</v>
      </c>
      <c r="G65" s="27" t="str">
        <f>Etiquettes!$H$3</f>
        <v>Pomme de terre</v>
      </c>
      <c r="H65" s="26" t="str">
        <f>Etiquettes!$J$4</f>
        <v>2023-24</v>
      </c>
      <c r="I65" s="27" t="str">
        <f>Etiquettes!$H$6</f>
        <v>France entière</v>
      </c>
      <c r="J65" s="27" t="str">
        <f t="shared" si="5"/>
        <v>Importation de Pommes de terre, à l'état frais ou réfrigéré (à l'excl. des pommes de terre de primeurs du 1er janvier au 30 juin, des pommes de terre de semence et des pommes de terre destinées à la fabrication de la fécule)</v>
      </c>
      <c r="K65" s="27"/>
      <c r="L65" s="4" t="str">
        <f>'Comext mensuel - EUROSTAT'!$B$6</f>
        <v>Douanes - Eurostat</v>
      </c>
      <c r="M65" s="27" t="s">
        <v>967</v>
      </c>
      <c r="N65" s="26" t="str">
        <f>Etiquettes!$H$11</f>
        <v>Volume</v>
      </c>
      <c r="O65" s="27" t="str">
        <f t="shared" si="1"/>
        <v>Importation de Pommes de terre, à l'état frais ou réfrigéré (à l'excl. des pommes de terre de primeurs du 1er janvier au 30 juin, des pommes de terre de semence et des pommes de terre destinées à la fabrication de la fécule) = 462 kt (Douanes - Eurostat)</v>
      </c>
      <c r="P65" s="27" t="str">
        <f>Etiquettes!$I$15</f>
        <v>Robuste</v>
      </c>
      <c r="Q65" s="27" t="s">
        <v>611</v>
      </c>
      <c r="R65" s="27" t="str">
        <f>Etiquettes!$H$17</f>
        <v>Donnée collectée (valeur du flux ou coefficient)</v>
      </c>
    </row>
    <row r="66" spans="1:18">
      <c r="A66" s="4" t="str">
        <f>Secteurs!$B$31</f>
        <v>Importations</v>
      </c>
      <c r="B66" s="4" t="str">
        <f>'Comext mensuel - EUROSTAT'!$E$23</f>
        <v>Pommes de terre, non cuites ou cuites à l'eau ou à la vapeur, congelées</v>
      </c>
      <c r="C66" s="213">
        <f>SUM('Comext mensuel - EUROSTAT'!BI23:BT23)/10^4</f>
        <v>18.153804000000001</v>
      </c>
      <c r="E66" s="4" t="str">
        <f>Etiquettes!$H$5</f>
        <v>kt</v>
      </c>
      <c r="F66" s="26" t="str">
        <f>Etiquettes!$J$4</f>
        <v>2023-24</v>
      </c>
      <c r="G66" s="27" t="str">
        <f>Etiquettes!$H$3</f>
        <v>Pomme de terre</v>
      </c>
      <c r="H66" s="26" t="str">
        <f>Etiquettes!$J$4</f>
        <v>2023-24</v>
      </c>
      <c r="I66" s="27" t="str">
        <f>Etiquettes!$H$6</f>
        <v>France entière</v>
      </c>
      <c r="J66" s="27" t="str">
        <f t="shared" si="5"/>
        <v>Importation de Pommes de terre, non cuites ou cuites à l'eau ou à la vapeur, congelées</v>
      </c>
      <c r="K66" s="27"/>
      <c r="L66" s="4" t="str">
        <f>'Comext mensuel - EUROSTAT'!$B$6</f>
        <v>Douanes - Eurostat</v>
      </c>
      <c r="M66" s="27" t="s">
        <v>967</v>
      </c>
      <c r="N66" s="26" t="str">
        <f>Etiquettes!$H$11</f>
        <v>Volume</v>
      </c>
      <c r="O66" s="27" t="str">
        <f t="shared" si="1"/>
        <v>Importation de Pommes de terre, non cuites ou cuites à l'eau ou à la vapeur, congelées = 18 kt (Douanes - Eurostat)</v>
      </c>
      <c r="P66" s="27" t="str">
        <f>Etiquettes!$I$15</f>
        <v>Robuste</v>
      </c>
      <c r="Q66" s="27" t="s">
        <v>611</v>
      </c>
      <c r="R66" s="27" t="str">
        <f>Etiquettes!$H$17</f>
        <v>Donnée collectée (valeur du flux ou coefficient)</v>
      </c>
    </row>
    <row r="67" spans="1:18">
      <c r="A67" s="4" t="str">
        <f>Secteurs!$B$31</f>
        <v>Importations</v>
      </c>
      <c r="B67" s="4" t="str">
        <f>'Comext mensuel - EUROSTAT'!$E$24</f>
        <v>Pommes de terre, séchées, même coupées en morceaux ou en tranches, mais non autrement préparées</v>
      </c>
      <c r="C67" s="213">
        <f>SUM('Comext mensuel - EUROSTAT'!BI24:BT24)/10^4</f>
        <v>1.0960570000000001</v>
      </c>
      <c r="E67" s="4" t="str">
        <f>Etiquettes!$H$5</f>
        <v>kt</v>
      </c>
      <c r="F67" s="26" t="str">
        <f>Etiquettes!$J$4</f>
        <v>2023-24</v>
      </c>
      <c r="G67" s="27" t="str">
        <f>Etiquettes!$H$3</f>
        <v>Pomme de terre</v>
      </c>
      <c r="H67" s="26" t="str">
        <f>Etiquettes!$J$4</f>
        <v>2023-24</v>
      </c>
      <c r="I67" s="27" t="str">
        <f>Etiquettes!$H$6</f>
        <v>France entière</v>
      </c>
      <c r="J67" s="27" t="str">
        <f t="shared" si="5"/>
        <v>Importation de Pommes de terre, séchées, même coupées en morceaux ou en tranches, mais non autrement préparées</v>
      </c>
      <c r="K67" s="27"/>
      <c r="L67" s="4"/>
      <c r="M67" s="27" t="s">
        <v>967</v>
      </c>
      <c r="N67" s="26" t="str">
        <f>Etiquettes!$H$11</f>
        <v>Volume</v>
      </c>
      <c r="O67" s="27" t="str">
        <f t="shared" si="1"/>
        <v>Importation de Pommes de terre, séchées, même coupées en morceaux ou en tranches, mais non autrement préparées = 1 kt ()</v>
      </c>
      <c r="P67" s="27" t="str">
        <f>Etiquettes!$I$15</f>
        <v>Robuste</v>
      </c>
      <c r="Q67" s="27" t="s">
        <v>611</v>
      </c>
      <c r="R67" s="27" t="str">
        <f>Etiquettes!$H$17</f>
        <v>Donnée collectée (valeur du flux ou coefficient)</v>
      </c>
    </row>
    <row r="68" spans="1:18">
      <c r="A68" s="4" t="str">
        <f>Secteurs!$B$31</f>
        <v>Importations</v>
      </c>
      <c r="B68" s="4" t="str">
        <f>'Comext mensuel - EUROSTAT'!$E$25</f>
        <v>Farine, semoule et poudre de pommes de terre</v>
      </c>
      <c r="C68" s="213">
        <f>SUM('Comext mensuel - EUROSTAT'!BI25:BT25)/10^4</f>
        <v>6.8438360000000005</v>
      </c>
      <c r="E68" s="4" t="str">
        <f>Etiquettes!$H$5</f>
        <v>kt</v>
      </c>
      <c r="F68" s="368">
        <v>0</v>
      </c>
      <c r="G68" s="27" t="str">
        <f>Etiquettes!$H$3</f>
        <v>Pomme de terre</v>
      </c>
      <c r="H68" s="26" t="str">
        <f>Etiquettes!$J$4</f>
        <v>2023-24</v>
      </c>
      <c r="I68" s="27" t="str">
        <f>Etiquettes!$H$6</f>
        <v>France entière</v>
      </c>
      <c r="J68" s="27" t="str">
        <f t="shared" si="5"/>
        <v>Importation de Farine, semoule et poudre de pommes de terre</v>
      </c>
      <c r="K68" s="27"/>
      <c r="L68" s="4"/>
      <c r="M68" s="27" t="s">
        <v>967</v>
      </c>
      <c r="N68" s="26" t="str">
        <f>Etiquettes!$H$11</f>
        <v>Volume</v>
      </c>
      <c r="O68" s="27" t="str">
        <f t="shared" si="1"/>
        <v>Importation de Farine, semoule et poudre de pommes de terre = 7 kt ()</v>
      </c>
      <c r="P68" s="27"/>
    </row>
    <row r="69" spans="1:18">
      <c r="A69" s="4" t="str">
        <f>Secteurs!$B$31</f>
        <v>Importations</v>
      </c>
      <c r="B69" s="4" t="str">
        <f>'Comext mensuel - EUROSTAT'!$E$26</f>
        <v>Flocons, granulés et agglomérés sous forme de pellets, de pommes de terre</v>
      </c>
      <c r="C69" s="213">
        <f>SUM('Comext mensuel - EUROSTAT'!BI26:BT26)/10^4</f>
        <v>35.446513000000003</v>
      </c>
      <c r="E69" s="4" t="str">
        <f>Etiquettes!$H$5</f>
        <v>kt</v>
      </c>
      <c r="F69" s="368">
        <v>0</v>
      </c>
      <c r="G69" s="27" t="str">
        <f>Etiquettes!$H$3</f>
        <v>Pomme de terre</v>
      </c>
      <c r="H69" s="26" t="str">
        <f>Etiquettes!$J$4</f>
        <v>2023-24</v>
      </c>
      <c r="I69" s="27" t="str">
        <f>Etiquettes!$H$6</f>
        <v>France entière</v>
      </c>
      <c r="J69" s="27" t="str">
        <f t="shared" si="5"/>
        <v>Importation de Flocons, granulés et agglomérés sous forme de pellets, de pommes de terre</v>
      </c>
      <c r="K69" s="27"/>
      <c r="L69" s="4" t="str">
        <f>'Comext mensuel - EUROSTAT'!$B$6</f>
        <v>Douanes - Eurostat</v>
      </c>
      <c r="M69" s="27" t="s">
        <v>967</v>
      </c>
      <c r="N69" s="26" t="str">
        <f>Etiquettes!$H$11</f>
        <v>Volume</v>
      </c>
      <c r="O69" s="27" t="str">
        <f t="shared" si="1"/>
        <v>Importation de Flocons, granulés et agglomérés sous forme de pellets, de pommes de terre = 35 kt (Douanes - Eurostat)</v>
      </c>
      <c r="P69" s="27"/>
    </row>
    <row r="70" spans="1:18">
      <c r="A70" s="4" t="str">
        <f>Secteurs!$B$31</f>
        <v>Importations</v>
      </c>
      <c r="B70" s="4" t="str">
        <f>'Comext mensuel - EUROSTAT'!$E$27</f>
        <v>Fécule de pommes de terre</v>
      </c>
      <c r="C70" s="213">
        <f>SUM('Comext mensuel - EUROSTAT'!BI27:BT27)/10^4</f>
        <v>33.370086000000008</v>
      </c>
      <c r="E70" s="4" t="str">
        <f>Etiquettes!$H$5</f>
        <v>kt</v>
      </c>
      <c r="F70" s="26" t="str">
        <f>Etiquettes!$J$4</f>
        <v>2023-24</v>
      </c>
      <c r="G70" s="27" t="str">
        <f>Etiquettes!$H$3</f>
        <v>Pomme de terre</v>
      </c>
      <c r="H70" s="26" t="str">
        <f>Etiquettes!$J$4</f>
        <v>2023-24</v>
      </c>
      <c r="I70" s="27" t="str">
        <f>Etiquettes!$H$6</f>
        <v>France entière</v>
      </c>
      <c r="J70" s="27" t="str">
        <f t="shared" si="5"/>
        <v>Importation de Fécule de pommes de terre</v>
      </c>
      <c r="K70" s="27"/>
      <c r="L70" s="4" t="str">
        <f>'Comext mensuel - EUROSTAT'!$B$6</f>
        <v>Douanes - Eurostat</v>
      </c>
      <c r="M70" s="27" t="s">
        <v>967</v>
      </c>
      <c r="N70" s="26" t="str">
        <f>Etiquettes!$H$11</f>
        <v>Volume</v>
      </c>
      <c r="O70" s="27" t="str">
        <f t="shared" si="1"/>
        <v>Importation de Fécule de pommes de terre = 33 kt (Douanes - Eurostat)</v>
      </c>
      <c r="P70" s="27" t="str">
        <f>Etiquettes!$I$15</f>
        <v>Robuste</v>
      </c>
      <c r="Q70" s="27" t="s">
        <v>611</v>
      </c>
      <c r="R70" s="27" t="str">
        <f>Etiquettes!$H$17</f>
        <v>Donnée collectée (valeur du flux ou coefficient)</v>
      </c>
    </row>
    <row r="71" spans="1:18">
      <c r="A71" s="4" t="str">
        <f>Secteurs!$B$31</f>
        <v>Importations</v>
      </c>
      <c r="B71" s="4" t="str">
        <f>'Comext mensuel - EUROSTAT'!$E$28</f>
        <v>Pommes de terre, simpl. cuites, congelées</v>
      </c>
      <c r="C71" s="213">
        <f>SUM('Comext mensuel - EUROSTAT'!BI28:BT28)/10^4</f>
        <v>479.22860300000002</v>
      </c>
      <c r="E71" s="4" t="str">
        <f>Etiquettes!$H$5</f>
        <v>kt</v>
      </c>
      <c r="F71" s="368">
        <v>0</v>
      </c>
      <c r="G71" s="27" t="str">
        <f>Etiquettes!$H$3</f>
        <v>Pomme de terre</v>
      </c>
      <c r="H71" s="26" t="str">
        <f>Etiquettes!$J$4</f>
        <v>2023-24</v>
      </c>
      <c r="I71" s="27" t="str">
        <f>Etiquettes!$H$6</f>
        <v>France entière</v>
      </c>
      <c r="J71" s="27" t="str">
        <f t="shared" si="5"/>
        <v>Importation de Pommes de terre, simpl. cuites, congelées</v>
      </c>
      <c r="K71" s="27"/>
      <c r="L71" s="4" t="str">
        <f>'Comext mensuel - EUROSTAT'!$B$6</f>
        <v>Douanes - Eurostat</v>
      </c>
      <c r="M71" s="27" t="s">
        <v>967</v>
      </c>
      <c r="N71" s="26" t="str">
        <f>Etiquettes!$H$11</f>
        <v>Volume</v>
      </c>
      <c r="O71" s="27" t="str">
        <f t="shared" si="1"/>
        <v>Importation de Pommes de terre, simpl. cuites, congelées = 479 kt (Douanes - Eurostat)</v>
      </c>
      <c r="P71" s="27"/>
    </row>
    <row r="72" spans="1:18">
      <c r="A72" s="4" t="str">
        <f>Secteurs!$B$31</f>
        <v>Importations</v>
      </c>
      <c r="B72" s="4" t="str">
        <f>'Comext mensuel - EUROSTAT'!$E$29</f>
        <v>Pommes de terre, préparées ou conservées sous forme de farines, semoules ou flocons, congelées</v>
      </c>
      <c r="C72" s="213">
        <f>SUM('Comext mensuel - EUROSTAT'!BI29:BT29)/10^4</f>
        <v>0.20301599999999997</v>
      </c>
      <c r="E72" s="4" t="str">
        <f>Etiquettes!$H$5</f>
        <v>kt</v>
      </c>
      <c r="F72" s="368">
        <v>0</v>
      </c>
      <c r="G72" s="27" t="str">
        <f>Etiquettes!$H$3</f>
        <v>Pomme de terre</v>
      </c>
      <c r="H72" s="26" t="str">
        <f>Etiquettes!$J$4</f>
        <v>2023-24</v>
      </c>
      <c r="I72" s="27" t="str">
        <f>Etiquettes!$H$6</f>
        <v>France entière</v>
      </c>
      <c r="J72" s="27" t="str">
        <f t="shared" si="5"/>
        <v>Importation de Pommes de terre, préparées ou conservées sous forme de farines, semoules ou flocons, congelées</v>
      </c>
      <c r="K72" s="27"/>
      <c r="L72" s="4" t="str">
        <f>'Comext mensuel - EUROSTAT'!$B$6</f>
        <v>Douanes - Eurostat</v>
      </c>
      <c r="M72" s="27" t="s">
        <v>967</v>
      </c>
      <c r="N72" s="26" t="str">
        <f>Etiquettes!$H$11</f>
        <v>Volume</v>
      </c>
      <c r="O72" s="27" t="str">
        <f t="shared" si="1"/>
        <v>Importation de Pommes de terre, préparées ou conservées sous forme de farines, semoules ou flocons, congelées = 0 kt (Douanes - Eurostat)</v>
      </c>
      <c r="P72" s="27"/>
    </row>
    <row r="73" spans="1:18">
      <c r="A73" s="4" t="str">
        <f>Secteurs!$B$31</f>
        <v>Importations</v>
      </c>
      <c r="B73" s="4" t="str">
        <f>'Comext mensuel - EUROSTAT'!$E$30</f>
        <v>Pommes de terre, préparées ou conservées autrement qu'au vinaigre ou à l'acide acétique, congelées (à l'excl. des pommes de terre simpl. cuites ou des pommes de terre sous forme de farines, semoules ou flocons)</v>
      </c>
      <c r="C73" s="213">
        <f>SUM('Comext mensuel - EUROSTAT'!BI30:BT30)/10^4</f>
        <v>189.30253899999997</v>
      </c>
      <c r="E73" s="4" t="str">
        <f>Etiquettes!$H$5</f>
        <v>kt</v>
      </c>
      <c r="F73" s="368">
        <v>0</v>
      </c>
      <c r="G73" s="27" t="str">
        <f>Etiquettes!$H$3</f>
        <v>Pomme de terre</v>
      </c>
      <c r="H73" s="26" t="str">
        <f>Etiquettes!$J$4</f>
        <v>2023-24</v>
      </c>
      <c r="I73" s="27" t="str">
        <f>Etiquettes!$H$6</f>
        <v>France entière</v>
      </c>
      <c r="J73" s="27" t="str">
        <f t="shared" si="5"/>
        <v>Importation de Pommes de terre, préparées ou conservées autrement qu'au vinaigre ou à l'acide acétique, congelées (à l'excl. des pommes de terre simpl. cuites ou des pommes de terre sous forme de farines, semoules ou flocons)</v>
      </c>
      <c r="K73" s="27"/>
      <c r="L73" s="4" t="str">
        <f>'Comext mensuel - EUROSTAT'!$B$6</f>
        <v>Douanes - Eurostat</v>
      </c>
      <c r="M73" s="27" t="s">
        <v>967</v>
      </c>
      <c r="N73" s="26" t="str">
        <f>Etiquettes!$H$11</f>
        <v>Volume</v>
      </c>
      <c r="O73" s="27" t="str">
        <f t="shared" si="1"/>
        <v>Importation de Pommes de terre, préparées ou conservées autrement qu'au vinaigre ou à l'acide acétique, congelées (à l'excl. des pommes de terre simpl. cuites ou des pommes de terre sous forme de farines, semoules ou flocons) = 189 kt (Douanes - Eurostat)</v>
      </c>
      <c r="P73" s="27"/>
    </row>
    <row r="74" spans="1:18">
      <c r="A74" s="4" t="str">
        <f>Secteurs!$B$31</f>
        <v>Importations</v>
      </c>
      <c r="B74" s="4" t="str">
        <f>'Comext mensuel - EUROSTAT'!$E$31</f>
        <v>Pommes de terre, sous forme de farines, semoules ou flocons, non congelées</v>
      </c>
      <c r="C74" s="213">
        <f>SUM('Comext mensuel - EUROSTAT'!BI31:BT31)/10^4</f>
        <v>6.6742810000000015</v>
      </c>
      <c r="E74" s="4" t="str">
        <f>Etiquettes!$H$5</f>
        <v>kt</v>
      </c>
      <c r="F74" s="368">
        <v>0</v>
      </c>
      <c r="G74" s="27" t="str">
        <f>Etiquettes!$H$3</f>
        <v>Pomme de terre</v>
      </c>
      <c r="H74" s="26" t="str">
        <f>Etiquettes!$J$4</f>
        <v>2023-24</v>
      </c>
      <c r="I74" s="27" t="str">
        <f>Etiquettes!$H$6</f>
        <v>France entière</v>
      </c>
      <c r="J74" s="27" t="str">
        <f t="shared" si="5"/>
        <v>Importation de Pommes de terre, sous forme de farines, semoules ou flocons, non congelées</v>
      </c>
      <c r="K74" s="27"/>
      <c r="L74" s="4" t="str">
        <f>'Comext mensuel - EUROSTAT'!$B$6</f>
        <v>Douanes - Eurostat</v>
      </c>
      <c r="M74" s="27" t="s">
        <v>967</v>
      </c>
      <c r="N74" s="26" t="str">
        <f>Etiquettes!$H$11</f>
        <v>Volume</v>
      </c>
      <c r="O74" s="27" t="str">
        <f t="shared" si="1"/>
        <v>Importation de Pommes de terre, sous forme de farines, semoules ou flocons, non congelées = 7 kt (Douanes - Eurostat)</v>
      </c>
      <c r="P74" s="27"/>
    </row>
    <row r="75" spans="1:18">
      <c r="A75" s="4" t="str">
        <f>Secteurs!$B$31</f>
        <v>Importations</v>
      </c>
      <c r="B75" s="4" t="str">
        <f>'Comext mensuel - EUROSTAT'!$E$32</f>
        <v>Pommes de terre, en fines tranches, frites, même salées ou aromatisées, en emballages hermétiquement clos, propres à la consommation en l'état, non congelées</v>
      </c>
      <c r="C75" s="213">
        <f>SUM('Comext mensuel - EUROSTAT'!BI32:BT32)/10^4</f>
        <v>64.937258999999997</v>
      </c>
      <c r="E75" s="4" t="str">
        <f>Etiquettes!$H$5</f>
        <v>kt</v>
      </c>
      <c r="F75" s="368">
        <v>0</v>
      </c>
      <c r="G75" s="27" t="str">
        <f>Etiquettes!$H$3</f>
        <v>Pomme de terre</v>
      </c>
      <c r="H75" s="26" t="str">
        <f>Etiquettes!$J$4</f>
        <v>2023-24</v>
      </c>
      <c r="I75" s="27" t="str">
        <f>Etiquettes!$H$6</f>
        <v>France entière</v>
      </c>
      <c r="J75" s="27" t="str">
        <f t="shared" si="5"/>
        <v>Importation de Pommes de terre, en fines tranches, frites, même salées ou aromatisées, en emballages hermétiquement clos, propres à la consommation en l'état, non congelées</v>
      </c>
      <c r="K75" s="27"/>
      <c r="L75" s="4" t="str">
        <f>'Comext mensuel - EUROSTAT'!$B$6</f>
        <v>Douanes - Eurostat</v>
      </c>
      <c r="M75" s="27" t="s">
        <v>967</v>
      </c>
      <c r="N75" s="26" t="str">
        <f>Etiquettes!$H$11</f>
        <v>Volume</v>
      </c>
      <c r="O75" s="27" t="str">
        <f t="shared" si="1"/>
        <v>Importation de Pommes de terre, en fines tranches, frites, même salées ou aromatisées, en emballages hermétiquement clos, propres à la consommation en l'état, non congelées = 65 kt (Douanes - Eurostat)</v>
      </c>
      <c r="P75" s="27"/>
    </row>
    <row r="76" spans="1:18">
      <c r="A76" s="4" t="str">
        <f>Secteurs!$B$31</f>
        <v>Importations</v>
      </c>
      <c r="B76"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C76" s="213">
        <f>SUM('Comext mensuel - EUROSTAT'!BI33:BT33)/10^4</f>
        <v>47.554264000000003</v>
      </c>
      <c r="E76" s="4" t="str">
        <f>Etiquettes!$H$5</f>
        <v>kt</v>
      </c>
      <c r="F76" s="368">
        <v>0</v>
      </c>
      <c r="G76" s="27" t="str">
        <f>Etiquettes!$H$3</f>
        <v>Pomme de terre</v>
      </c>
      <c r="H76" s="26" t="str">
        <f>Etiquettes!$J$4</f>
        <v>2023-24</v>
      </c>
      <c r="I76" s="27" t="str">
        <f>Etiquettes!$H$6</f>
        <v>France entière</v>
      </c>
      <c r="J76" s="27" t="str">
        <f t="shared" si="5"/>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76" s="27"/>
      <c r="L76" s="4" t="str">
        <f>'Comext mensuel - EUROSTAT'!$B$6</f>
        <v>Douanes - Eurostat</v>
      </c>
      <c r="M76" s="27" t="s">
        <v>967</v>
      </c>
      <c r="N76" s="26" t="str">
        <f>Etiquettes!$H$11</f>
        <v>Volume</v>
      </c>
      <c r="O76" s="27" t="str">
        <f t="shared" si="1"/>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48 kt (Douanes - Eurostat)</v>
      </c>
      <c r="P76" s="27"/>
    </row>
    <row r="77" spans="1:18">
      <c r="A77" s="4" t="str">
        <f>'Comext mensuel - EUROSTAT'!$E$19</f>
        <v>Pommes de terre de semence</v>
      </c>
      <c r="B77" s="4" t="str">
        <f>Secteurs!$B$32</f>
        <v>Exportations</v>
      </c>
      <c r="C77" s="213">
        <f>SUM('Comext mensuel - EUROSTAT'!BI34:BT34)/10^4</f>
        <v>250.72714100000002</v>
      </c>
      <c r="E77" s="4" t="str">
        <f>Etiquettes!$H$5</f>
        <v>kt</v>
      </c>
      <c r="F77" s="26" t="str">
        <f>Etiquettes!$J$4</f>
        <v>2023-24</v>
      </c>
      <c r="G77" s="27" t="str">
        <f>Etiquettes!$H$3</f>
        <v>Pomme de terre</v>
      </c>
      <c r="H77" s="26" t="str">
        <f>Etiquettes!$J$4</f>
        <v>2023-24</v>
      </c>
      <c r="I77" s="27" t="str">
        <f>Etiquettes!$H$6</f>
        <v>France entière</v>
      </c>
      <c r="J77" s="27" t="str">
        <f>_xlfn.CONCAT("Exportation de ",A77)</f>
        <v>Exportation de Pommes de terre de semence</v>
      </c>
      <c r="K77" s="27"/>
      <c r="L77" s="4" t="str">
        <f>'Comext mensuel - EUROSTAT'!$B$6</f>
        <v>Douanes - Eurostat</v>
      </c>
      <c r="M77" s="27" t="s">
        <v>967</v>
      </c>
      <c r="N77" s="26" t="str">
        <f>Etiquettes!$H$11</f>
        <v>Volume</v>
      </c>
      <c r="O77" s="27" t="str">
        <f t="shared" ref="O77:O85" si="6">_xlfn.CONCAT(J77,IF(OR(ISBLANK(C77),ISERROR(C77)),"",_xlfn.CONCAT(" = ",MROUND(C77,1)," ",E77," (",L77,")")))</f>
        <v>Exportation de Pommes de terre de semence = 251 kt (Douanes - Eurostat)</v>
      </c>
      <c r="P77" s="27" t="str">
        <f>Etiquettes!$I$15</f>
        <v>Robuste</v>
      </c>
      <c r="Q77" s="27" t="s">
        <v>611</v>
      </c>
      <c r="R77" s="27" t="str">
        <f>Etiquettes!$H$17</f>
        <v>Donnée collectée (valeur du flux ou coefficient)</v>
      </c>
    </row>
    <row r="78" spans="1:18">
      <c r="A78" s="4" t="str">
        <f>'Comext mensuel - EUROSTAT'!$E$20</f>
        <v>Pommes de terre, à l'état frais ou réfrigéré, destinées à la fabrication de la fécule</v>
      </c>
      <c r="B78" s="4" t="str">
        <f>Secteurs!$B$32</f>
        <v>Exportations</v>
      </c>
      <c r="C78" s="213">
        <f>SUM('Comext mensuel - EUROSTAT'!BI35:BT35)/10^4</f>
        <v>189.25514600000002</v>
      </c>
      <c r="E78" s="4" t="str">
        <f>Etiquettes!$H$5</f>
        <v>kt</v>
      </c>
      <c r="F78" s="26" t="str">
        <f>Etiquettes!$J$4</f>
        <v>2023-24</v>
      </c>
      <c r="G78" s="27" t="str">
        <f>Etiquettes!$H$3</f>
        <v>Pomme de terre</v>
      </c>
      <c r="H78" s="26" t="str">
        <f>Etiquettes!$J$4</f>
        <v>2023-24</v>
      </c>
      <c r="I78" s="27" t="str">
        <f>Etiquettes!$H$6</f>
        <v>France entière</v>
      </c>
      <c r="J78" s="27" t="str">
        <f t="shared" ref="J78:J91" si="7">_xlfn.CONCAT("Exportation de ",A78)</f>
        <v>Exportation de Pommes de terre, à l'état frais ou réfrigéré, destinées à la fabrication de la fécule</v>
      </c>
      <c r="K78" s="27"/>
      <c r="L78" s="4" t="str">
        <f>'Comext mensuel - EUROSTAT'!$B$6</f>
        <v>Douanes - Eurostat</v>
      </c>
      <c r="M78" s="27" t="s">
        <v>967</v>
      </c>
      <c r="N78" s="26" t="str">
        <f>Etiquettes!$H$11</f>
        <v>Volume</v>
      </c>
      <c r="O78" s="27" t="str">
        <f t="shared" si="6"/>
        <v>Exportation de Pommes de terre, à l'état frais ou réfrigéré, destinées à la fabrication de la fécule = 189 kt (Douanes - Eurostat)</v>
      </c>
      <c r="P78" s="27" t="str">
        <f>Etiquettes!$I$15</f>
        <v>Robuste</v>
      </c>
      <c r="Q78" s="27" t="s">
        <v>611</v>
      </c>
      <c r="R78" s="27" t="str">
        <f>Etiquettes!$H$17</f>
        <v>Donnée collectée (valeur du flux ou coefficient)</v>
      </c>
    </row>
    <row r="79" spans="1:18">
      <c r="A79" s="4" t="str">
        <f>'Comext mensuel - EUROSTAT'!$E$21</f>
        <v>Pommes de terre de primeurs, à l'état frais ou réfrigéré, du 1er janvier au 30 juin</v>
      </c>
      <c r="B79" s="4" t="str">
        <f>Secteurs!$B$32</f>
        <v>Exportations</v>
      </c>
      <c r="C79" s="213">
        <f>(SUM('Comext mensuel - EUROSTAT'!BI36:BT36)/10^4)-'Prétraitement données miroir'!E6+'Prétraitement données miroir'!E10</f>
        <v>61.896336050000002</v>
      </c>
      <c r="E79" s="4" t="str">
        <f>Etiquettes!$H$5</f>
        <v>kt</v>
      </c>
      <c r="F79" s="26" t="str">
        <f>Etiquettes!$J$4</f>
        <v>2023-24</v>
      </c>
      <c r="G79" s="27" t="str">
        <f>Etiquettes!$H$3</f>
        <v>Pomme de terre</v>
      </c>
      <c r="H79" s="26" t="str">
        <f>Etiquettes!$J$4</f>
        <v>2023-24</v>
      </c>
      <c r="I79" s="27" t="str">
        <f>Etiquettes!$H$6</f>
        <v>France entière</v>
      </c>
      <c r="J79" s="27" t="str">
        <f t="shared" si="7"/>
        <v>Exportation de Pommes de terre de primeurs, à l'état frais ou réfrigéré, du 1er janvier au 30 juin</v>
      </c>
      <c r="K79" s="27" t="s">
        <v>966</v>
      </c>
      <c r="L79" s="4" t="str">
        <f>'Comext mensuel - EUROSTAT'!$B$6</f>
        <v>Douanes - Eurostat</v>
      </c>
      <c r="M79" s="27" t="s">
        <v>967</v>
      </c>
      <c r="N79" s="26" t="str">
        <f>Etiquettes!$H$11</f>
        <v>Volume</v>
      </c>
      <c r="O79" s="27" t="str">
        <f t="shared" si="6"/>
        <v>Exportation de Pommes de terre de primeurs, à l'état frais ou réfrigéré, du 1er janvier au 30 juin = 62 kt (Douanes - Eurostat)</v>
      </c>
      <c r="P79" s="27" t="str">
        <f>Etiquettes!$I$15</f>
        <v>Robuste</v>
      </c>
      <c r="Q79" s="27" t="s">
        <v>611</v>
      </c>
      <c r="R79" s="27" t="str">
        <f>Etiquettes!$H$17</f>
        <v>Donnée collectée (valeur du flux ou coefficient)</v>
      </c>
    </row>
    <row r="80" spans="1:18">
      <c r="A80" s="4" t="str">
        <f>'Comext mensuel - EUROSTAT'!$E$22</f>
        <v>Pommes de terre, à l'état frais ou réfrigéré (à l'excl. des pommes de terre de primeurs du 1er janvier au 30 juin, des pommes de terre de semence et des pommes de terre destinées à la fabrication de la fécule)</v>
      </c>
      <c r="B80" s="4" t="str">
        <f>Secteurs!$B$32</f>
        <v>Exportations</v>
      </c>
      <c r="C80" s="213">
        <f>(SUM('Comext mensuel - EUROSTAT'!BI37:BT37)/10^4)-'Prétraitement données miroir'!E7+'Prétraitement données miroir'!E11</f>
        <v>3381.76324699</v>
      </c>
      <c r="E80" s="4" t="str">
        <f>Etiquettes!$H$5</f>
        <v>kt</v>
      </c>
      <c r="F80" s="26" t="str">
        <f>Etiquettes!$J$4</f>
        <v>2023-24</v>
      </c>
      <c r="G80" s="27" t="str">
        <f>Etiquettes!$H$3</f>
        <v>Pomme de terre</v>
      </c>
      <c r="H80" s="26" t="str">
        <f>Etiquettes!$J$4</f>
        <v>2023-24</v>
      </c>
      <c r="I80" s="27" t="str">
        <f>Etiquettes!$H$6</f>
        <v>France entière</v>
      </c>
      <c r="J80" s="27" t="str">
        <f t="shared" si="7"/>
        <v>Exportation de Pommes de terre, à l'état frais ou réfrigéré (à l'excl. des pommes de terre de primeurs du 1er janvier au 30 juin, des pommes de terre de semence et des pommes de terre destinées à la fabrication de la fécule)</v>
      </c>
      <c r="K80" s="27" t="s">
        <v>966</v>
      </c>
      <c r="L80" s="4" t="str">
        <f>'Comext mensuel - EUROSTAT'!$B$6</f>
        <v>Douanes - Eurostat</v>
      </c>
      <c r="M80" s="27" t="s">
        <v>967</v>
      </c>
      <c r="N80" s="26" t="str">
        <f>Etiquettes!$H$11</f>
        <v>Volume</v>
      </c>
      <c r="O80" s="27" t="str">
        <f t="shared" si="6"/>
        <v>Exportation de Pommes de terre, à l'état frais ou réfrigéré (à l'excl. des pommes de terre de primeurs du 1er janvier au 30 juin, des pommes de terre de semence et des pommes de terre destinées à la fabrication de la fécule) = 3382 kt (Douanes - Eurostat)</v>
      </c>
      <c r="P80" s="27" t="str">
        <f>Etiquettes!$I$15</f>
        <v>Robuste</v>
      </c>
      <c r="Q80" s="27" t="s">
        <v>611</v>
      </c>
      <c r="R80" s="27" t="str">
        <f>Etiquettes!$H$17</f>
        <v>Donnée collectée (valeur du flux ou coefficient)</v>
      </c>
    </row>
    <row r="81" spans="1:18">
      <c r="A81" s="4" t="str">
        <f>'Comext mensuel - EUROSTAT'!$E$23</f>
        <v>Pommes de terre, non cuites ou cuites à l'eau ou à la vapeur, congelées</v>
      </c>
      <c r="B81" s="4" t="str">
        <f>Secteurs!$B$32</f>
        <v>Exportations</v>
      </c>
      <c r="C81" s="213">
        <f>(SUM('Comext mensuel - EUROSTAT'!BI38:BT38)/10^4)-'Prétraitement données miroir'!E8+'Prétraitement données miroir'!E12</f>
        <v>4.0657636300000002</v>
      </c>
      <c r="E81" s="4" t="str">
        <f>Etiquettes!$H$5</f>
        <v>kt</v>
      </c>
      <c r="F81" s="26" t="str">
        <f>Etiquettes!$J$4</f>
        <v>2023-24</v>
      </c>
      <c r="G81" s="27" t="str">
        <f>Etiquettes!$H$3</f>
        <v>Pomme de terre</v>
      </c>
      <c r="H81" s="26" t="str">
        <f>Etiquettes!$J$4</f>
        <v>2023-24</v>
      </c>
      <c r="I81" s="27" t="str">
        <f>Etiquettes!$H$6</f>
        <v>France entière</v>
      </c>
      <c r="J81" s="27" t="str">
        <f t="shared" si="7"/>
        <v>Exportation de Pommes de terre, non cuites ou cuites à l'eau ou à la vapeur, congelées</v>
      </c>
      <c r="K81" s="27" t="s">
        <v>966</v>
      </c>
      <c r="L81" s="4" t="str">
        <f>'Comext mensuel - EUROSTAT'!$B$6</f>
        <v>Douanes - Eurostat</v>
      </c>
      <c r="M81" s="27" t="s">
        <v>967</v>
      </c>
      <c r="N81" s="26" t="str">
        <f>Etiquettes!$H$11</f>
        <v>Volume</v>
      </c>
      <c r="O81" s="27" t="str">
        <f t="shared" si="6"/>
        <v>Exportation de Pommes de terre, non cuites ou cuites à l'eau ou à la vapeur, congelées = 4 kt (Douanes - Eurostat)</v>
      </c>
      <c r="P81" s="27" t="str">
        <f>Etiquettes!$I$15</f>
        <v>Robuste</v>
      </c>
      <c r="Q81" s="27" t="s">
        <v>611</v>
      </c>
      <c r="R81" s="27" t="str">
        <f>Etiquettes!$H$17</f>
        <v>Donnée collectée (valeur du flux ou coefficient)</v>
      </c>
    </row>
    <row r="82" spans="1:18">
      <c r="A82" s="4" t="str">
        <f>'Comext mensuel - EUROSTAT'!$E$24</f>
        <v>Pommes de terre, séchées, même coupées en morceaux ou en tranches, mais non autrement préparées</v>
      </c>
      <c r="B82" s="4" t="str">
        <f>Secteurs!$B$32</f>
        <v>Exportations</v>
      </c>
      <c r="C82" s="213">
        <f>(SUM('Comext mensuel - EUROSTAT'!BI39:BT39)/10^4)-'Prétraitement données miroir'!E9+'Prétraitement données miroir'!E13</f>
        <v>0.13429478</v>
      </c>
      <c r="E82" s="4" t="str">
        <f>Etiquettes!$H$5</f>
        <v>kt</v>
      </c>
      <c r="F82" s="26" t="str">
        <f>Etiquettes!$J$4</f>
        <v>2023-24</v>
      </c>
      <c r="G82" s="27" t="str">
        <f>Etiquettes!$H$3</f>
        <v>Pomme de terre</v>
      </c>
      <c r="H82" s="26" t="str">
        <f>Etiquettes!$J$4</f>
        <v>2023-24</v>
      </c>
      <c r="I82" s="27" t="str">
        <f>Etiquettes!$H$6</f>
        <v>France entière</v>
      </c>
      <c r="J82" s="27" t="str">
        <f t="shared" si="7"/>
        <v>Exportation de Pommes de terre, séchées, même coupées en morceaux ou en tranches, mais non autrement préparées</v>
      </c>
      <c r="K82" s="27" t="s">
        <v>966</v>
      </c>
      <c r="L82" s="4"/>
      <c r="M82" s="27" t="s">
        <v>967</v>
      </c>
      <c r="N82" s="26" t="str">
        <f>Etiquettes!$H$11</f>
        <v>Volume</v>
      </c>
      <c r="O82" s="27" t="str">
        <f t="shared" si="6"/>
        <v>Exportation de Pommes de terre, séchées, même coupées en morceaux ou en tranches, mais non autrement préparées = 0 kt ()</v>
      </c>
      <c r="P82" s="27" t="str">
        <f>Etiquettes!$I$15</f>
        <v>Robuste</v>
      </c>
      <c r="Q82" s="27" t="s">
        <v>611</v>
      </c>
      <c r="R82" s="27" t="str">
        <f>Etiquettes!$H$17</f>
        <v>Donnée collectée (valeur du flux ou coefficient)</v>
      </c>
    </row>
    <row r="83" spans="1:18">
      <c r="A83" s="4" t="str">
        <f>'Comext mensuel - EUROSTAT'!$E$25</f>
        <v>Farine, semoule et poudre de pommes de terre</v>
      </c>
      <c r="B83" s="4" t="str">
        <f>Secteurs!$B$32</f>
        <v>Exportations</v>
      </c>
      <c r="C83" s="213">
        <f>SUM('Comext mensuel - EUROSTAT'!BI40:BT40)/10^4</f>
        <v>0.5325979999999999</v>
      </c>
      <c r="E83" s="4" t="str">
        <f>Etiquettes!$H$5</f>
        <v>kt</v>
      </c>
      <c r="F83" s="368">
        <v>0</v>
      </c>
      <c r="G83" s="27" t="str">
        <f>Etiquettes!$H$3</f>
        <v>Pomme de terre</v>
      </c>
      <c r="H83" s="26" t="str">
        <f>Etiquettes!$J$4</f>
        <v>2023-24</v>
      </c>
      <c r="I83" s="27" t="str">
        <f>Etiquettes!$H$6</f>
        <v>France entière</v>
      </c>
      <c r="J83" s="27" t="str">
        <f t="shared" si="7"/>
        <v>Exportation de Farine, semoule et poudre de pommes de terre</v>
      </c>
      <c r="K83" s="27"/>
      <c r="L83" s="4"/>
      <c r="M83" s="27" t="s">
        <v>967</v>
      </c>
      <c r="N83" s="26" t="str">
        <f>Etiquettes!$H$11</f>
        <v>Volume</v>
      </c>
      <c r="O83" s="27" t="str">
        <f t="shared" si="6"/>
        <v>Exportation de Farine, semoule et poudre de pommes de terre = 1 kt ()</v>
      </c>
      <c r="P83" s="27"/>
    </row>
    <row r="84" spans="1:18">
      <c r="A84" s="4" t="str">
        <f>'Comext mensuel - EUROSTAT'!$E$26</f>
        <v>Flocons, granulés et agglomérés sous forme de pellets, de pommes de terre</v>
      </c>
      <c r="B84" s="4" t="str">
        <f>Secteurs!$B$32</f>
        <v>Exportations</v>
      </c>
      <c r="C84" s="213">
        <f>SUM('Comext mensuel - EUROSTAT'!BI41:BT41)/10^4</f>
        <v>3.1238290000000006</v>
      </c>
      <c r="E84" s="4" t="str">
        <f>Etiquettes!$H$5</f>
        <v>kt</v>
      </c>
      <c r="F84" s="368">
        <v>0</v>
      </c>
      <c r="G84" s="27" t="str">
        <f>Etiquettes!$H$3</f>
        <v>Pomme de terre</v>
      </c>
      <c r="H84" s="26" t="str">
        <f>Etiquettes!$J$4</f>
        <v>2023-24</v>
      </c>
      <c r="I84" s="27" t="str">
        <f>Etiquettes!$H$6</f>
        <v>France entière</v>
      </c>
      <c r="J84" s="27" t="str">
        <f t="shared" si="7"/>
        <v>Exportation de Flocons, granulés et agglomérés sous forme de pellets, de pommes de terre</v>
      </c>
      <c r="K84" s="27"/>
      <c r="L84" s="4" t="str">
        <f>'Comext mensuel - EUROSTAT'!$B$6</f>
        <v>Douanes - Eurostat</v>
      </c>
      <c r="M84" s="27" t="s">
        <v>967</v>
      </c>
      <c r="N84" s="26" t="str">
        <f>Etiquettes!$H$11</f>
        <v>Volume</v>
      </c>
      <c r="O84" s="27" t="str">
        <f t="shared" si="6"/>
        <v>Exportation de Flocons, granulés et agglomérés sous forme de pellets, de pommes de terre = 3 kt (Douanes - Eurostat)</v>
      </c>
      <c r="P84" s="27"/>
    </row>
    <row r="85" spans="1:18">
      <c r="A85" s="4" t="str">
        <f>'Comext mensuel - EUROSTAT'!$E$27</f>
        <v>Fécule de pommes de terre</v>
      </c>
      <c r="B85" s="4" t="str">
        <f>Secteurs!$B$32</f>
        <v>Exportations</v>
      </c>
      <c r="C85" s="213">
        <f>SUM('Comext mensuel - EUROSTAT'!BI42:BT42)/10^4</f>
        <v>89.494785000000007</v>
      </c>
      <c r="E85" s="4" t="str">
        <f>Etiquettes!$H$5</f>
        <v>kt</v>
      </c>
      <c r="F85" s="26" t="str">
        <f>Etiquettes!$J$4</f>
        <v>2023-24</v>
      </c>
      <c r="G85" s="27" t="str">
        <f>Etiquettes!$H$3</f>
        <v>Pomme de terre</v>
      </c>
      <c r="H85" s="26" t="str">
        <f>Etiquettes!$J$4</f>
        <v>2023-24</v>
      </c>
      <c r="I85" s="27" t="str">
        <f>Etiquettes!$H$6</f>
        <v>France entière</v>
      </c>
      <c r="J85" s="27" t="str">
        <f t="shared" si="7"/>
        <v>Exportation de Fécule de pommes de terre</v>
      </c>
      <c r="K85" s="27"/>
      <c r="L85" s="4" t="str">
        <f>'Comext mensuel - EUROSTAT'!$B$6</f>
        <v>Douanes - Eurostat</v>
      </c>
      <c r="M85" s="27" t="s">
        <v>967</v>
      </c>
      <c r="N85" s="26" t="str">
        <f>Etiquettes!$H$11</f>
        <v>Volume</v>
      </c>
      <c r="O85" s="27" t="str">
        <f t="shared" si="6"/>
        <v>Exportation de Fécule de pommes de terre = 89 kt (Douanes - Eurostat)</v>
      </c>
      <c r="P85" s="27" t="str">
        <f>Etiquettes!$I$15</f>
        <v>Robuste</v>
      </c>
      <c r="Q85" s="27" t="s">
        <v>611</v>
      </c>
      <c r="R85" s="27" t="str">
        <f>Etiquettes!$H$17</f>
        <v>Donnée collectée (valeur du flux ou coefficient)</v>
      </c>
    </row>
    <row r="86" spans="1:18">
      <c r="A86" s="4" t="str">
        <f>'Comext mensuel - EUROSTAT'!$E$28</f>
        <v>Pommes de terre, simpl. cuites, congelées</v>
      </c>
      <c r="B86" s="4" t="str">
        <f>Secteurs!$B$32</f>
        <v>Exportations</v>
      </c>
      <c r="C86" s="213">
        <f>SUM('Comext mensuel - EUROSTAT'!BI43:BT43)/10^4</f>
        <v>451.04004100000003</v>
      </c>
      <c r="E86" s="4" t="str">
        <f>Etiquettes!$H$5</f>
        <v>kt</v>
      </c>
      <c r="F86" s="368">
        <v>0</v>
      </c>
      <c r="G86" s="27" t="str">
        <f>Etiquettes!$H$3</f>
        <v>Pomme de terre</v>
      </c>
      <c r="H86" s="26" t="str">
        <f>Etiquettes!$J$4</f>
        <v>2023-24</v>
      </c>
      <c r="I86" s="27" t="str">
        <f>Etiquettes!$H$6</f>
        <v>France entière</v>
      </c>
      <c r="J86" s="27" t="str">
        <f t="shared" si="7"/>
        <v>Exportation de Pommes de terre, simpl. cuites, congelées</v>
      </c>
      <c r="K86" s="27"/>
      <c r="L86" s="4" t="str">
        <f>'Comext mensuel - EUROSTAT'!$B$6</f>
        <v>Douanes - Eurostat</v>
      </c>
      <c r="M86" s="27" t="s">
        <v>967</v>
      </c>
      <c r="N86" s="26" t="str">
        <f>Etiquettes!$H$11</f>
        <v>Volume</v>
      </c>
      <c r="O86" s="27" t="str">
        <f t="shared" ref="O86:O92" si="8">_xlfn.CONCAT(J86,IF(OR(ISBLANK(C86),ISERROR(C86)),"",_xlfn.CONCAT(" = ",MROUND(C86,1)," ",E86," (",L86,")")))</f>
        <v>Exportation de Pommes de terre, simpl. cuites, congelées = 451 kt (Douanes - Eurostat)</v>
      </c>
      <c r="P86" s="27"/>
    </row>
    <row r="87" spans="1:18">
      <c r="A87" s="4" t="str">
        <f>'Comext mensuel - EUROSTAT'!$E$29</f>
        <v>Pommes de terre, préparées ou conservées sous forme de farines, semoules ou flocons, congelées</v>
      </c>
      <c r="B87" s="4" t="str">
        <f>Secteurs!$B$32</f>
        <v>Exportations</v>
      </c>
      <c r="C87" s="213">
        <f>SUM('Comext mensuel - EUROSTAT'!BI44:BT44)/10^4</f>
        <v>0.48479700000000003</v>
      </c>
      <c r="E87" s="4" t="str">
        <f>Etiquettes!$H$5</f>
        <v>kt</v>
      </c>
      <c r="F87" s="368">
        <v>0</v>
      </c>
      <c r="G87" s="27" t="str">
        <f>Etiquettes!$H$3</f>
        <v>Pomme de terre</v>
      </c>
      <c r="H87" s="26" t="str">
        <f>Etiquettes!$J$4</f>
        <v>2023-24</v>
      </c>
      <c r="I87" s="27" t="str">
        <f>Etiquettes!$H$6</f>
        <v>France entière</v>
      </c>
      <c r="J87" s="27" t="str">
        <f t="shared" si="7"/>
        <v>Exportation de Pommes de terre, préparées ou conservées sous forme de farines, semoules ou flocons, congelées</v>
      </c>
      <c r="K87" s="27"/>
      <c r="L87" s="4" t="str">
        <f>'Comext mensuel - EUROSTAT'!$B$6</f>
        <v>Douanes - Eurostat</v>
      </c>
      <c r="M87" s="27" t="s">
        <v>967</v>
      </c>
      <c r="N87" s="26" t="str">
        <f>Etiquettes!$H$11</f>
        <v>Volume</v>
      </c>
      <c r="O87" s="27" t="str">
        <f t="shared" si="8"/>
        <v>Exportation de Pommes de terre, préparées ou conservées sous forme de farines, semoules ou flocons, congelées = 0 kt (Douanes - Eurostat)</v>
      </c>
      <c r="P87" s="27"/>
    </row>
    <row r="88" spans="1:18">
      <c r="A88" s="4" t="str">
        <f>'Comext mensuel - EUROSTAT'!$E$30</f>
        <v>Pommes de terre, préparées ou conservées autrement qu'au vinaigre ou à l'acide acétique, congelées (à l'excl. des pommes de terre simpl. cuites ou des pommes de terre sous forme de farines, semoules ou flocons)</v>
      </c>
      <c r="B88" s="4" t="str">
        <f>Secteurs!$B$32</f>
        <v>Exportations</v>
      </c>
      <c r="C88" s="213">
        <f>SUM('Comext mensuel - EUROSTAT'!BI45:BT45)/10^4</f>
        <v>78.083868999999993</v>
      </c>
      <c r="E88" s="4" t="str">
        <f>Etiquettes!$H$5</f>
        <v>kt</v>
      </c>
      <c r="F88" s="368">
        <v>0</v>
      </c>
      <c r="G88" s="27" t="str">
        <f>Etiquettes!$H$3</f>
        <v>Pomme de terre</v>
      </c>
      <c r="H88" s="26" t="str">
        <f>Etiquettes!$J$4</f>
        <v>2023-24</v>
      </c>
      <c r="I88" s="27" t="str">
        <f>Etiquettes!$H$6</f>
        <v>France entière</v>
      </c>
      <c r="J88" s="27" t="str">
        <f t="shared" si="7"/>
        <v>Exportation de Pommes de terre, préparées ou conservées autrement qu'au vinaigre ou à l'acide acétique, congelées (à l'excl. des pommes de terre simpl. cuites ou des pommes de terre sous forme de farines, semoules ou flocons)</v>
      </c>
      <c r="K88" s="27"/>
      <c r="L88" s="4" t="str">
        <f>'Comext mensuel - EUROSTAT'!$B$6</f>
        <v>Douanes - Eurostat</v>
      </c>
      <c r="M88" s="27" t="s">
        <v>593</v>
      </c>
      <c r="N88" s="26" t="str">
        <f>Etiquettes!$H$11</f>
        <v>Volume</v>
      </c>
      <c r="O88" s="27" t="str">
        <f t="shared" si="8"/>
        <v>Exportation de Pommes de terre, préparées ou conservées autrement qu'au vinaigre ou à l'acide acétique, congelées (à l'excl. des pommes de terre simpl. cuites ou des pommes de terre sous forme de farines, semoules ou flocons) = 78 kt (Douanes - Eurostat)</v>
      </c>
      <c r="P88" s="27"/>
    </row>
    <row r="89" spans="1:18">
      <c r="A89" s="4" t="str">
        <f>'Comext mensuel - EUROSTAT'!$E$31</f>
        <v>Pommes de terre, sous forme de farines, semoules ou flocons, non congelées</v>
      </c>
      <c r="B89" s="4" t="str">
        <f>Secteurs!$B$32</f>
        <v>Exportations</v>
      </c>
      <c r="C89" s="213">
        <f>SUM('Comext mensuel - EUROSTAT'!BI46:BT46)/10^4</f>
        <v>15.771729999999998</v>
      </c>
      <c r="E89" s="4" t="str">
        <f>Etiquettes!$H$5</f>
        <v>kt</v>
      </c>
      <c r="F89" s="368">
        <v>0</v>
      </c>
      <c r="G89" s="27" t="str">
        <f>Etiquettes!$H$3</f>
        <v>Pomme de terre</v>
      </c>
      <c r="H89" s="26" t="str">
        <f>Etiquettes!$J$4</f>
        <v>2023-24</v>
      </c>
      <c r="I89" s="27" t="str">
        <f>Etiquettes!$H$6</f>
        <v>France entière</v>
      </c>
      <c r="J89" s="27" t="str">
        <f t="shared" si="7"/>
        <v>Exportation de Pommes de terre, sous forme de farines, semoules ou flocons, non congelées</v>
      </c>
      <c r="K89" s="27"/>
      <c r="L89" s="4" t="str">
        <f>'Comext mensuel - EUROSTAT'!$B$6</f>
        <v>Douanes - Eurostat</v>
      </c>
      <c r="M89" s="27" t="s">
        <v>593</v>
      </c>
      <c r="N89" s="26" t="str">
        <f>Etiquettes!$H$11</f>
        <v>Volume</v>
      </c>
      <c r="O89" s="27" t="str">
        <f t="shared" si="8"/>
        <v>Exportation de Pommes de terre, sous forme de farines, semoules ou flocons, non congelées = 16 kt (Douanes - Eurostat)</v>
      </c>
      <c r="P89" s="27"/>
    </row>
    <row r="90" spans="1:18">
      <c r="A90" s="4" t="str">
        <f>'Comext mensuel - EUROSTAT'!$E$32</f>
        <v>Pommes de terre, en fines tranches, frites, même salées ou aromatisées, en emballages hermétiquement clos, propres à la consommation en l'état, non congelées</v>
      </c>
      <c r="B90" s="4" t="str">
        <f>Secteurs!$B$32</f>
        <v>Exportations</v>
      </c>
      <c r="C90" s="213">
        <f>SUM('Comext mensuel - EUROSTAT'!BI47:BT47)/10^4</f>
        <v>11.32593</v>
      </c>
      <c r="E90" s="4" t="str">
        <f>Etiquettes!$H$5</f>
        <v>kt</v>
      </c>
      <c r="F90" s="368">
        <v>0</v>
      </c>
      <c r="G90" s="27" t="str">
        <f>Etiquettes!$H$3</f>
        <v>Pomme de terre</v>
      </c>
      <c r="H90" s="26" t="str">
        <f>Etiquettes!$J$4</f>
        <v>2023-24</v>
      </c>
      <c r="I90" s="27" t="str">
        <f>Etiquettes!$H$6</f>
        <v>France entière</v>
      </c>
      <c r="J90" s="27" t="str">
        <f t="shared" si="7"/>
        <v>Exportation de Pommes de terre, en fines tranches, frites, même salées ou aromatisées, en emballages hermétiquement clos, propres à la consommation en l'état, non congelées</v>
      </c>
      <c r="K90" s="27"/>
      <c r="L90" s="4" t="str">
        <f>'Comext mensuel - EUROSTAT'!$B$6</f>
        <v>Douanes - Eurostat</v>
      </c>
      <c r="M90" s="27" t="s">
        <v>593</v>
      </c>
      <c r="N90" s="26" t="str">
        <f>Etiquettes!$H$11</f>
        <v>Volume</v>
      </c>
      <c r="O90" s="27" t="str">
        <f t="shared" si="8"/>
        <v>Exportation de Pommes de terre, en fines tranches, frites, même salées ou aromatisées, en emballages hermétiquement clos, propres à la consommation en l'état, non congelées = 11 kt (Douanes - Eurostat)</v>
      </c>
      <c r="P90" s="27"/>
    </row>
    <row r="91" spans="1:18">
      <c r="A91" s="4" t="str">
        <f>'Comext mensuel - EUROSTAT'!$E$33</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B91" s="4" t="str">
        <f>Secteurs!$B$32</f>
        <v>Exportations</v>
      </c>
      <c r="C91" s="213">
        <f>SUM('Comext mensuel - EUROSTAT'!BI48:BT48)/10^4</f>
        <v>5.2087009999999996</v>
      </c>
      <c r="E91" s="4" t="str">
        <f>Etiquettes!$H$5</f>
        <v>kt</v>
      </c>
      <c r="F91" s="368">
        <v>0</v>
      </c>
      <c r="G91" s="27" t="str">
        <f>Etiquettes!$H$3</f>
        <v>Pomme de terre</v>
      </c>
      <c r="H91" s="26" t="str">
        <f>Etiquettes!$J$4</f>
        <v>2023-24</v>
      </c>
      <c r="I91" s="27" t="str">
        <f>Etiquettes!$H$6</f>
        <v>France entière</v>
      </c>
      <c r="J91" s="27" t="str">
        <f t="shared" si="7"/>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91" s="27"/>
      <c r="L91" s="4" t="str">
        <f>'Comext mensuel - EUROSTAT'!$B$6</f>
        <v>Douanes - Eurostat</v>
      </c>
      <c r="M91" s="27" t="s">
        <v>593</v>
      </c>
      <c r="N91" s="26" t="str">
        <f>Etiquettes!$H$11</f>
        <v>Volume</v>
      </c>
      <c r="O91" s="27" t="str">
        <f t="shared" si="8"/>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 kt (Douanes - Eurostat)</v>
      </c>
      <c r="P91" s="27"/>
    </row>
    <row r="92" spans="1:18">
      <c r="A92" s="4" t="str">
        <f>Secteurs!$B$31</f>
        <v>Importations</v>
      </c>
      <c r="B92" s="4" t="str">
        <f>Produits!$B$15</f>
        <v>Dessus de plants de pommes de terre</v>
      </c>
      <c r="C92" s="45">
        <v>0</v>
      </c>
      <c r="E92" s="4" t="str">
        <f>Etiquettes!$H$5</f>
        <v>kt</v>
      </c>
      <c r="F92" s="4" t="str">
        <f>Etiquettes!$C$4</f>
        <v>2015-16:2019-20:2023-24</v>
      </c>
      <c r="G92" s="27" t="str">
        <f>Etiquettes!$H$3</f>
        <v>Pomme de terre</v>
      </c>
      <c r="H92" s="6"/>
      <c r="I92" s="27" t="str">
        <f>Etiquettes!$H$6</f>
        <v>France entière</v>
      </c>
      <c r="J92" s="27" t="str">
        <f>_xlfn.CONCAT("Importation de ",B92)</f>
        <v>Importation de Dessus de plants de pommes de terre</v>
      </c>
      <c r="K92" s="27" t="s">
        <v>601</v>
      </c>
      <c r="L92" s="4"/>
      <c r="O92" s="27" t="str">
        <f t="shared" si="8"/>
        <v>Importation de Dessus de plants de pommes de terre = 0 kt ()</v>
      </c>
      <c r="P92" s="27" t="str">
        <f>Etiquettes!$L$15</f>
        <v>Indicative</v>
      </c>
      <c r="Q92" s="27" t="s">
        <v>611</v>
      </c>
      <c r="R92" s="27" t="str">
        <f>Etiquettes!$H$17</f>
        <v>Donnée collectée (valeur du flux ou coefficient)</v>
      </c>
    </row>
    <row r="93" spans="1:18">
      <c r="A93" s="4" t="str">
        <f>Produits!$B$15</f>
        <v>Dessus de plants de pommes de terre</v>
      </c>
      <c r="B93" s="4" t="str">
        <f>Secteurs!$B$32</f>
        <v>Exportations</v>
      </c>
      <c r="C93" s="45">
        <v>0</v>
      </c>
      <c r="E93" s="4" t="str">
        <f>Etiquettes!$H$5</f>
        <v>kt</v>
      </c>
      <c r="F93" s="4" t="str">
        <f>Etiquettes!$C$4</f>
        <v>2015-16:2019-20:2023-24</v>
      </c>
      <c r="G93" s="27" t="str">
        <f>Etiquettes!$H$3</f>
        <v>Pomme de terre</v>
      </c>
      <c r="H93" s="6"/>
      <c r="I93" s="27" t="str">
        <f>Etiquettes!$H$6</f>
        <v>France entière</v>
      </c>
      <c r="J93" s="27" t="str">
        <f t="shared" ref="J93" si="9">_xlfn.CONCAT("Exportation de ",A93)</f>
        <v>Exportation de Dessus de plants de pommes de terre</v>
      </c>
      <c r="K93" s="27" t="s">
        <v>601</v>
      </c>
      <c r="L93" s="4"/>
      <c r="O93" s="27" t="str">
        <f t="shared" ref="O93" si="10">_xlfn.CONCAT(J93,IF(OR(ISBLANK(C93),ISERROR(C93)),"",_xlfn.CONCAT(" = ",MROUND(C93,1)," ",E93," (",L93,")")))</f>
        <v>Exportation de Dessus de plants de pommes de terre = 0 kt ()</v>
      </c>
      <c r="P93" s="27" t="str">
        <f>Etiquettes!$L$15</f>
        <v>Indicative</v>
      </c>
      <c r="Q93" s="27" t="s">
        <v>611</v>
      </c>
      <c r="R93" s="27" t="str">
        <f>Etiquettes!$H$17</f>
        <v>Donnée collectée (valeur du flux ou coefficient)</v>
      </c>
    </row>
  </sheetData>
  <phoneticPr fontId="46" type="noConversion"/>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53BB-9E42-4AB5-BB2E-18398AAFAAE8}">
  <sheetPr>
    <tabColor rgb="FFFFC000"/>
  </sheetPr>
  <dimension ref="A1:BY48"/>
  <sheetViews>
    <sheetView workbookViewId="0">
      <pane xSplit="5" ySplit="18" topLeftCell="BE27" activePane="bottomRight" state="frozen"/>
      <selection pane="topRight" activeCell="F1" sqref="F1"/>
      <selection pane="bottomLeft" activeCell="A19" sqref="A19"/>
      <selection pane="bottomRight" activeCell="BI28" sqref="BI28:BT30"/>
    </sheetView>
  </sheetViews>
  <sheetFormatPr baseColWidth="10" defaultColWidth="8.88671875" defaultRowHeight="11.4" customHeight="1"/>
  <cols>
    <col min="1" max="1" width="12.109375" style="44" bestFit="1" customWidth="1"/>
    <col min="2" max="2" width="26.109375" style="44" bestFit="1" customWidth="1"/>
    <col min="3" max="3" width="14.88671875" style="30" customWidth="1"/>
    <col min="4" max="4" width="9.109375" style="30" customWidth="1"/>
    <col min="5" max="5" width="77.21875" style="30" customWidth="1"/>
    <col min="6" max="76" width="11" style="30" customWidth="1"/>
    <col min="77" max="16384" width="8.88671875" style="30"/>
  </cols>
  <sheetData>
    <row r="1" spans="1:77" s="44" customFormat="1" ht="15" thickBot="1">
      <c r="A1" s="331" t="s">
        <v>660</v>
      </c>
      <c r="B1" s="330" t="s">
        <v>182</v>
      </c>
    </row>
    <row r="2" spans="1:77" s="44" customFormat="1" ht="14.4">
      <c r="A2" s="38" t="s">
        <v>183</v>
      </c>
      <c r="B2" s="39" t="s">
        <v>226</v>
      </c>
    </row>
    <row r="3" spans="1:77" s="44" customFormat="1" ht="14.4">
      <c r="A3" s="40" t="s">
        <v>8</v>
      </c>
      <c r="B3" s="41" t="s">
        <v>265</v>
      </c>
    </row>
    <row r="4" spans="1:77" s="44" customFormat="1" ht="14.4">
      <c r="A4" s="40" t="s">
        <v>16</v>
      </c>
      <c r="B4" s="41" t="s">
        <v>33</v>
      </c>
    </row>
    <row r="5" spans="1:77" s="44" customFormat="1" ht="14.4">
      <c r="A5" s="40" t="s">
        <v>14</v>
      </c>
      <c r="B5" s="41" t="s">
        <v>186</v>
      </c>
    </row>
    <row r="6" spans="1:77" s="44" customFormat="1" ht="14.4">
      <c r="A6" s="40" t="s">
        <v>21</v>
      </c>
      <c r="B6" s="4" t="s">
        <v>227</v>
      </c>
    </row>
    <row r="7" spans="1:77" s="44" customFormat="1" ht="15" thickBot="1">
      <c r="A7" s="42" t="s">
        <v>181</v>
      </c>
      <c r="B7" s="43" t="s">
        <v>187</v>
      </c>
    </row>
    <row r="8" spans="1:77" ht="14.4">
      <c r="C8" s="340" t="s">
        <v>961</v>
      </c>
      <c r="D8"/>
      <c r="E8"/>
      <c r="F8"/>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row>
    <row r="9" spans="1:77" ht="14.4">
      <c r="C9" s="340" t="s">
        <v>146</v>
      </c>
      <c r="D9" s="341" t="s">
        <v>962</v>
      </c>
      <c r="E9"/>
      <c r="F9"/>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row>
    <row r="10" spans="1:77" ht="14.4">
      <c r="C10" s="340" t="s">
        <v>148</v>
      </c>
      <c r="D10" s="340" t="s">
        <v>825</v>
      </c>
      <c r="E10"/>
      <c r="F10"/>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row>
    <row r="11" spans="1:77" ht="14.4">
      <c r="C11"/>
      <c r="D11"/>
      <c r="E11"/>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row>
    <row r="12" spans="1:77" ht="14.4">
      <c r="C12" s="341" t="s">
        <v>150</v>
      </c>
      <c r="D12"/>
      <c r="E12" s="340" t="s">
        <v>228</v>
      </c>
      <c r="F12"/>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row>
    <row r="13" spans="1:77" ht="14.4">
      <c r="C13" s="341" t="s">
        <v>191</v>
      </c>
      <c r="D13"/>
      <c r="E13" s="340" t="s">
        <v>192</v>
      </c>
      <c r="F13"/>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row>
    <row r="14" spans="1:77" ht="14.4">
      <c r="C14" s="341" t="s">
        <v>193</v>
      </c>
      <c r="D14"/>
      <c r="E14" s="340" t="s">
        <v>194</v>
      </c>
      <c r="F14"/>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c r="BT14"/>
      <c r="BU14"/>
      <c r="BV14"/>
      <c r="BW14"/>
      <c r="BX14"/>
      <c r="BY14"/>
    </row>
    <row r="15" spans="1:77" ht="14.4">
      <c r="C15" s="341" t="s">
        <v>153</v>
      </c>
      <c r="D15"/>
      <c r="E15" s="340" t="s">
        <v>195</v>
      </c>
      <c r="F15"/>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c r="BT15"/>
      <c r="BU15"/>
      <c r="BV15"/>
      <c r="BW15"/>
      <c r="BX15"/>
      <c r="BY15"/>
    </row>
    <row r="16" spans="1:77" ht="14.4">
      <c r="C16"/>
      <c r="D16"/>
      <c r="E16"/>
      <c r="F16"/>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c r="BT16"/>
      <c r="BU16"/>
      <c r="BV16"/>
      <c r="BW16"/>
      <c r="BX16"/>
      <c r="BY16"/>
    </row>
    <row r="17" spans="3:77" ht="14.4">
      <c r="C17" s="372" t="s">
        <v>155</v>
      </c>
      <c r="D17" s="372" t="s">
        <v>155</v>
      </c>
      <c r="E17" s="372" t="s">
        <v>155</v>
      </c>
      <c r="F17" s="342" t="s">
        <v>937</v>
      </c>
      <c r="G17" s="342" t="s">
        <v>938</v>
      </c>
      <c r="H17" s="342" t="s">
        <v>939</v>
      </c>
      <c r="I17" s="342" t="s">
        <v>940</v>
      </c>
      <c r="J17" s="342" t="s">
        <v>826</v>
      </c>
      <c r="K17" s="342" t="s">
        <v>827</v>
      </c>
      <c r="L17" s="342" t="s">
        <v>229</v>
      </c>
      <c r="M17" s="342" t="s">
        <v>230</v>
      </c>
      <c r="N17" s="342" t="s">
        <v>231</v>
      </c>
      <c r="O17" s="342" t="s">
        <v>232</v>
      </c>
      <c r="P17" s="342" t="s">
        <v>233</v>
      </c>
      <c r="Q17" s="342" t="s">
        <v>234</v>
      </c>
      <c r="R17" s="342" t="s">
        <v>235</v>
      </c>
      <c r="S17" s="342" t="s">
        <v>236</v>
      </c>
      <c r="T17" s="342" t="s">
        <v>237</v>
      </c>
      <c r="U17" s="342" t="s">
        <v>238</v>
      </c>
      <c r="V17" s="342" t="s">
        <v>239</v>
      </c>
      <c r="W17" s="342" t="s">
        <v>240</v>
      </c>
      <c r="X17" s="342" t="s">
        <v>828</v>
      </c>
      <c r="Y17" s="342" t="s">
        <v>829</v>
      </c>
      <c r="Z17" s="342" t="s">
        <v>941</v>
      </c>
      <c r="AA17" s="342" t="s">
        <v>942</v>
      </c>
      <c r="AB17" s="342" t="s">
        <v>943</v>
      </c>
      <c r="AC17" s="342" t="s">
        <v>944</v>
      </c>
      <c r="AD17" s="342" t="s">
        <v>945</v>
      </c>
      <c r="AE17" s="342" t="s">
        <v>946</v>
      </c>
      <c r="AF17" s="342" t="s">
        <v>947</v>
      </c>
      <c r="AG17" s="342" t="s">
        <v>948</v>
      </c>
      <c r="AH17" s="342" t="s">
        <v>830</v>
      </c>
      <c r="AI17" s="342" t="s">
        <v>831</v>
      </c>
      <c r="AJ17" s="342" t="s">
        <v>241</v>
      </c>
      <c r="AK17" s="342" t="s">
        <v>242</v>
      </c>
      <c r="AL17" s="342" t="s">
        <v>243</v>
      </c>
      <c r="AM17" s="342" t="s">
        <v>244</v>
      </c>
      <c r="AN17" s="342" t="s">
        <v>245</v>
      </c>
      <c r="AO17" s="342" t="s">
        <v>246</v>
      </c>
      <c r="AP17" s="342" t="s">
        <v>247</v>
      </c>
      <c r="AQ17" s="342" t="s">
        <v>248</v>
      </c>
      <c r="AR17" s="342" t="s">
        <v>249</v>
      </c>
      <c r="AS17" s="342" t="s">
        <v>250</v>
      </c>
      <c r="AT17" s="342" t="s">
        <v>251</v>
      </c>
      <c r="AU17" s="342" t="s">
        <v>252</v>
      </c>
      <c r="AV17" s="342" t="s">
        <v>832</v>
      </c>
      <c r="AW17" s="342" t="s">
        <v>833</v>
      </c>
      <c r="AX17" s="342" t="s">
        <v>949</v>
      </c>
      <c r="AY17" s="342" t="s">
        <v>950</v>
      </c>
      <c r="AZ17" s="342" t="s">
        <v>951</v>
      </c>
      <c r="BA17" s="342" t="s">
        <v>952</v>
      </c>
      <c r="BB17" s="342" t="s">
        <v>953</v>
      </c>
      <c r="BC17" s="342" t="s">
        <v>954</v>
      </c>
      <c r="BD17" s="342" t="s">
        <v>955</v>
      </c>
      <c r="BE17" s="342" t="s">
        <v>956</v>
      </c>
      <c r="BF17" s="342" t="s">
        <v>834</v>
      </c>
      <c r="BG17" s="342" t="s">
        <v>835</v>
      </c>
      <c r="BH17" s="342" t="s">
        <v>253</v>
      </c>
      <c r="BI17" s="342" t="s">
        <v>254</v>
      </c>
      <c r="BJ17" s="342" t="s">
        <v>255</v>
      </c>
      <c r="BK17" s="342" t="s">
        <v>256</v>
      </c>
      <c r="BL17" s="342" t="s">
        <v>257</v>
      </c>
      <c r="BM17" s="342" t="s">
        <v>258</v>
      </c>
      <c r="BN17" s="342" t="s">
        <v>259</v>
      </c>
      <c r="BO17" s="342" t="s">
        <v>260</v>
      </c>
      <c r="BP17" s="342" t="s">
        <v>261</v>
      </c>
      <c r="BQ17" s="342" t="s">
        <v>262</v>
      </c>
      <c r="BR17" s="342" t="s">
        <v>263</v>
      </c>
      <c r="BS17" s="342" t="s">
        <v>264</v>
      </c>
      <c r="BT17" s="342" t="s">
        <v>836</v>
      </c>
      <c r="BU17" s="342" t="s">
        <v>837</v>
      </c>
      <c r="BV17" s="342" t="s">
        <v>957</v>
      </c>
      <c r="BW17" s="342" t="s">
        <v>958</v>
      </c>
      <c r="BX17" s="342" t="s">
        <v>959</v>
      </c>
      <c r="BY17" s="342" t="s">
        <v>960</v>
      </c>
    </row>
    <row r="18" spans="3:77" ht="14.4">
      <c r="C18" s="343" t="s">
        <v>196</v>
      </c>
      <c r="D18" s="343" t="s">
        <v>199</v>
      </c>
      <c r="E18" s="343" t="s">
        <v>200</v>
      </c>
      <c r="F18" s="344" t="s">
        <v>161</v>
      </c>
      <c r="G18" s="344" t="s">
        <v>161</v>
      </c>
      <c r="H18" s="344" t="s">
        <v>161</v>
      </c>
      <c r="I18" s="344" t="s">
        <v>161</v>
      </c>
      <c r="J18" s="344" t="s">
        <v>161</v>
      </c>
      <c r="K18" s="344" t="s">
        <v>161</v>
      </c>
      <c r="L18" s="344" t="s">
        <v>161</v>
      </c>
      <c r="M18" s="344" t="s">
        <v>161</v>
      </c>
      <c r="N18" s="344" t="s">
        <v>161</v>
      </c>
      <c r="O18" s="344" t="s">
        <v>161</v>
      </c>
      <c r="P18" s="344" t="s">
        <v>161</v>
      </c>
      <c r="Q18" s="344" t="s">
        <v>161</v>
      </c>
      <c r="R18" s="344" t="s">
        <v>161</v>
      </c>
      <c r="S18" s="344" t="s">
        <v>161</v>
      </c>
      <c r="T18" s="344" t="s">
        <v>161</v>
      </c>
      <c r="U18" s="344" t="s">
        <v>161</v>
      </c>
      <c r="V18" s="344" t="s">
        <v>161</v>
      </c>
      <c r="W18" s="344" t="s">
        <v>161</v>
      </c>
      <c r="X18" s="344" t="s">
        <v>161</v>
      </c>
      <c r="Y18" s="344" t="s">
        <v>161</v>
      </c>
      <c r="Z18" s="344" t="s">
        <v>161</v>
      </c>
      <c r="AA18" s="344" t="s">
        <v>161</v>
      </c>
      <c r="AB18" s="344" t="s">
        <v>161</v>
      </c>
      <c r="AC18" s="344" t="s">
        <v>161</v>
      </c>
      <c r="AD18" s="344" t="s">
        <v>161</v>
      </c>
      <c r="AE18" s="344" t="s">
        <v>161</v>
      </c>
      <c r="AF18" s="344" t="s">
        <v>161</v>
      </c>
      <c r="AG18" s="344" t="s">
        <v>161</v>
      </c>
      <c r="AH18" s="344" t="s">
        <v>161</v>
      </c>
      <c r="AI18" s="344" t="s">
        <v>161</v>
      </c>
      <c r="AJ18" s="344" t="s">
        <v>161</v>
      </c>
      <c r="AK18" s="344" t="s">
        <v>161</v>
      </c>
      <c r="AL18" s="344" t="s">
        <v>161</v>
      </c>
      <c r="AM18" s="344" t="s">
        <v>161</v>
      </c>
      <c r="AN18" s="344" t="s">
        <v>161</v>
      </c>
      <c r="AO18" s="344" t="s">
        <v>161</v>
      </c>
      <c r="AP18" s="344" t="s">
        <v>161</v>
      </c>
      <c r="AQ18" s="344" t="s">
        <v>161</v>
      </c>
      <c r="AR18" s="344" t="s">
        <v>161</v>
      </c>
      <c r="AS18" s="344" t="s">
        <v>161</v>
      </c>
      <c r="AT18" s="344" t="s">
        <v>161</v>
      </c>
      <c r="AU18" s="344" t="s">
        <v>161</v>
      </c>
      <c r="AV18" s="344" t="s">
        <v>161</v>
      </c>
      <c r="AW18" s="344" t="s">
        <v>161</v>
      </c>
      <c r="AX18" s="344" t="s">
        <v>161</v>
      </c>
      <c r="AY18" s="344" t="s">
        <v>161</v>
      </c>
      <c r="AZ18" s="344" t="s">
        <v>161</v>
      </c>
      <c r="BA18" s="344" t="s">
        <v>161</v>
      </c>
      <c r="BB18" s="344" t="s">
        <v>161</v>
      </c>
      <c r="BC18" s="344" t="s">
        <v>161</v>
      </c>
      <c r="BD18" s="344" t="s">
        <v>161</v>
      </c>
      <c r="BE18" s="344" t="s">
        <v>161</v>
      </c>
      <c r="BF18" s="344" t="s">
        <v>161</v>
      </c>
      <c r="BG18" s="344" t="s">
        <v>161</v>
      </c>
      <c r="BH18" s="344" t="s">
        <v>161</v>
      </c>
      <c r="BI18" s="344" t="s">
        <v>161</v>
      </c>
      <c r="BJ18" s="344" t="s">
        <v>161</v>
      </c>
      <c r="BK18" s="344" t="s">
        <v>161</v>
      </c>
      <c r="BL18" s="344" t="s">
        <v>161</v>
      </c>
      <c r="BM18" s="344" t="s">
        <v>161</v>
      </c>
      <c r="BN18" s="344" t="s">
        <v>161</v>
      </c>
      <c r="BO18" s="344" t="s">
        <v>161</v>
      </c>
      <c r="BP18" s="344" t="s">
        <v>161</v>
      </c>
      <c r="BQ18" s="344" t="s">
        <v>161</v>
      </c>
      <c r="BR18" s="344" t="s">
        <v>161</v>
      </c>
      <c r="BS18" s="344" t="s">
        <v>161</v>
      </c>
      <c r="BT18" s="344" t="s">
        <v>161</v>
      </c>
      <c r="BU18" s="344" t="s">
        <v>161</v>
      </c>
      <c r="BV18" s="344" t="s">
        <v>161</v>
      </c>
      <c r="BW18" s="344" t="s">
        <v>161</v>
      </c>
      <c r="BX18" s="344" t="s">
        <v>161</v>
      </c>
      <c r="BY18" s="344" t="s">
        <v>161</v>
      </c>
    </row>
    <row r="19" spans="3:77" ht="14.4">
      <c r="C19" s="345" t="s">
        <v>197</v>
      </c>
      <c r="D19" s="345" t="s">
        <v>201</v>
      </c>
      <c r="E19" s="345" t="s">
        <v>202</v>
      </c>
      <c r="F19" s="348">
        <v>24119.31</v>
      </c>
      <c r="G19" s="348">
        <v>14697.51</v>
      </c>
      <c r="H19" s="348">
        <v>41596.129999999997</v>
      </c>
      <c r="I19" s="348">
        <v>91206.51</v>
      </c>
      <c r="J19" s="348">
        <v>25937.32</v>
      </c>
      <c r="K19" s="348">
        <v>4520.53</v>
      </c>
      <c r="L19" s="348">
        <v>3295.57</v>
      </c>
      <c r="M19" s="363">
        <v>220.11</v>
      </c>
      <c r="N19" s="363">
        <v>627.92999999999995</v>
      </c>
      <c r="O19" s="363">
        <v>1370.85</v>
      </c>
      <c r="P19" s="363">
        <v>9612.9500000000007</v>
      </c>
      <c r="Q19" s="363">
        <v>42038.65</v>
      </c>
      <c r="R19" s="363">
        <v>48176.18</v>
      </c>
      <c r="S19" s="363">
        <v>50356.82</v>
      </c>
      <c r="T19" s="363">
        <v>106385.72</v>
      </c>
      <c r="U19" s="363">
        <v>105946.33</v>
      </c>
      <c r="V19" s="363">
        <v>54096.21</v>
      </c>
      <c r="W19" s="363">
        <v>20539.62</v>
      </c>
      <c r="X19" s="363">
        <v>8002.33</v>
      </c>
      <c r="Y19" s="348">
        <v>2278.38</v>
      </c>
      <c r="Z19" s="348">
        <v>1952.09</v>
      </c>
      <c r="AA19" s="348">
        <v>5774.27</v>
      </c>
      <c r="AB19" s="348">
        <v>18211.05</v>
      </c>
      <c r="AC19" s="348">
        <v>42447.33</v>
      </c>
      <c r="AD19" s="348">
        <v>52748.79</v>
      </c>
      <c r="AE19" s="348">
        <v>58635.77</v>
      </c>
      <c r="AF19" s="348">
        <v>85368.320000000007</v>
      </c>
      <c r="AG19" s="348">
        <v>137369.62</v>
      </c>
      <c r="AH19" s="349">
        <v>60627.7</v>
      </c>
      <c r="AI19" s="348">
        <v>6129.92</v>
      </c>
      <c r="AJ19" s="348">
        <v>2110.34</v>
      </c>
      <c r="AK19" s="363">
        <v>2803.14</v>
      </c>
      <c r="AL19" s="363">
        <v>810.88</v>
      </c>
      <c r="AM19" s="363">
        <v>844.22</v>
      </c>
      <c r="AN19" s="363">
        <v>2673.54</v>
      </c>
      <c r="AO19" s="363">
        <v>3354.13</v>
      </c>
      <c r="AP19" s="363">
        <v>23232.45</v>
      </c>
      <c r="AQ19" s="363">
        <v>55864.53</v>
      </c>
      <c r="AR19" s="363">
        <v>64200.46</v>
      </c>
      <c r="AS19" s="363">
        <v>142280.44</v>
      </c>
      <c r="AT19" s="363">
        <v>62679.77</v>
      </c>
      <c r="AU19" s="363">
        <v>26948.74</v>
      </c>
      <c r="AV19" s="363">
        <v>2336.46</v>
      </c>
      <c r="AW19" s="348">
        <v>2574.63</v>
      </c>
      <c r="AX19" s="348">
        <v>743.12</v>
      </c>
      <c r="AY19" s="348">
        <v>169.03</v>
      </c>
      <c r="AZ19" s="348">
        <v>3188.36</v>
      </c>
      <c r="BA19" s="348">
        <v>14823.99</v>
      </c>
      <c r="BB19" s="348">
        <v>49610.21</v>
      </c>
      <c r="BC19" s="349">
        <v>30962.2</v>
      </c>
      <c r="BD19" s="348">
        <v>115761.03</v>
      </c>
      <c r="BE19" s="348">
        <v>155239.04000000001</v>
      </c>
      <c r="BF19" s="348">
        <v>93151.01</v>
      </c>
      <c r="BG19" s="348">
        <v>86450.59</v>
      </c>
      <c r="BH19" s="348">
        <v>19190.27</v>
      </c>
      <c r="BI19" s="363">
        <v>14753.12</v>
      </c>
      <c r="BJ19" s="363">
        <v>11844.76</v>
      </c>
      <c r="BK19" s="363">
        <v>7750.25</v>
      </c>
      <c r="BL19" s="363">
        <v>6842.74</v>
      </c>
      <c r="BM19" s="363">
        <v>6377.49</v>
      </c>
      <c r="BN19" s="363">
        <v>29979.05</v>
      </c>
      <c r="BO19" s="363">
        <v>74250.84</v>
      </c>
      <c r="BP19" s="363">
        <v>147162.29</v>
      </c>
      <c r="BQ19" s="366">
        <v>194866</v>
      </c>
      <c r="BR19" s="366">
        <v>117144.6</v>
      </c>
      <c r="BS19" s="363">
        <v>146908.07999999999</v>
      </c>
      <c r="BT19" s="366">
        <v>49480.1</v>
      </c>
      <c r="BU19" s="348">
        <v>10012.07</v>
      </c>
      <c r="BV19" s="348">
        <v>10577.22</v>
      </c>
      <c r="BW19" s="348">
        <v>11852.82</v>
      </c>
      <c r="BX19" s="348">
        <v>12037.72</v>
      </c>
      <c r="BY19" s="349">
        <v>20572.7</v>
      </c>
    </row>
    <row r="20" spans="3:77" ht="14.4">
      <c r="C20" s="345" t="s">
        <v>197</v>
      </c>
      <c r="D20" s="345" t="s">
        <v>203</v>
      </c>
      <c r="E20" s="345" t="s">
        <v>204</v>
      </c>
      <c r="F20" s="346">
        <v>1991.95</v>
      </c>
      <c r="G20" s="346">
        <v>1360.54</v>
      </c>
      <c r="H20" s="346">
        <v>2510.23</v>
      </c>
      <c r="I20" s="347">
        <v>1387.4</v>
      </c>
      <c r="J20" s="346">
        <v>1502.23</v>
      </c>
      <c r="K20" s="346">
        <v>3272.83</v>
      </c>
      <c r="L20" s="346">
        <v>4192.4399999999996</v>
      </c>
      <c r="M20" s="364">
        <v>1197.19</v>
      </c>
      <c r="N20" s="365">
        <v>1376.3</v>
      </c>
      <c r="O20" s="364">
        <v>2092.7600000000002</v>
      </c>
      <c r="P20" s="364">
        <v>1432.76</v>
      </c>
      <c r="Q20" s="364">
        <v>712.55</v>
      </c>
      <c r="R20" s="364">
        <v>1038.1500000000001</v>
      </c>
      <c r="S20" s="364">
        <v>2838.31</v>
      </c>
      <c r="T20" s="364">
        <v>6250.15</v>
      </c>
      <c r="U20" s="364">
        <v>4466.76</v>
      </c>
      <c r="V20" s="364">
        <v>3954.84</v>
      </c>
      <c r="W20" s="364">
        <v>4787.0600000000004</v>
      </c>
      <c r="X20" s="364">
        <v>2464.8200000000002</v>
      </c>
      <c r="Y20" s="346">
        <v>5627.32</v>
      </c>
      <c r="Z20" s="346">
        <v>4022.33</v>
      </c>
      <c r="AA20" s="346">
        <v>4607.59</v>
      </c>
      <c r="AB20" s="346">
        <v>2657.42</v>
      </c>
      <c r="AC20" s="346">
        <v>7369.28</v>
      </c>
      <c r="AD20" s="346">
        <v>1691.94</v>
      </c>
      <c r="AE20" s="347">
        <v>1010.9</v>
      </c>
      <c r="AF20" s="347">
        <v>849.3</v>
      </c>
      <c r="AG20" s="346">
        <v>2042.36</v>
      </c>
      <c r="AH20" s="346">
        <v>5096.47</v>
      </c>
      <c r="AI20" s="346">
        <v>5675.77</v>
      </c>
      <c r="AJ20" s="346">
        <v>7622.21</v>
      </c>
      <c r="AK20" s="365">
        <v>3145.5</v>
      </c>
      <c r="AL20" s="364">
        <v>3360.91</v>
      </c>
      <c r="AM20" s="364">
        <v>3727.87</v>
      </c>
      <c r="AN20" s="365">
        <v>2022.4</v>
      </c>
      <c r="AO20" s="364">
        <v>3671.04</v>
      </c>
      <c r="AP20" s="364">
        <v>3309.69</v>
      </c>
      <c r="AQ20" s="365">
        <v>2500.1</v>
      </c>
      <c r="AR20" s="364">
        <v>2568.16</v>
      </c>
      <c r="AS20" s="364">
        <v>4220.88</v>
      </c>
      <c r="AT20" s="364">
        <v>2996.06</v>
      </c>
      <c r="AU20" s="364">
        <v>5953.27</v>
      </c>
      <c r="AV20" s="364">
        <v>3922.35</v>
      </c>
      <c r="AW20" s="347">
        <v>6291.5</v>
      </c>
      <c r="AX20" s="346">
        <v>4813.59</v>
      </c>
      <c r="AY20" s="346">
        <v>2684.97</v>
      </c>
      <c r="AZ20" s="346">
        <v>2208.41</v>
      </c>
      <c r="BA20" s="346">
        <v>2844.16</v>
      </c>
      <c r="BB20" s="346">
        <v>16900.16</v>
      </c>
      <c r="BC20" s="346">
        <v>10465.57</v>
      </c>
      <c r="BD20" s="346">
        <v>11194.95</v>
      </c>
      <c r="BE20" s="347">
        <v>12764.6</v>
      </c>
      <c r="BF20" s="346">
        <v>16830.66</v>
      </c>
      <c r="BG20" s="346">
        <v>27402.720000000001</v>
      </c>
      <c r="BH20" s="346">
        <v>13380.71</v>
      </c>
      <c r="BI20" s="364">
        <v>8928.51</v>
      </c>
      <c r="BJ20" s="364">
        <v>11753.73</v>
      </c>
      <c r="BK20" s="364">
        <v>9250.4500000000007</v>
      </c>
      <c r="BL20" s="364">
        <v>11259.55</v>
      </c>
      <c r="BM20" s="364">
        <v>14588.48</v>
      </c>
      <c r="BN20" s="364">
        <v>13237.59</v>
      </c>
      <c r="BO20" s="365">
        <v>13018.5</v>
      </c>
      <c r="BP20" s="364">
        <v>11734.01</v>
      </c>
      <c r="BQ20" s="364">
        <v>20424.439999999999</v>
      </c>
      <c r="BR20" s="364">
        <v>14855.62</v>
      </c>
      <c r="BS20" s="364">
        <v>17831.169999999998</v>
      </c>
      <c r="BT20" s="364">
        <v>21171.72</v>
      </c>
      <c r="BU20" s="346">
        <v>14495.66</v>
      </c>
      <c r="BV20" s="346">
        <v>12062.41</v>
      </c>
      <c r="BW20" s="346">
        <v>11225.17</v>
      </c>
      <c r="BX20" s="346">
        <v>11067.29</v>
      </c>
      <c r="BY20" s="346">
        <v>8116.73</v>
      </c>
    </row>
    <row r="21" spans="3:77" ht="14.4">
      <c r="C21" s="345" t="s">
        <v>197</v>
      </c>
      <c r="D21" s="345" t="s">
        <v>205</v>
      </c>
      <c r="E21" s="345" t="s">
        <v>206</v>
      </c>
      <c r="F21" s="348">
        <v>20753.59</v>
      </c>
      <c r="G21" s="348">
        <v>17770.27</v>
      </c>
      <c r="H21" s="349">
        <v>43461.599999999999</v>
      </c>
      <c r="I21" s="349">
        <v>88164.7</v>
      </c>
      <c r="J21" s="348">
        <v>28604.84</v>
      </c>
      <c r="K21" s="348">
        <v>38363.440000000002</v>
      </c>
      <c r="L21" s="348">
        <v>17353.349999999999</v>
      </c>
      <c r="M21" s="363">
        <v>12179.95</v>
      </c>
      <c r="N21" s="363">
        <v>13057.54</v>
      </c>
      <c r="O21" s="363">
        <v>11579.96</v>
      </c>
      <c r="P21" s="363">
        <v>16752.86</v>
      </c>
      <c r="Q21" s="363">
        <v>11565.59</v>
      </c>
      <c r="R21" s="363">
        <v>12260.15</v>
      </c>
      <c r="S21" s="363">
        <v>21084.09</v>
      </c>
      <c r="T21" s="366">
        <v>69354.8</v>
      </c>
      <c r="U21" s="363">
        <v>54941.59</v>
      </c>
      <c r="V21" s="366">
        <v>54086.9</v>
      </c>
      <c r="W21" s="366">
        <v>55692.1</v>
      </c>
      <c r="X21" s="363">
        <v>22775.37</v>
      </c>
      <c r="Y21" s="348">
        <v>33238.089999999997</v>
      </c>
      <c r="Z21" s="348">
        <v>19808.09</v>
      </c>
      <c r="AA21" s="348">
        <v>20491.189999999999</v>
      </c>
      <c r="AB21" s="348">
        <v>11711.27</v>
      </c>
      <c r="AC21" s="349">
        <v>13747.8</v>
      </c>
      <c r="AD21" s="348">
        <v>7285.62</v>
      </c>
      <c r="AE21" s="348">
        <v>10277.86</v>
      </c>
      <c r="AF21" s="348">
        <v>47628.09</v>
      </c>
      <c r="AG21" s="348">
        <v>76210.710000000006</v>
      </c>
      <c r="AH21" s="348">
        <v>94948.59</v>
      </c>
      <c r="AI21" s="348">
        <v>87772.24</v>
      </c>
      <c r="AJ21" s="349">
        <v>36381.199999999997</v>
      </c>
      <c r="AK21" s="363">
        <v>11634.46</v>
      </c>
      <c r="AL21" s="363">
        <v>6239.76</v>
      </c>
      <c r="AM21" s="363">
        <v>5870.83</v>
      </c>
      <c r="AN21" s="363">
        <v>4907.08</v>
      </c>
      <c r="AO21" s="366">
        <v>6860.1</v>
      </c>
      <c r="AP21" s="363">
        <v>5768.94</v>
      </c>
      <c r="AQ21" s="363">
        <v>8485.41</v>
      </c>
      <c r="AR21" s="363">
        <v>21418.53</v>
      </c>
      <c r="AS21" s="363">
        <v>61355.07</v>
      </c>
      <c r="AT21" s="366">
        <v>29243.3</v>
      </c>
      <c r="AU21" s="363">
        <v>48676.15</v>
      </c>
      <c r="AV21" s="363">
        <v>26494.45</v>
      </c>
      <c r="AW21" s="348">
        <v>18607.439999999999</v>
      </c>
      <c r="AX21" s="348">
        <v>9315.92</v>
      </c>
      <c r="AY21" s="348">
        <v>6130.52</v>
      </c>
      <c r="AZ21" s="348">
        <v>2922.61</v>
      </c>
      <c r="BA21" s="348">
        <v>3588.62</v>
      </c>
      <c r="BB21" s="348">
        <v>17486.54</v>
      </c>
      <c r="BC21" s="348">
        <v>18756.939999999999</v>
      </c>
      <c r="BD21" s="348">
        <v>55304.81</v>
      </c>
      <c r="BE21" s="348">
        <v>63684.33</v>
      </c>
      <c r="BF21" s="348">
        <v>57727.19</v>
      </c>
      <c r="BG21" s="348">
        <v>51418.83</v>
      </c>
      <c r="BH21" s="348">
        <v>68159.63</v>
      </c>
      <c r="BI21" s="363">
        <v>63921.82</v>
      </c>
      <c r="BJ21" s="363">
        <v>5194.51</v>
      </c>
      <c r="BK21" s="363">
        <v>2813.82</v>
      </c>
      <c r="BL21" s="363">
        <v>11550.09</v>
      </c>
      <c r="BM21" s="363">
        <v>4118.82</v>
      </c>
      <c r="BN21" s="366">
        <v>5530.3</v>
      </c>
      <c r="BO21" s="363">
        <v>5854.73</v>
      </c>
      <c r="BP21" s="363">
        <v>16312.58</v>
      </c>
      <c r="BQ21" s="363">
        <v>29607.15</v>
      </c>
      <c r="BR21" s="363">
        <v>22183.11</v>
      </c>
      <c r="BS21" s="363">
        <v>37753.410000000003</v>
      </c>
      <c r="BT21" s="363">
        <v>13347.31</v>
      </c>
      <c r="BU21" s="348">
        <v>10998.92</v>
      </c>
      <c r="BV21" s="348">
        <v>3586.69</v>
      </c>
      <c r="BW21" s="348">
        <v>4737.96</v>
      </c>
      <c r="BX21" s="348">
        <v>5671.82</v>
      </c>
      <c r="BY21" s="348">
        <v>7984.49</v>
      </c>
    </row>
    <row r="22" spans="3:77" ht="14.4">
      <c r="C22" s="345" t="s">
        <v>197</v>
      </c>
      <c r="D22" s="345" t="s">
        <v>207</v>
      </c>
      <c r="E22" s="345" t="s">
        <v>208</v>
      </c>
      <c r="F22" s="346">
        <v>177774.14</v>
      </c>
      <c r="G22" s="346">
        <v>206450.54</v>
      </c>
      <c r="H22" s="346">
        <v>218438.49</v>
      </c>
      <c r="I22" s="346">
        <v>194854.31</v>
      </c>
      <c r="J22" s="346">
        <v>172294.39</v>
      </c>
      <c r="K22" s="346">
        <v>187528.31</v>
      </c>
      <c r="L22" s="346">
        <v>141405.64000000001</v>
      </c>
      <c r="M22" s="364">
        <v>503768.23</v>
      </c>
      <c r="N22" s="364">
        <v>397981.61</v>
      </c>
      <c r="O22" s="365">
        <v>408911.7</v>
      </c>
      <c r="P22" s="364">
        <v>327122.45</v>
      </c>
      <c r="Q22" s="364">
        <v>292386.23</v>
      </c>
      <c r="R22" s="364">
        <v>289618.28000000003</v>
      </c>
      <c r="S22" s="365">
        <v>211439</v>
      </c>
      <c r="T22" s="364">
        <v>199726.21</v>
      </c>
      <c r="U22" s="364">
        <v>208021.48</v>
      </c>
      <c r="V22" s="364">
        <v>209414.96</v>
      </c>
      <c r="W22" s="364">
        <v>275075.51</v>
      </c>
      <c r="X22" s="364">
        <v>257162.18</v>
      </c>
      <c r="Y22" s="346">
        <v>509417.27</v>
      </c>
      <c r="Z22" s="346">
        <v>356868.15</v>
      </c>
      <c r="AA22" s="346">
        <v>479488.68</v>
      </c>
      <c r="AB22" s="347">
        <v>314254.90000000002</v>
      </c>
      <c r="AC22" s="347">
        <v>307336.2</v>
      </c>
      <c r="AD22" s="346">
        <v>142874.53</v>
      </c>
      <c r="AE22" s="346">
        <v>116256.92</v>
      </c>
      <c r="AF22" s="346">
        <v>154700.66</v>
      </c>
      <c r="AG22" s="346">
        <v>195821.81</v>
      </c>
      <c r="AH22" s="346">
        <v>233003.99</v>
      </c>
      <c r="AI22" s="346">
        <v>456393.21</v>
      </c>
      <c r="AJ22" s="346">
        <v>380517.61</v>
      </c>
      <c r="AK22" s="364">
        <v>389050.86</v>
      </c>
      <c r="AL22" s="364">
        <v>489534.27</v>
      </c>
      <c r="AM22" s="364">
        <v>298480.08</v>
      </c>
      <c r="AN22" s="364">
        <v>232449.62</v>
      </c>
      <c r="AO22" s="364">
        <v>200465.56</v>
      </c>
      <c r="AP22" s="364">
        <v>197474.98</v>
      </c>
      <c r="AQ22" s="364">
        <v>151030.29</v>
      </c>
      <c r="AR22" s="364">
        <v>182357.73</v>
      </c>
      <c r="AS22" s="364">
        <v>82608.05</v>
      </c>
      <c r="AT22" s="364">
        <v>105192.89</v>
      </c>
      <c r="AU22" s="364">
        <v>313708.78000000003</v>
      </c>
      <c r="AV22" s="364">
        <v>464788.62</v>
      </c>
      <c r="AW22" s="346">
        <v>199379.79</v>
      </c>
      <c r="AX22" s="346">
        <v>254040.78</v>
      </c>
      <c r="AY22" s="347">
        <v>277983.8</v>
      </c>
      <c r="AZ22" s="346">
        <v>222065.76</v>
      </c>
      <c r="BA22" s="347">
        <v>158816.29999999999</v>
      </c>
      <c r="BB22" s="346">
        <v>213458.67</v>
      </c>
      <c r="BC22" s="346">
        <v>384601.58</v>
      </c>
      <c r="BD22" s="346">
        <v>480562.29</v>
      </c>
      <c r="BE22" s="346">
        <v>401744.25</v>
      </c>
      <c r="BF22" s="346">
        <v>312816.17</v>
      </c>
      <c r="BG22" s="346">
        <v>460029.18</v>
      </c>
      <c r="BH22" s="346">
        <v>262982.63</v>
      </c>
      <c r="BI22" s="364">
        <v>451754.96</v>
      </c>
      <c r="BJ22" s="364">
        <v>394336.48</v>
      </c>
      <c r="BK22" s="364">
        <v>408349.57</v>
      </c>
      <c r="BL22" s="364">
        <v>293874.74</v>
      </c>
      <c r="BM22" s="364">
        <v>254842.72</v>
      </c>
      <c r="BN22" s="365">
        <v>278360.7</v>
      </c>
      <c r="BO22" s="364">
        <v>196443.65</v>
      </c>
      <c r="BP22" s="364">
        <v>382887.44</v>
      </c>
      <c r="BQ22" s="364">
        <v>423797.78</v>
      </c>
      <c r="BR22" s="364">
        <v>346430.42</v>
      </c>
      <c r="BS22" s="364">
        <v>592454.16</v>
      </c>
      <c r="BT22" s="364">
        <v>595544.91</v>
      </c>
      <c r="BU22" s="346">
        <v>511353.97</v>
      </c>
      <c r="BV22" s="346">
        <v>451382.13</v>
      </c>
      <c r="BW22" s="346">
        <v>540634.72</v>
      </c>
      <c r="BX22" s="346">
        <v>296600.33</v>
      </c>
      <c r="BY22" s="346">
        <v>297210.32</v>
      </c>
    </row>
    <row r="23" spans="3:77" ht="14.4">
      <c r="C23" s="345" t="s">
        <v>197</v>
      </c>
      <c r="D23" s="345" t="s">
        <v>209</v>
      </c>
      <c r="E23" s="345" t="s">
        <v>210</v>
      </c>
      <c r="F23" s="348">
        <v>17499.63</v>
      </c>
      <c r="G23" s="348">
        <v>15733.79</v>
      </c>
      <c r="H23" s="348">
        <v>19146.55</v>
      </c>
      <c r="I23" s="348">
        <v>17502.939999999999</v>
      </c>
      <c r="J23" s="348">
        <v>17631.25</v>
      </c>
      <c r="K23" s="348">
        <v>20968.59</v>
      </c>
      <c r="L23" s="349">
        <v>17417.2</v>
      </c>
      <c r="M23" s="366">
        <v>23425.7</v>
      </c>
      <c r="N23" s="363">
        <v>20353.18</v>
      </c>
      <c r="O23" s="366">
        <v>21850.1</v>
      </c>
      <c r="P23" s="363">
        <v>19943.240000000002</v>
      </c>
      <c r="Q23" s="363">
        <v>21102.73</v>
      </c>
      <c r="R23" s="363">
        <v>23300.85</v>
      </c>
      <c r="S23" s="363">
        <v>20514.79</v>
      </c>
      <c r="T23" s="363">
        <v>20271.810000000001</v>
      </c>
      <c r="U23" s="363">
        <v>20622.79</v>
      </c>
      <c r="V23" s="363">
        <v>21174.34</v>
      </c>
      <c r="W23" s="363">
        <v>21408.81</v>
      </c>
      <c r="X23" s="363">
        <v>21098.84</v>
      </c>
      <c r="Y23" s="348">
        <v>23204.92</v>
      </c>
      <c r="Z23" s="348">
        <v>19450.75</v>
      </c>
      <c r="AA23" s="348">
        <v>18094.62</v>
      </c>
      <c r="AB23" s="348">
        <v>20012.009999999998</v>
      </c>
      <c r="AC23" s="348">
        <v>22884.560000000001</v>
      </c>
      <c r="AD23" s="348">
        <v>16680.849999999999</v>
      </c>
      <c r="AE23" s="349">
        <v>13706.7</v>
      </c>
      <c r="AF23" s="348">
        <v>14454.24</v>
      </c>
      <c r="AG23" s="349">
        <v>13540.1</v>
      </c>
      <c r="AH23" s="348">
        <v>15358.76</v>
      </c>
      <c r="AI23" s="348">
        <v>17148.47</v>
      </c>
      <c r="AJ23" s="348">
        <v>23838.53</v>
      </c>
      <c r="AK23" s="363">
        <v>19784.650000000001</v>
      </c>
      <c r="AL23" s="363">
        <v>15340.29</v>
      </c>
      <c r="AM23" s="363">
        <v>16158.28</v>
      </c>
      <c r="AN23" s="363">
        <v>16452.88</v>
      </c>
      <c r="AO23" s="363">
        <v>13549.39</v>
      </c>
      <c r="AP23" s="363">
        <v>14937.69</v>
      </c>
      <c r="AQ23" s="363">
        <v>11976.71</v>
      </c>
      <c r="AR23" s="366">
        <v>12326.4</v>
      </c>
      <c r="AS23" s="363">
        <v>12355.98</v>
      </c>
      <c r="AT23" s="363">
        <v>9435.36</v>
      </c>
      <c r="AU23" s="363">
        <v>14036.06</v>
      </c>
      <c r="AV23" s="363">
        <v>17380.22</v>
      </c>
      <c r="AW23" s="348">
        <v>15057.93</v>
      </c>
      <c r="AX23" s="348">
        <v>18404.189999999999</v>
      </c>
      <c r="AY23" s="348">
        <v>13890.58</v>
      </c>
      <c r="AZ23" s="348">
        <v>13345.07</v>
      </c>
      <c r="BA23" s="348">
        <v>12004.71</v>
      </c>
      <c r="BB23" s="348">
        <v>18020.740000000002</v>
      </c>
      <c r="BC23" s="348">
        <v>14065.56</v>
      </c>
      <c r="BD23" s="348">
        <v>13235.29</v>
      </c>
      <c r="BE23" s="348">
        <v>11511.42</v>
      </c>
      <c r="BF23" s="348">
        <v>13106.61</v>
      </c>
      <c r="BG23" s="348">
        <v>15081.36</v>
      </c>
      <c r="BH23" s="348">
        <v>18579.86</v>
      </c>
      <c r="BI23" s="363">
        <v>15269.68</v>
      </c>
      <c r="BJ23" s="363">
        <v>16353.63</v>
      </c>
      <c r="BK23" s="363">
        <v>16703.55</v>
      </c>
      <c r="BL23" s="363">
        <v>15740.44</v>
      </c>
      <c r="BM23" s="363">
        <v>14596.52</v>
      </c>
      <c r="BN23" s="363">
        <v>17291.22</v>
      </c>
      <c r="BO23" s="363">
        <v>13818.53</v>
      </c>
      <c r="BP23" s="363">
        <v>14585.26</v>
      </c>
      <c r="BQ23" s="363">
        <v>11361.26</v>
      </c>
      <c r="BR23" s="363">
        <v>10781.06</v>
      </c>
      <c r="BS23" s="363">
        <v>17745.669999999998</v>
      </c>
      <c r="BT23" s="363">
        <v>17291.22</v>
      </c>
      <c r="BU23" s="348">
        <v>11729.51</v>
      </c>
      <c r="BV23" s="348">
        <v>16301.24</v>
      </c>
      <c r="BW23" s="348">
        <v>14601.54</v>
      </c>
      <c r="BX23" s="348">
        <v>14068.67</v>
      </c>
      <c r="BY23" s="348">
        <v>16957.11</v>
      </c>
    </row>
    <row r="24" spans="3:77" ht="14.4">
      <c r="C24" s="345" t="s">
        <v>197</v>
      </c>
      <c r="D24" s="345" t="s">
        <v>211</v>
      </c>
      <c r="E24" s="345" t="s">
        <v>212</v>
      </c>
      <c r="F24" s="346">
        <v>1036.54</v>
      </c>
      <c r="G24" s="346">
        <v>1365.32</v>
      </c>
      <c r="H24" s="347">
        <v>1381.2</v>
      </c>
      <c r="I24" s="346">
        <v>851.17</v>
      </c>
      <c r="J24" s="346">
        <v>1412.04</v>
      </c>
      <c r="K24" s="346">
        <v>5188.97</v>
      </c>
      <c r="L24" s="346">
        <v>1106.8699999999999</v>
      </c>
      <c r="M24" s="364">
        <v>1053.3599999999999</v>
      </c>
      <c r="N24" s="364">
        <v>1226.1500000000001</v>
      </c>
      <c r="O24" s="364">
        <v>1676.61</v>
      </c>
      <c r="P24" s="364">
        <v>1228.3399999999999</v>
      </c>
      <c r="Q24" s="364">
        <v>1292.1600000000001</v>
      </c>
      <c r="R24" s="364">
        <v>1257.96</v>
      </c>
      <c r="S24" s="364">
        <v>1067.52</v>
      </c>
      <c r="T24" s="364">
        <v>1220.1400000000001</v>
      </c>
      <c r="U24" s="364">
        <v>1226.22</v>
      </c>
      <c r="V24" s="364">
        <v>1505.84</v>
      </c>
      <c r="W24" s="364">
        <v>1615.63</v>
      </c>
      <c r="X24" s="364">
        <v>1558.79</v>
      </c>
      <c r="Y24" s="346">
        <v>1432.06</v>
      </c>
      <c r="Z24" s="346">
        <v>1276.01</v>
      </c>
      <c r="AA24" s="346">
        <v>1420.67</v>
      </c>
      <c r="AB24" s="346">
        <v>814.31</v>
      </c>
      <c r="AC24" s="346">
        <v>1354.08</v>
      </c>
      <c r="AD24" s="346">
        <v>1162.44</v>
      </c>
      <c r="AE24" s="346">
        <v>1242.29</v>
      </c>
      <c r="AF24" s="346">
        <v>1143.1099999999999</v>
      </c>
      <c r="AG24" s="346">
        <v>1153.18</v>
      </c>
      <c r="AH24" s="346">
        <v>1175.3399999999999</v>
      </c>
      <c r="AI24" s="347">
        <v>1605.6</v>
      </c>
      <c r="AJ24" s="346">
        <v>1913.57</v>
      </c>
      <c r="AK24" s="364">
        <v>1037.49</v>
      </c>
      <c r="AL24" s="365">
        <v>1469.7</v>
      </c>
      <c r="AM24" s="364">
        <v>1076.3399999999999</v>
      </c>
      <c r="AN24" s="364">
        <v>1251.02</v>
      </c>
      <c r="AO24" s="364">
        <v>1279.32</v>
      </c>
      <c r="AP24" s="364">
        <v>1336.58</v>
      </c>
      <c r="AQ24" s="364">
        <v>1209.48</v>
      </c>
      <c r="AR24" s="364">
        <v>1222.1400000000001</v>
      </c>
      <c r="AS24" s="365">
        <v>281.39999999999998</v>
      </c>
      <c r="AT24" s="364">
        <v>611.35</v>
      </c>
      <c r="AU24" s="364">
        <v>1497.09</v>
      </c>
      <c r="AV24" s="364">
        <v>906.19</v>
      </c>
      <c r="AW24" s="346">
        <v>1072.75</v>
      </c>
      <c r="AX24" s="346">
        <v>925.06</v>
      </c>
      <c r="AY24" s="346">
        <v>716.92</v>
      </c>
      <c r="AZ24" s="347">
        <v>733.9</v>
      </c>
      <c r="BA24" s="346">
        <v>1003.63</v>
      </c>
      <c r="BB24" s="346">
        <v>864.43</v>
      </c>
      <c r="BC24" s="346">
        <v>718.59</v>
      </c>
      <c r="BD24" s="347">
        <v>1191</v>
      </c>
      <c r="BE24" s="346">
        <v>760.71</v>
      </c>
      <c r="BF24" s="346">
        <v>1134.76</v>
      </c>
      <c r="BG24" s="346">
        <v>1342.23</v>
      </c>
      <c r="BH24" s="346">
        <v>1311.09</v>
      </c>
      <c r="BI24" s="364">
        <v>1167.99</v>
      </c>
      <c r="BJ24" s="364">
        <v>1118.27</v>
      </c>
      <c r="BK24" s="364">
        <v>832.24</v>
      </c>
      <c r="BL24" s="364">
        <v>1041.52</v>
      </c>
      <c r="BM24" s="364">
        <v>533.26</v>
      </c>
      <c r="BN24" s="365">
        <v>992.6</v>
      </c>
      <c r="BO24" s="364">
        <v>889.02</v>
      </c>
      <c r="BP24" s="364">
        <v>529.12</v>
      </c>
      <c r="BQ24" s="364">
        <v>647.89</v>
      </c>
      <c r="BR24" s="364">
        <v>1056.51</v>
      </c>
      <c r="BS24" s="364">
        <v>1270.25</v>
      </c>
      <c r="BT24" s="365">
        <v>881.9</v>
      </c>
      <c r="BU24" s="346">
        <v>709.71</v>
      </c>
      <c r="BV24" s="346">
        <v>786.34</v>
      </c>
      <c r="BW24" s="346">
        <v>960.54</v>
      </c>
      <c r="BX24" s="346">
        <v>600.22</v>
      </c>
      <c r="BY24" s="346">
        <v>704.25</v>
      </c>
    </row>
    <row r="25" spans="3:77" ht="14.4">
      <c r="C25" s="345" t="s">
        <v>197</v>
      </c>
      <c r="D25" s="345" t="s">
        <v>838</v>
      </c>
      <c r="E25" s="345" t="s">
        <v>839</v>
      </c>
      <c r="F25" s="348">
        <v>2367.2199999999998</v>
      </c>
      <c r="G25" s="348">
        <v>4193.16</v>
      </c>
      <c r="H25" s="349">
        <v>2981.7</v>
      </c>
      <c r="I25" s="348">
        <v>2817.66</v>
      </c>
      <c r="J25" s="348">
        <v>2343.86</v>
      </c>
      <c r="K25" s="348">
        <v>2981.42</v>
      </c>
      <c r="L25" s="348">
        <v>5737.65</v>
      </c>
      <c r="M25" s="363">
        <v>7484.29</v>
      </c>
      <c r="N25" s="363">
        <v>4403.99</v>
      </c>
      <c r="O25" s="363">
        <v>4252.9799999999996</v>
      </c>
      <c r="P25" s="363">
        <v>3024.54</v>
      </c>
      <c r="Q25" s="363">
        <v>2444.54</v>
      </c>
      <c r="R25" s="363">
        <v>2953.98</v>
      </c>
      <c r="S25" s="363">
        <v>3386.23</v>
      </c>
      <c r="T25" s="363">
        <v>3211.24</v>
      </c>
      <c r="U25" s="363">
        <v>3157.38</v>
      </c>
      <c r="V25" s="363">
        <v>2668.19</v>
      </c>
      <c r="W25" s="363">
        <v>3777.37</v>
      </c>
      <c r="X25" s="363">
        <v>1645.26</v>
      </c>
      <c r="Y25" s="348">
        <v>3452.78</v>
      </c>
      <c r="Z25" s="348">
        <v>2819.33</v>
      </c>
      <c r="AA25" s="348">
        <v>6308.18</v>
      </c>
      <c r="AB25" s="348">
        <v>6384.47</v>
      </c>
      <c r="AC25" s="348">
        <v>6869.26</v>
      </c>
      <c r="AD25" s="348">
        <v>2823.48</v>
      </c>
      <c r="AE25" s="349">
        <v>4164</v>
      </c>
      <c r="AF25" s="348">
        <v>2477.02</v>
      </c>
      <c r="AG25" s="348">
        <v>3572.27</v>
      </c>
      <c r="AH25" s="349">
        <v>2741.6</v>
      </c>
      <c r="AI25" s="349">
        <v>3796.3</v>
      </c>
      <c r="AJ25" s="348">
        <v>2998.24</v>
      </c>
      <c r="AK25" s="363">
        <v>2374.4899999999998</v>
      </c>
      <c r="AL25" s="363">
        <v>4686.54</v>
      </c>
      <c r="AM25" s="363">
        <v>4322.3900000000003</v>
      </c>
      <c r="AN25" s="363">
        <v>3674.12</v>
      </c>
      <c r="AO25" s="363">
        <v>3029.87</v>
      </c>
      <c r="AP25" s="363">
        <v>3940.54</v>
      </c>
      <c r="AQ25" s="363">
        <v>3279.95</v>
      </c>
      <c r="AR25" s="366">
        <v>3195.5</v>
      </c>
      <c r="AS25" s="363">
        <v>3589.56</v>
      </c>
      <c r="AT25" s="363">
        <v>3433.52</v>
      </c>
      <c r="AU25" s="363">
        <v>4161.25</v>
      </c>
      <c r="AV25" s="363">
        <v>4475.5200000000004</v>
      </c>
      <c r="AW25" s="348">
        <v>5353.34</v>
      </c>
      <c r="AX25" s="348">
        <v>3569.22</v>
      </c>
      <c r="AY25" s="348">
        <v>3708.69</v>
      </c>
      <c r="AZ25" s="348">
        <v>3948.91</v>
      </c>
      <c r="BA25" s="348">
        <v>4792.08</v>
      </c>
      <c r="BB25" s="349">
        <v>3883.5</v>
      </c>
      <c r="BC25" s="348">
        <v>2992.85</v>
      </c>
      <c r="BD25" s="349">
        <v>2916.5</v>
      </c>
      <c r="BE25" s="348">
        <v>3167.64</v>
      </c>
      <c r="BF25" s="348">
        <v>1716.74</v>
      </c>
      <c r="BG25" s="349">
        <v>4846.3999999999996</v>
      </c>
      <c r="BH25" s="348">
        <v>2365.19</v>
      </c>
      <c r="BI25" s="363">
        <v>4133.45</v>
      </c>
      <c r="BJ25" s="366">
        <v>5267.6</v>
      </c>
      <c r="BK25" s="363">
        <v>5508.13</v>
      </c>
      <c r="BL25" s="363">
        <v>5642.72</v>
      </c>
      <c r="BM25" s="363">
        <v>5038.74</v>
      </c>
      <c r="BN25" s="363">
        <v>4973.6499999999996</v>
      </c>
      <c r="BO25" s="363">
        <v>5624.25</v>
      </c>
      <c r="BP25" s="363">
        <v>6913.56</v>
      </c>
      <c r="BQ25" s="363">
        <v>6562.86</v>
      </c>
      <c r="BR25" s="363">
        <v>5311.76</v>
      </c>
      <c r="BS25" s="363">
        <v>5534.94</v>
      </c>
      <c r="BT25" s="366">
        <v>7926.7</v>
      </c>
      <c r="BU25" s="348">
        <v>4700.9399999999996</v>
      </c>
      <c r="BV25" s="348">
        <v>6773.43</v>
      </c>
      <c r="BW25" s="348">
        <v>5577.94</v>
      </c>
      <c r="BX25" s="348">
        <v>3691.74</v>
      </c>
      <c r="BY25" s="348">
        <v>3216.63</v>
      </c>
    </row>
    <row r="26" spans="3:77" ht="14.4">
      <c r="C26" s="345" t="s">
        <v>197</v>
      </c>
      <c r="D26" s="345" t="s">
        <v>840</v>
      </c>
      <c r="E26" s="345" t="s">
        <v>841</v>
      </c>
      <c r="F26" s="346">
        <v>19093.48</v>
      </c>
      <c r="G26" s="346">
        <v>19632.47</v>
      </c>
      <c r="H26" s="346">
        <v>22689.52</v>
      </c>
      <c r="I26" s="346">
        <v>20940.45</v>
      </c>
      <c r="J26" s="346">
        <v>18744.150000000001</v>
      </c>
      <c r="K26" s="346">
        <v>19436.96</v>
      </c>
      <c r="L26" s="346">
        <v>20410.57</v>
      </c>
      <c r="M26" s="364">
        <v>21133.360000000001</v>
      </c>
      <c r="N26" s="364">
        <v>24039.39</v>
      </c>
      <c r="O26" s="365">
        <v>22621.3</v>
      </c>
      <c r="P26" s="365">
        <v>20940.099999999999</v>
      </c>
      <c r="Q26" s="364">
        <v>22538.82</v>
      </c>
      <c r="R26" s="364">
        <v>21642.98</v>
      </c>
      <c r="S26" s="364">
        <v>22545.38</v>
      </c>
      <c r="T26" s="365">
        <v>25185.4</v>
      </c>
      <c r="U26" s="364">
        <v>22456.15</v>
      </c>
      <c r="V26" s="364">
        <v>21250.36</v>
      </c>
      <c r="W26" s="364">
        <v>23730.09</v>
      </c>
      <c r="X26" s="364">
        <v>18345.25</v>
      </c>
      <c r="Y26" s="346">
        <v>23911.19</v>
      </c>
      <c r="Z26" s="346">
        <v>26815.71</v>
      </c>
      <c r="AA26" s="346">
        <v>23360.06</v>
      </c>
      <c r="AB26" s="346">
        <v>25516.13</v>
      </c>
      <c r="AC26" s="347">
        <v>27095.8</v>
      </c>
      <c r="AD26" s="346">
        <v>20928.32</v>
      </c>
      <c r="AE26" s="346">
        <v>20759.490000000002</v>
      </c>
      <c r="AF26" s="346">
        <v>19324.05</v>
      </c>
      <c r="AG26" s="346">
        <v>21121.94</v>
      </c>
      <c r="AH26" s="347">
        <v>23959.9</v>
      </c>
      <c r="AI26" s="346">
        <v>20077.96</v>
      </c>
      <c r="AJ26" s="346">
        <v>18289.259999999998</v>
      </c>
      <c r="AK26" s="364">
        <v>18815.02</v>
      </c>
      <c r="AL26" s="364">
        <v>23082.38</v>
      </c>
      <c r="AM26" s="365">
        <v>26084.400000000001</v>
      </c>
      <c r="AN26" s="365">
        <v>20614.7</v>
      </c>
      <c r="AO26" s="364">
        <v>21267.55</v>
      </c>
      <c r="AP26" s="364">
        <v>22171.85</v>
      </c>
      <c r="AQ26" s="364">
        <v>26226.52</v>
      </c>
      <c r="AR26" s="364">
        <v>32296.62</v>
      </c>
      <c r="AS26" s="364">
        <v>20910.72</v>
      </c>
      <c r="AT26" s="364">
        <v>19510.36</v>
      </c>
      <c r="AU26" s="364">
        <v>27040.33</v>
      </c>
      <c r="AV26" s="364">
        <v>18455.25</v>
      </c>
      <c r="AW26" s="346">
        <v>20549.96</v>
      </c>
      <c r="AX26" s="346">
        <v>25999.61</v>
      </c>
      <c r="AY26" s="346">
        <v>25279.67</v>
      </c>
      <c r="AZ26" s="346">
        <v>31176.48</v>
      </c>
      <c r="BA26" s="346">
        <v>25418.46</v>
      </c>
      <c r="BB26" s="346">
        <v>26750.42</v>
      </c>
      <c r="BC26" s="346">
        <v>28809.68</v>
      </c>
      <c r="BD26" s="346">
        <v>32801.58</v>
      </c>
      <c r="BE26" s="346">
        <v>24102.02</v>
      </c>
      <c r="BF26" s="346">
        <v>34606.18</v>
      </c>
      <c r="BG26" s="347">
        <v>34162.699999999997</v>
      </c>
      <c r="BH26" s="346">
        <v>24694.91</v>
      </c>
      <c r="BI26" s="364">
        <v>25762.38</v>
      </c>
      <c r="BJ26" s="365">
        <v>25405.200000000001</v>
      </c>
      <c r="BK26" s="364">
        <v>26501.46</v>
      </c>
      <c r="BL26" s="364">
        <v>30487.98</v>
      </c>
      <c r="BM26" s="364">
        <v>28547.27</v>
      </c>
      <c r="BN26" s="364">
        <v>28946.75</v>
      </c>
      <c r="BO26" s="364">
        <v>22719.91</v>
      </c>
      <c r="BP26" s="364">
        <v>38488.93</v>
      </c>
      <c r="BQ26" s="365">
        <v>34190.699999999997</v>
      </c>
      <c r="BR26" s="364">
        <v>29668.39</v>
      </c>
      <c r="BS26" s="364">
        <v>25011.33</v>
      </c>
      <c r="BT26" s="364">
        <v>38734.83</v>
      </c>
      <c r="BU26" s="346">
        <v>23980.28</v>
      </c>
      <c r="BV26" s="346">
        <v>29167.65</v>
      </c>
      <c r="BW26" s="346">
        <v>27636.92</v>
      </c>
      <c r="BX26" s="346">
        <v>27545.94</v>
      </c>
      <c r="BY26" s="346">
        <v>30192.880000000001</v>
      </c>
    </row>
    <row r="27" spans="3:77" ht="14.4">
      <c r="C27" s="345" t="s">
        <v>197</v>
      </c>
      <c r="D27" s="345" t="s">
        <v>213</v>
      </c>
      <c r="E27" s="345" t="s">
        <v>176</v>
      </c>
      <c r="F27" s="348">
        <v>17794.96</v>
      </c>
      <c r="G27" s="348">
        <v>15142.09</v>
      </c>
      <c r="H27" s="348">
        <v>21255.79</v>
      </c>
      <c r="I27" s="349">
        <v>22993.1</v>
      </c>
      <c r="J27" s="348">
        <v>16395.98</v>
      </c>
      <c r="K27" s="348">
        <v>20631.38</v>
      </c>
      <c r="L27" s="349">
        <v>21821.7</v>
      </c>
      <c r="M27" s="363">
        <v>17958.09</v>
      </c>
      <c r="N27" s="363">
        <v>22079.19</v>
      </c>
      <c r="O27" s="363">
        <v>22453.58</v>
      </c>
      <c r="P27" s="363">
        <v>22931.49</v>
      </c>
      <c r="Q27" s="363">
        <v>22985.22</v>
      </c>
      <c r="R27" s="363">
        <v>21283.47</v>
      </c>
      <c r="S27" s="363">
        <v>23605.89</v>
      </c>
      <c r="T27" s="363">
        <v>21329.16</v>
      </c>
      <c r="U27" s="363">
        <v>22171.46</v>
      </c>
      <c r="V27" s="363">
        <v>21525.77</v>
      </c>
      <c r="W27" s="363">
        <v>20546.66</v>
      </c>
      <c r="X27" s="363">
        <v>16380.16</v>
      </c>
      <c r="Y27" s="348">
        <v>26920.66</v>
      </c>
      <c r="Z27" s="348">
        <v>24100.03</v>
      </c>
      <c r="AA27" s="348">
        <v>27515.42</v>
      </c>
      <c r="AB27" s="348">
        <v>20338.830000000002</v>
      </c>
      <c r="AC27" s="348">
        <v>20821.740000000002</v>
      </c>
      <c r="AD27" s="348">
        <v>24871.84</v>
      </c>
      <c r="AE27" s="348">
        <v>20889.61</v>
      </c>
      <c r="AF27" s="348">
        <v>23339.22</v>
      </c>
      <c r="AG27" s="348">
        <v>21190.240000000002</v>
      </c>
      <c r="AH27" s="349">
        <v>25084.400000000001</v>
      </c>
      <c r="AI27" s="348">
        <v>18783.91</v>
      </c>
      <c r="AJ27" s="348">
        <v>20960.509999999998</v>
      </c>
      <c r="AK27" s="363">
        <v>19573.16</v>
      </c>
      <c r="AL27" s="363">
        <v>25539.32</v>
      </c>
      <c r="AM27" s="366">
        <v>24795.200000000001</v>
      </c>
      <c r="AN27" s="363">
        <v>22543.03</v>
      </c>
      <c r="AO27" s="363">
        <v>17336.310000000001</v>
      </c>
      <c r="AP27" s="363">
        <v>18818.55</v>
      </c>
      <c r="AQ27" s="363">
        <v>17299.89</v>
      </c>
      <c r="AR27" s="363">
        <v>20169.98</v>
      </c>
      <c r="AS27" s="363">
        <v>21059.39</v>
      </c>
      <c r="AT27" s="363">
        <v>19666.48</v>
      </c>
      <c r="AU27" s="363">
        <v>17830.14</v>
      </c>
      <c r="AV27" s="363">
        <v>16195.81</v>
      </c>
      <c r="AW27" s="348">
        <v>19084.55</v>
      </c>
      <c r="AX27" s="349">
        <v>20596.400000000001</v>
      </c>
      <c r="AY27" s="348">
        <v>20464.63</v>
      </c>
      <c r="AZ27" s="348">
        <v>19985.75</v>
      </c>
      <c r="BA27" s="349">
        <v>19775.900000000001</v>
      </c>
      <c r="BB27" s="348">
        <v>35339.22</v>
      </c>
      <c r="BC27" s="348">
        <v>27608.65</v>
      </c>
      <c r="BD27" s="348">
        <v>34051.08</v>
      </c>
      <c r="BE27" s="348">
        <v>25747.08</v>
      </c>
      <c r="BF27" s="348">
        <v>29590.67</v>
      </c>
      <c r="BG27" s="349">
        <v>30900.2</v>
      </c>
      <c r="BH27" s="348">
        <v>29904.01</v>
      </c>
      <c r="BI27" s="363">
        <v>27369.59</v>
      </c>
      <c r="BJ27" s="363">
        <v>28281.87</v>
      </c>
      <c r="BK27" s="363">
        <v>31225.48</v>
      </c>
      <c r="BL27" s="363">
        <v>26142.54</v>
      </c>
      <c r="BM27" s="363">
        <v>23794.57</v>
      </c>
      <c r="BN27" s="363">
        <v>31358.17</v>
      </c>
      <c r="BO27" s="363">
        <v>34357.69</v>
      </c>
      <c r="BP27" s="363">
        <v>24636.59</v>
      </c>
      <c r="BQ27" s="363">
        <v>25281.72</v>
      </c>
      <c r="BR27" s="366">
        <v>25290.799999999999</v>
      </c>
      <c r="BS27" s="363">
        <v>24496.27</v>
      </c>
      <c r="BT27" s="363">
        <v>31465.57</v>
      </c>
      <c r="BU27" s="349">
        <v>24205.599999999999</v>
      </c>
      <c r="BV27" s="348">
        <v>32159.93</v>
      </c>
      <c r="BW27" s="348">
        <v>27444.85</v>
      </c>
      <c r="BX27" s="349">
        <v>23786.799999999999</v>
      </c>
      <c r="BY27" s="349">
        <v>25136.6</v>
      </c>
    </row>
    <row r="28" spans="3:77" ht="14.4">
      <c r="C28" s="345" t="s">
        <v>197</v>
      </c>
      <c r="D28" s="345" t="s">
        <v>214</v>
      </c>
      <c r="E28" s="345" t="s">
        <v>215</v>
      </c>
      <c r="F28" s="346">
        <v>390324.75</v>
      </c>
      <c r="G28" s="346">
        <v>324338.01</v>
      </c>
      <c r="H28" s="346">
        <v>370840.92</v>
      </c>
      <c r="I28" s="347">
        <v>375374.5</v>
      </c>
      <c r="J28" s="346">
        <v>339102.75</v>
      </c>
      <c r="K28" s="346">
        <v>393955.36</v>
      </c>
      <c r="L28" s="346">
        <v>325118.90999999997</v>
      </c>
      <c r="M28" s="364">
        <v>419091.07</v>
      </c>
      <c r="N28" s="364">
        <v>399726.42</v>
      </c>
      <c r="O28" s="365">
        <v>347191.4</v>
      </c>
      <c r="P28" s="364">
        <v>319232.36</v>
      </c>
      <c r="Q28" s="364">
        <v>374065.72</v>
      </c>
      <c r="R28" s="364">
        <v>337612.66</v>
      </c>
      <c r="S28" s="364">
        <v>348982.36</v>
      </c>
      <c r="T28" s="364">
        <v>361304.42</v>
      </c>
      <c r="U28" s="364">
        <v>373271.94</v>
      </c>
      <c r="V28" s="364">
        <v>366894.22</v>
      </c>
      <c r="W28" s="364">
        <v>363135.66</v>
      </c>
      <c r="X28" s="364">
        <v>368240.15</v>
      </c>
      <c r="Y28" s="346">
        <v>391104.95</v>
      </c>
      <c r="Z28" s="346">
        <v>400780.65</v>
      </c>
      <c r="AA28" s="346">
        <v>344483.77</v>
      </c>
      <c r="AB28" s="346">
        <v>324546.57</v>
      </c>
      <c r="AC28" s="347">
        <v>320224.3</v>
      </c>
      <c r="AD28" s="347">
        <v>366700.1</v>
      </c>
      <c r="AE28" s="346">
        <v>337617.62</v>
      </c>
      <c r="AF28" s="347">
        <v>363468</v>
      </c>
      <c r="AG28" s="346">
        <v>362877.48</v>
      </c>
      <c r="AH28" s="346">
        <v>369101.56</v>
      </c>
      <c r="AI28" s="346">
        <v>336116.02</v>
      </c>
      <c r="AJ28" s="346">
        <v>367292.01</v>
      </c>
      <c r="AK28" s="364">
        <v>349879.25</v>
      </c>
      <c r="AL28" s="364">
        <v>360885.14</v>
      </c>
      <c r="AM28" s="364">
        <v>335013.71000000002</v>
      </c>
      <c r="AN28" s="364">
        <v>263224.03000000003</v>
      </c>
      <c r="AO28" s="364">
        <v>326555.03000000003</v>
      </c>
      <c r="AP28" s="364">
        <v>347232.87</v>
      </c>
      <c r="AQ28" s="364">
        <v>339534.48</v>
      </c>
      <c r="AR28" s="364">
        <v>316418.69</v>
      </c>
      <c r="AS28" s="364">
        <v>216157.76</v>
      </c>
      <c r="AT28" s="364">
        <v>251424.51</v>
      </c>
      <c r="AU28" s="364">
        <v>327713.03999999998</v>
      </c>
      <c r="AV28" s="364">
        <v>347029.41</v>
      </c>
      <c r="AW28" s="346">
        <v>346209.32</v>
      </c>
      <c r="AX28" s="346">
        <v>357836.02</v>
      </c>
      <c r="AY28" s="346">
        <v>286375.34000000003</v>
      </c>
      <c r="AZ28" s="346">
        <v>230851.51</v>
      </c>
      <c r="BA28" s="346">
        <v>273020.28999999998</v>
      </c>
      <c r="BB28" s="346">
        <v>379734.61</v>
      </c>
      <c r="BC28" s="346">
        <v>366155.47</v>
      </c>
      <c r="BD28" s="346">
        <v>363234.95</v>
      </c>
      <c r="BE28" s="346">
        <v>330987.69</v>
      </c>
      <c r="BF28" s="346">
        <v>429348.84</v>
      </c>
      <c r="BG28" s="346">
        <v>408503.79</v>
      </c>
      <c r="BH28" s="346">
        <v>357489.48</v>
      </c>
      <c r="BI28" s="364">
        <v>401962.35</v>
      </c>
      <c r="BJ28" s="364">
        <v>371639.49</v>
      </c>
      <c r="BK28" s="364">
        <v>371046.59</v>
      </c>
      <c r="BL28" s="364">
        <v>372411.31</v>
      </c>
      <c r="BM28" s="364">
        <v>338696.82</v>
      </c>
      <c r="BN28" s="364">
        <v>402015.22</v>
      </c>
      <c r="BO28" s="364">
        <v>404173.05</v>
      </c>
      <c r="BP28" s="364">
        <v>372033.98</v>
      </c>
      <c r="BQ28" s="364">
        <v>377896.47</v>
      </c>
      <c r="BR28" s="364">
        <v>478114.32</v>
      </c>
      <c r="BS28" s="364">
        <v>434730.68</v>
      </c>
      <c r="BT28" s="364">
        <v>467565.75</v>
      </c>
      <c r="BU28" s="346">
        <v>418657.96</v>
      </c>
      <c r="BV28" s="346">
        <v>385254.07</v>
      </c>
      <c r="BW28" s="346">
        <v>368105.04</v>
      </c>
      <c r="BX28" s="347">
        <v>379883.4</v>
      </c>
      <c r="BY28" s="346">
        <v>385016.07</v>
      </c>
    </row>
    <row r="29" spans="3:77" ht="14.4">
      <c r="C29" s="345" t="s">
        <v>197</v>
      </c>
      <c r="D29" s="345" t="s">
        <v>216</v>
      </c>
      <c r="E29" s="345" t="s">
        <v>217</v>
      </c>
      <c r="F29" s="349">
        <v>654.79999999999995</v>
      </c>
      <c r="G29" s="348">
        <v>2830.04</v>
      </c>
      <c r="H29" s="348">
        <v>831.39</v>
      </c>
      <c r="I29" s="348">
        <v>758.53</v>
      </c>
      <c r="J29" s="348">
        <v>944.99</v>
      </c>
      <c r="K29" s="348">
        <v>746.53</v>
      </c>
      <c r="L29" s="348">
        <v>595.26</v>
      </c>
      <c r="M29" s="363">
        <v>790.76</v>
      </c>
      <c r="N29" s="366">
        <v>962.7</v>
      </c>
      <c r="O29" s="363">
        <v>1266.8399999999999</v>
      </c>
      <c r="P29" s="363">
        <v>1203.73</v>
      </c>
      <c r="Q29" s="363">
        <v>1110.76</v>
      </c>
      <c r="R29" s="363">
        <v>1669.55</v>
      </c>
      <c r="S29" s="363">
        <v>1259.17</v>
      </c>
      <c r="T29" s="363">
        <v>1454.09</v>
      </c>
      <c r="U29" s="363">
        <v>1256.74</v>
      </c>
      <c r="V29" s="363">
        <v>3638.16</v>
      </c>
      <c r="W29" s="363">
        <v>1059.6400000000001</v>
      </c>
      <c r="X29" s="363">
        <v>751.79</v>
      </c>
      <c r="Y29" s="348">
        <v>818.86</v>
      </c>
      <c r="Z29" s="348">
        <v>1018.96</v>
      </c>
      <c r="AA29" s="348">
        <v>6020.19</v>
      </c>
      <c r="AB29" s="348">
        <v>1142.96</v>
      </c>
      <c r="AC29" s="348">
        <v>1026.73</v>
      </c>
      <c r="AD29" s="348">
        <v>1130.75</v>
      </c>
      <c r="AE29" s="348">
        <v>862.21</v>
      </c>
      <c r="AF29" s="348">
        <v>895.59</v>
      </c>
      <c r="AG29" s="348">
        <v>966.86</v>
      </c>
      <c r="AH29" s="348">
        <v>715.64</v>
      </c>
      <c r="AI29" s="349">
        <v>1212.7</v>
      </c>
      <c r="AJ29" s="348">
        <v>782.44</v>
      </c>
      <c r="AK29" s="363">
        <v>779.65</v>
      </c>
      <c r="AL29" s="363">
        <v>838.46</v>
      </c>
      <c r="AM29" s="363">
        <v>1145.18</v>
      </c>
      <c r="AN29" s="366">
        <v>2157.6999999999998</v>
      </c>
      <c r="AO29" s="363">
        <v>2202.08</v>
      </c>
      <c r="AP29" s="363">
        <v>631.52</v>
      </c>
      <c r="AQ29" s="363">
        <v>896.09</v>
      </c>
      <c r="AR29" s="363">
        <v>474.73</v>
      </c>
      <c r="AS29" s="363">
        <v>621.55999999999995</v>
      </c>
      <c r="AT29" s="363">
        <v>410.04</v>
      </c>
      <c r="AU29" s="363">
        <v>296.44</v>
      </c>
      <c r="AV29" s="363">
        <v>501.03</v>
      </c>
      <c r="AW29" s="348">
        <v>467.02</v>
      </c>
      <c r="AX29" s="348">
        <v>520.80999999999995</v>
      </c>
      <c r="AY29" s="348">
        <v>592.17999999999995</v>
      </c>
      <c r="AZ29" s="348">
        <v>539.05999999999995</v>
      </c>
      <c r="BA29" s="348">
        <v>563.96</v>
      </c>
      <c r="BB29" s="348">
        <v>990.22</v>
      </c>
      <c r="BC29" s="348">
        <v>1180.51</v>
      </c>
      <c r="BD29" s="348">
        <v>737.89</v>
      </c>
      <c r="BE29" s="349">
        <v>547</v>
      </c>
      <c r="BF29" s="348">
        <v>898.83</v>
      </c>
      <c r="BG29" s="348">
        <v>512.78</v>
      </c>
      <c r="BH29" s="348">
        <v>962.84</v>
      </c>
      <c r="BI29" s="363">
        <v>548.92999999999995</v>
      </c>
      <c r="BJ29" s="363">
        <v>666.15</v>
      </c>
      <c r="BK29" s="363">
        <v>41.78</v>
      </c>
      <c r="BL29" s="363">
        <v>136.53</v>
      </c>
      <c r="BM29" s="363">
        <v>7.09</v>
      </c>
      <c r="BN29" s="363">
        <v>61.71</v>
      </c>
      <c r="BO29" s="363">
        <v>80.180000000000007</v>
      </c>
      <c r="BP29" s="363">
        <v>184.33</v>
      </c>
      <c r="BQ29" s="363">
        <v>58.58</v>
      </c>
      <c r="BR29" s="363">
        <v>135.74</v>
      </c>
      <c r="BS29" s="366">
        <v>72.2</v>
      </c>
      <c r="BT29" s="363">
        <v>36.94</v>
      </c>
      <c r="BU29" s="348">
        <v>33.58</v>
      </c>
      <c r="BV29" s="348">
        <v>154.05000000000001</v>
      </c>
      <c r="BW29" s="348">
        <v>59.67</v>
      </c>
      <c r="BX29" s="348">
        <v>142.29</v>
      </c>
      <c r="BY29" s="348">
        <v>51.36</v>
      </c>
    </row>
    <row r="30" spans="3:77" ht="14.4">
      <c r="C30" s="345" t="s">
        <v>197</v>
      </c>
      <c r="D30" s="345" t="s">
        <v>218</v>
      </c>
      <c r="E30" s="345" t="s">
        <v>219</v>
      </c>
      <c r="F30" s="346">
        <v>128912.26</v>
      </c>
      <c r="G30" s="346">
        <v>116469.59</v>
      </c>
      <c r="H30" s="346">
        <v>143577.85</v>
      </c>
      <c r="I30" s="346">
        <v>125544.65</v>
      </c>
      <c r="J30" s="347">
        <v>116800</v>
      </c>
      <c r="K30" s="346">
        <v>138937.75</v>
      </c>
      <c r="L30" s="347">
        <v>106861.5</v>
      </c>
      <c r="M30" s="364">
        <v>125257.73</v>
      </c>
      <c r="N30" s="364">
        <v>133769.63</v>
      </c>
      <c r="O30" s="364">
        <v>147542.87</v>
      </c>
      <c r="P30" s="364">
        <v>145234.67000000001</v>
      </c>
      <c r="Q30" s="364">
        <v>154615.54999999999</v>
      </c>
      <c r="R30" s="364">
        <v>115368.77</v>
      </c>
      <c r="S30" s="364">
        <v>129483.25</v>
      </c>
      <c r="T30" s="364">
        <v>120891.82</v>
      </c>
      <c r="U30" s="364">
        <v>111388.65</v>
      </c>
      <c r="V30" s="364">
        <v>102436.64</v>
      </c>
      <c r="W30" s="364">
        <v>110563.06</v>
      </c>
      <c r="X30" s="364">
        <v>107541.69</v>
      </c>
      <c r="Y30" s="346">
        <v>132540.87</v>
      </c>
      <c r="Z30" s="347">
        <v>125937.1</v>
      </c>
      <c r="AA30" s="346">
        <v>136870.57</v>
      </c>
      <c r="AB30" s="346">
        <v>181107.96</v>
      </c>
      <c r="AC30" s="346">
        <v>182300.69</v>
      </c>
      <c r="AD30" s="346">
        <v>172468.51</v>
      </c>
      <c r="AE30" s="347">
        <v>138423.6</v>
      </c>
      <c r="AF30" s="346">
        <v>172909.91</v>
      </c>
      <c r="AG30" s="347">
        <v>173706.3</v>
      </c>
      <c r="AH30" s="346">
        <v>167300.51999999999</v>
      </c>
      <c r="AI30" s="346">
        <v>153476.69</v>
      </c>
      <c r="AJ30" s="346">
        <v>159962.57999999999</v>
      </c>
      <c r="AK30" s="364">
        <v>162330.45000000001</v>
      </c>
      <c r="AL30" s="364">
        <v>170184.61</v>
      </c>
      <c r="AM30" s="364">
        <v>183543.96</v>
      </c>
      <c r="AN30" s="364">
        <v>183635.95</v>
      </c>
      <c r="AO30" s="364">
        <v>189089.15</v>
      </c>
      <c r="AP30" s="364">
        <v>168954.74</v>
      </c>
      <c r="AQ30" s="364">
        <v>150110.75</v>
      </c>
      <c r="AR30" s="365">
        <v>159003.20000000001</v>
      </c>
      <c r="AS30" s="364">
        <v>114340.84</v>
      </c>
      <c r="AT30" s="364">
        <v>102808.09</v>
      </c>
      <c r="AU30" s="364">
        <v>147885.01</v>
      </c>
      <c r="AV30" s="364">
        <v>169660.74</v>
      </c>
      <c r="AW30" s="346">
        <v>174176.71</v>
      </c>
      <c r="AX30" s="346">
        <v>190882.87</v>
      </c>
      <c r="AY30" s="346">
        <v>198683.03</v>
      </c>
      <c r="AZ30" s="346">
        <v>158981.07999999999</v>
      </c>
      <c r="BA30" s="346">
        <v>196478.63</v>
      </c>
      <c r="BB30" s="346">
        <v>158964.01999999999</v>
      </c>
      <c r="BC30" s="346">
        <v>149822.63</v>
      </c>
      <c r="BD30" s="346">
        <v>146314.78</v>
      </c>
      <c r="BE30" s="346">
        <v>145502.65</v>
      </c>
      <c r="BF30" s="346">
        <v>173002.16</v>
      </c>
      <c r="BG30" s="346">
        <v>180375.05</v>
      </c>
      <c r="BH30" s="347">
        <v>148306.79999999999</v>
      </c>
      <c r="BI30" s="364">
        <v>160052.51999999999</v>
      </c>
      <c r="BJ30" s="364">
        <v>148487.47</v>
      </c>
      <c r="BK30" s="364">
        <v>170345.48</v>
      </c>
      <c r="BL30" s="364">
        <v>183405.34</v>
      </c>
      <c r="BM30" s="364">
        <v>174563.63</v>
      </c>
      <c r="BN30" s="364">
        <v>158191.48000000001</v>
      </c>
      <c r="BO30" s="364">
        <v>129590.17</v>
      </c>
      <c r="BP30" s="364">
        <v>149111.15</v>
      </c>
      <c r="BQ30" s="364">
        <v>137346.99</v>
      </c>
      <c r="BR30" s="364">
        <v>152585.18</v>
      </c>
      <c r="BS30" s="364">
        <v>163943.41</v>
      </c>
      <c r="BT30" s="364">
        <v>165402.57</v>
      </c>
      <c r="BU30" s="346">
        <v>153384.93</v>
      </c>
      <c r="BV30" s="346">
        <v>158813.32</v>
      </c>
      <c r="BW30" s="346">
        <v>168641.19</v>
      </c>
      <c r="BX30" s="346">
        <v>158599.75</v>
      </c>
      <c r="BY30" s="346">
        <v>166623.65</v>
      </c>
    </row>
    <row r="31" spans="3:77" ht="14.4">
      <c r="C31" s="345" t="s">
        <v>197</v>
      </c>
      <c r="D31" s="345" t="s">
        <v>220</v>
      </c>
      <c r="E31" s="345" t="s">
        <v>221</v>
      </c>
      <c r="F31" s="348">
        <v>4130.75</v>
      </c>
      <c r="G31" s="348">
        <v>5394.41</v>
      </c>
      <c r="H31" s="348">
        <v>4243.6400000000003</v>
      </c>
      <c r="I31" s="348">
        <v>2666.18</v>
      </c>
      <c r="J31" s="348">
        <v>4632.3599999999997</v>
      </c>
      <c r="K31" s="348">
        <v>3978.13</v>
      </c>
      <c r="L31" s="348">
        <v>2914.81</v>
      </c>
      <c r="M31" s="363">
        <v>2420.11</v>
      </c>
      <c r="N31" s="366">
        <v>3213.6</v>
      </c>
      <c r="O31" s="363">
        <v>4366.47</v>
      </c>
      <c r="P31" s="363">
        <v>5089.78</v>
      </c>
      <c r="Q31" s="363">
        <v>3117.81</v>
      </c>
      <c r="R31" s="363">
        <v>3795.28</v>
      </c>
      <c r="S31" s="363">
        <v>8651.65</v>
      </c>
      <c r="T31" s="363">
        <v>3030.47</v>
      </c>
      <c r="U31" s="363">
        <v>3416.65</v>
      </c>
      <c r="V31" s="363">
        <v>3393.06</v>
      </c>
      <c r="W31" s="363">
        <v>7416.98</v>
      </c>
      <c r="X31" s="363">
        <v>2782.59</v>
      </c>
      <c r="Y31" s="348">
        <v>2608.0300000000002</v>
      </c>
      <c r="Z31" s="349">
        <v>2592</v>
      </c>
      <c r="AA31" s="348">
        <v>4998.37</v>
      </c>
      <c r="AB31" s="348">
        <v>3459.78</v>
      </c>
      <c r="AC31" s="348">
        <v>4306.76</v>
      </c>
      <c r="AD31" s="348">
        <v>3836.02</v>
      </c>
      <c r="AE31" s="348">
        <v>3798.26</v>
      </c>
      <c r="AF31" s="348">
        <v>3470.22</v>
      </c>
      <c r="AG31" s="348">
        <v>3519.43</v>
      </c>
      <c r="AH31" s="348">
        <v>3832.26</v>
      </c>
      <c r="AI31" s="348">
        <v>2899.83</v>
      </c>
      <c r="AJ31" s="348">
        <v>3141.26</v>
      </c>
      <c r="AK31" s="363">
        <v>2903.03</v>
      </c>
      <c r="AL31" s="363">
        <v>3139.51</v>
      </c>
      <c r="AM31" s="363">
        <v>4317.0200000000004</v>
      </c>
      <c r="AN31" s="363">
        <v>3195.06</v>
      </c>
      <c r="AO31" s="363">
        <v>4006.66</v>
      </c>
      <c r="AP31" s="366">
        <v>3314.8</v>
      </c>
      <c r="AQ31" s="363">
        <v>4915.03</v>
      </c>
      <c r="AR31" s="366">
        <v>4026.5</v>
      </c>
      <c r="AS31" s="363">
        <v>4517.8599999999997</v>
      </c>
      <c r="AT31" s="363">
        <v>2557.15</v>
      </c>
      <c r="AU31" s="363">
        <v>1434.04</v>
      </c>
      <c r="AV31" s="363">
        <v>2021.36</v>
      </c>
      <c r="AW31" s="349">
        <v>1781.7</v>
      </c>
      <c r="AX31" s="348">
        <v>4465.92</v>
      </c>
      <c r="AY31" s="348">
        <v>4051.87</v>
      </c>
      <c r="AZ31" s="348">
        <v>2879.48</v>
      </c>
      <c r="BA31" s="348">
        <v>2503.2800000000002</v>
      </c>
      <c r="BB31" s="348">
        <v>7903.89</v>
      </c>
      <c r="BC31" s="348">
        <v>5254.62</v>
      </c>
      <c r="BD31" s="348">
        <v>5968.53</v>
      </c>
      <c r="BE31" s="348">
        <v>5532.82</v>
      </c>
      <c r="BF31" s="348">
        <v>5207.6499999999996</v>
      </c>
      <c r="BG31" s="348">
        <v>6382.57</v>
      </c>
      <c r="BH31" s="348">
        <v>1693.54</v>
      </c>
      <c r="BI31" s="363">
        <v>3354.25</v>
      </c>
      <c r="BJ31" s="363">
        <v>2987.54</v>
      </c>
      <c r="BK31" s="366">
        <v>2084.6</v>
      </c>
      <c r="BL31" s="363">
        <v>3168.34</v>
      </c>
      <c r="BM31" s="363">
        <v>4129.7299999999996</v>
      </c>
      <c r="BN31" s="363">
        <v>4586.63</v>
      </c>
      <c r="BO31" s="366">
        <v>9197</v>
      </c>
      <c r="BP31" s="363">
        <v>11112.27</v>
      </c>
      <c r="BQ31" s="363">
        <v>11279.02</v>
      </c>
      <c r="BR31" s="363">
        <v>4360.97</v>
      </c>
      <c r="BS31" s="363">
        <v>5460.58</v>
      </c>
      <c r="BT31" s="363">
        <v>5021.88</v>
      </c>
      <c r="BU31" s="348">
        <v>4645.28</v>
      </c>
      <c r="BV31" s="349">
        <v>4706.7</v>
      </c>
      <c r="BW31" s="349">
        <v>6440.2</v>
      </c>
      <c r="BX31" s="348">
        <v>6065.17</v>
      </c>
      <c r="BY31" s="349">
        <v>6401.8</v>
      </c>
    </row>
    <row r="32" spans="3:77" ht="14.4">
      <c r="C32" s="345" t="s">
        <v>197</v>
      </c>
      <c r="D32" s="345" t="s">
        <v>222</v>
      </c>
      <c r="E32" s="345" t="s">
        <v>223</v>
      </c>
      <c r="F32" s="346">
        <v>68022.460000000006</v>
      </c>
      <c r="G32" s="346">
        <v>64634.71</v>
      </c>
      <c r="H32" s="346">
        <v>80575.47</v>
      </c>
      <c r="I32" s="346">
        <v>77579.59</v>
      </c>
      <c r="J32" s="346">
        <v>73648.08</v>
      </c>
      <c r="K32" s="346">
        <v>69820.759999999995</v>
      </c>
      <c r="L32" s="346">
        <v>72168.179999999993</v>
      </c>
      <c r="M32" s="364">
        <v>65425.64</v>
      </c>
      <c r="N32" s="364">
        <v>49868.18</v>
      </c>
      <c r="O32" s="364">
        <v>45051.02</v>
      </c>
      <c r="P32" s="364">
        <v>52792.94</v>
      </c>
      <c r="Q32" s="364">
        <v>48721.120000000003</v>
      </c>
      <c r="R32" s="364">
        <v>45105.58</v>
      </c>
      <c r="S32" s="365">
        <v>62197.1</v>
      </c>
      <c r="T32" s="364">
        <v>93286.22</v>
      </c>
      <c r="U32" s="364">
        <v>74562.62</v>
      </c>
      <c r="V32" s="364">
        <v>77406.539999999994</v>
      </c>
      <c r="W32" s="364">
        <v>77227.47</v>
      </c>
      <c r="X32" s="364">
        <v>63842.95</v>
      </c>
      <c r="Y32" s="346">
        <v>71992.179999999993</v>
      </c>
      <c r="Z32" s="346">
        <v>60285.62</v>
      </c>
      <c r="AA32" s="346">
        <v>64060.45</v>
      </c>
      <c r="AB32" s="346">
        <v>59549.87</v>
      </c>
      <c r="AC32" s="346">
        <v>56620.02</v>
      </c>
      <c r="AD32" s="346">
        <v>59571.72</v>
      </c>
      <c r="AE32" s="346">
        <v>65809.240000000005</v>
      </c>
      <c r="AF32" s="346">
        <v>59335.26</v>
      </c>
      <c r="AG32" s="346">
        <v>63910.36</v>
      </c>
      <c r="AH32" s="346">
        <v>68756.570000000007</v>
      </c>
      <c r="AI32" s="346">
        <v>67028.12</v>
      </c>
      <c r="AJ32" s="346">
        <v>63091.63</v>
      </c>
      <c r="AK32" s="364">
        <v>61122.42</v>
      </c>
      <c r="AL32" s="364">
        <v>57977.94</v>
      </c>
      <c r="AM32" s="364">
        <v>58637.16</v>
      </c>
      <c r="AN32" s="364">
        <v>49501.87</v>
      </c>
      <c r="AO32" s="364">
        <v>47918.96</v>
      </c>
      <c r="AP32" s="364">
        <v>54240.71</v>
      </c>
      <c r="AQ32" s="364">
        <v>45032.75</v>
      </c>
      <c r="AR32" s="364">
        <v>37932.47</v>
      </c>
      <c r="AS32" s="364">
        <v>38841.769999999997</v>
      </c>
      <c r="AT32" s="364">
        <v>51206.080000000002</v>
      </c>
      <c r="AU32" s="365">
        <v>49012.6</v>
      </c>
      <c r="AV32" s="364">
        <v>64890.28</v>
      </c>
      <c r="AW32" s="346">
        <v>48018.82</v>
      </c>
      <c r="AX32" s="346">
        <v>62917.87</v>
      </c>
      <c r="AY32" s="346">
        <v>47951.32</v>
      </c>
      <c r="AZ32" s="346">
        <v>59594.26</v>
      </c>
      <c r="BA32" s="346">
        <v>47574.02</v>
      </c>
      <c r="BB32" s="346">
        <v>45732.21</v>
      </c>
      <c r="BC32" s="346">
        <v>38465.61</v>
      </c>
      <c r="BD32" s="347">
        <v>35928.5</v>
      </c>
      <c r="BE32" s="346">
        <v>46043.040000000001</v>
      </c>
      <c r="BF32" s="346">
        <v>57305.45</v>
      </c>
      <c r="BG32" s="346">
        <v>63994.080000000002</v>
      </c>
      <c r="BH32" s="346">
        <v>79601.929999999993</v>
      </c>
      <c r="BI32" s="364">
        <v>74941.679999999993</v>
      </c>
      <c r="BJ32" s="364">
        <v>50848.160000000003</v>
      </c>
      <c r="BK32" s="364">
        <v>50352.15</v>
      </c>
      <c r="BL32" s="364">
        <v>48124.85</v>
      </c>
      <c r="BM32" s="364">
        <v>40823.730000000003</v>
      </c>
      <c r="BN32" s="364">
        <v>46260.03</v>
      </c>
      <c r="BO32" s="364">
        <v>43372.49</v>
      </c>
      <c r="BP32" s="364">
        <v>47596.22</v>
      </c>
      <c r="BQ32" s="364">
        <v>63269.55</v>
      </c>
      <c r="BR32" s="364">
        <v>41488.519999999997</v>
      </c>
      <c r="BS32" s="364">
        <v>73887.33</v>
      </c>
      <c r="BT32" s="364">
        <v>68407.88</v>
      </c>
      <c r="BU32" s="346">
        <v>53287.03</v>
      </c>
      <c r="BV32" s="346">
        <v>47911.76</v>
      </c>
      <c r="BW32" s="346">
        <v>36000.910000000003</v>
      </c>
      <c r="BX32" s="346">
        <v>44628.53</v>
      </c>
      <c r="BY32" s="346">
        <v>31653.13</v>
      </c>
    </row>
    <row r="33" spans="3:77" ht="11.4" customHeight="1">
      <c r="C33" s="345" t="s">
        <v>197</v>
      </c>
      <c r="D33" s="345" t="s">
        <v>224</v>
      </c>
      <c r="E33" s="345" t="s">
        <v>225</v>
      </c>
      <c r="F33" s="349">
        <v>37083.599999999999</v>
      </c>
      <c r="G33" s="348">
        <v>40326.910000000003</v>
      </c>
      <c r="H33" s="348">
        <v>43348.26</v>
      </c>
      <c r="I33" s="348">
        <v>40653.03</v>
      </c>
      <c r="J33" s="348">
        <v>39519.43</v>
      </c>
      <c r="K33" s="348">
        <v>41473.99</v>
      </c>
      <c r="L33" s="349">
        <v>42039.199999999997</v>
      </c>
      <c r="M33" s="363">
        <v>45834.559999999998</v>
      </c>
      <c r="N33" s="363">
        <v>53735.38</v>
      </c>
      <c r="O33" s="363">
        <v>49919.42</v>
      </c>
      <c r="P33" s="363">
        <v>47950.77</v>
      </c>
      <c r="Q33" s="363">
        <v>46010.48</v>
      </c>
      <c r="R33" s="363">
        <v>45915.81</v>
      </c>
      <c r="S33" s="363">
        <v>40274.879999999997</v>
      </c>
      <c r="T33" s="366">
        <v>50807.199999999997</v>
      </c>
      <c r="U33" s="363">
        <v>43566.13</v>
      </c>
      <c r="V33" s="363">
        <v>47342.99</v>
      </c>
      <c r="W33" s="366">
        <v>48071.9</v>
      </c>
      <c r="X33" s="363">
        <v>44348.92</v>
      </c>
      <c r="Y33" s="348">
        <v>51620.51</v>
      </c>
      <c r="Z33" s="348">
        <v>52461.88</v>
      </c>
      <c r="AA33" s="348">
        <v>44911.21</v>
      </c>
      <c r="AB33" s="348">
        <v>44712.45</v>
      </c>
      <c r="AC33" s="348">
        <v>46315.73</v>
      </c>
      <c r="AD33" s="348">
        <v>61449.36</v>
      </c>
      <c r="AE33" s="348">
        <v>43939.72</v>
      </c>
      <c r="AF33" s="348">
        <v>46856.97</v>
      </c>
      <c r="AG33" s="348">
        <v>48384.19</v>
      </c>
      <c r="AH33" s="348">
        <v>47681.59</v>
      </c>
      <c r="AI33" s="348">
        <v>53043.64</v>
      </c>
      <c r="AJ33" s="348">
        <v>60333.57</v>
      </c>
      <c r="AK33" s="363">
        <v>49698.559999999998</v>
      </c>
      <c r="AL33" s="363">
        <v>51349.66</v>
      </c>
      <c r="AM33" s="363">
        <v>51252.71</v>
      </c>
      <c r="AN33" s="363">
        <v>45108.17</v>
      </c>
      <c r="AO33" s="363">
        <v>42356.39</v>
      </c>
      <c r="AP33" s="363">
        <v>49539.75</v>
      </c>
      <c r="AQ33" s="363">
        <v>38898.69</v>
      </c>
      <c r="AR33" s="363">
        <v>37241.870000000003</v>
      </c>
      <c r="AS33" s="363">
        <v>29272.71</v>
      </c>
      <c r="AT33" s="366">
        <v>29919</v>
      </c>
      <c r="AU33" s="363">
        <v>41120.730000000003</v>
      </c>
      <c r="AV33" s="363">
        <v>42791.31</v>
      </c>
      <c r="AW33" s="348">
        <v>42282.76</v>
      </c>
      <c r="AX33" s="348">
        <v>55918.83</v>
      </c>
      <c r="AY33" s="348">
        <v>41227.33</v>
      </c>
      <c r="AZ33" s="349">
        <v>35946.300000000003</v>
      </c>
      <c r="BA33" s="348">
        <v>33064.21</v>
      </c>
      <c r="BB33" s="348">
        <v>37310.949999999997</v>
      </c>
      <c r="BC33" s="348">
        <v>40064.660000000003</v>
      </c>
      <c r="BD33" s="348">
        <v>39747.919999999998</v>
      </c>
      <c r="BE33" s="348">
        <v>36896.07</v>
      </c>
      <c r="BF33" s="348">
        <v>46220.28</v>
      </c>
      <c r="BG33" s="348">
        <v>49981.57</v>
      </c>
      <c r="BH33" s="348">
        <v>46613.73</v>
      </c>
      <c r="BI33" s="363">
        <v>43619.34</v>
      </c>
      <c r="BJ33" s="363">
        <v>40110.14</v>
      </c>
      <c r="BK33" s="363">
        <v>39029.96</v>
      </c>
      <c r="BL33" s="363">
        <v>36598.71</v>
      </c>
      <c r="BM33" s="363">
        <v>32676.58</v>
      </c>
      <c r="BN33" s="363">
        <v>39252.22</v>
      </c>
      <c r="BO33" s="363">
        <v>34003.980000000003</v>
      </c>
      <c r="BP33" s="363">
        <v>31806.52</v>
      </c>
      <c r="BQ33" s="363">
        <v>41057.839999999997</v>
      </c>
      <c r="BR33" s="363">
        <v>44019.42</v>
      </c>
      <c r="BS33" s="363">
        <v>43438.96</v>
      </c>
      <c r="BT33" s="363">
        <v>49928.97</v>
      </c>
      <c r="BU33" s="348">
        <v>42636.74</v>
      </c>
      <c r="BV33" s="348">
        <v>38426.32</v>
      </c>
      <c r="BW33" s="348">
        <v>37585.78</v>
      </c>
      <c r="BX33" s="348">
        <v>37320.18</v>
      </c>
      <c r="BY33" s="348">
        <v>38036.76</v>
      </c>
    </row>
    <row r="34" spans="3:77" ht="14.4">
      <c r="C34" s="345" t="s">
        <v>198</v>
      </c>
      <c r="D34" s="345" t="s">
        <v>201</v>
      </c>
      <c r="E34" s="345" t="s">
        <v>202</v>
      </c>
      <c r="F34" s="346">
        <v>127561.33</v>
      </c>
      <c r="G34" s="346">
        <v>117245.48</v>
      </c>
      <c r="H34" s="346">
        <v>143974.29</v>
      </c>
      <c r="I34" s="346">
        <v>133042.62</v>
      </c>
      <c r="J34" s="346">
        <v>45347.72</v>
      </c>
      <c r="K34" s="346">
        <v>10340.879999999999</v>
      </c>
      <c r="L34" s="346">
        <v>193.81</v>
      </c>
      <c r="M34" s="364">
        <v>12.15</v>
      </c>
      <c r="N34" s="364">
        <v>36899.17</v>
      </c>
      <c r="O34" s="364">
        <v>159738.85999999999</v>
      </c>
      <c r="P34" s="364">
        <v>386071.41</v>
      </c>
      <c r="Q34" s="364">
        <v>353971.26</v>
      </c>
      <c r="R34" s="364">
        <v>173769.53</v>
      </c>
      <c r="S34" s="364">
        <v>104033.27</v>
      </c>
      <c r="T34" s="364">
        <v>168705.84</v>
      </c>
      <c r="U34" s="364">
        <v>200063.06</v>
      </c>
      <c r="V34" s="364">
        <v>51870.44</v>
      </c>
      <c r="W34" s="364">
        <v>6381.02</v>
      </c>
      <c r="X34" s="364">
        <v>313.37</v>
      </c>
      <c r="Y34" s="346">
        <v>472.24</v>
      </c>
      <c r="Z34" s="346">
        <v>12798.54</v>
      </c>
      <c r="AA34" s="346">
        <v>193183.97</v>
      </c>
      <c r="AB34" s="346">
        <v>402040.14</v>
      </c>
      <c r="AC34" s="346">
        <v>303790.57</v>
      </c>
      <c r="AD34" s="346">
        <v>174938.56</v>
      </c>
      <c r="AE34" s="346">
        <v>170230.83</v>
      </c>
      <c r="AF34" s="346">
        <v>382211.65</v>
      </c>
      <c r="AG34" s="346">
        <v>314251.01</v>
      </c>
      <c r="AH34" s="346">
        <v>53909.01</v>
      </c>
      <c r="AI34" s="346">
        <v>9016.48</v>
      </c>
      <c r="AJ34" s="346">
        <v>9733.1200000000008</v>
      </c>
      <c r="AK34" s="365">
        <v>216.3</v>
      </c>
      <c r="AL34" s="365">
        <v>41832.5</v>
      </c>
      <c r="AM34" s="364">
        <v>378175.22</v>
      </c>
      <c r="AN34" s="364">
        <v>354396.85</v>
      </c>
      <c r="AO34" s="364">
        <v>309886.75</v>
      </c>
      <c r="AP34" s="364">
        <v>155954.38</v>
      </c>
      <c r="AQ34" s="364">
        <v>128501.67</v>
      </c>
      <c r="AR34" s="364">
        <v>207739.89</v>
      </c>
      <c r="AS34" s="364">
        <v>231471.05</v>
      </c>
      <c r="AT34" s="364">
        <v>51673.39</v>
      </c>
      <c r="AU34" s="364">
        <v>14577.73</v>
      </c>
      <c r="AV34" s="365">
        <v>292.60000000000002</v>
      </c>
      <c r="AW34" s="347">
        <v>348.3</v>
      </c>
      <c r="AX34" s="346">
        <v>74406.06</v>
      </c>
      <c r="AY34" s="346">
        <v>377618.31</v>
      </c>
      <c r="AZ34" s="346">
        <v>403362.12</v>
      </c>
      <c r="BA34" s="346">
        <v>234976.48</v>
      </c>
      <c r="BB34" s="346">
        <v>123403.58</v>
      </c>
      <c r="BC34" s="347">
        <v>105889.7</v>
      </c>
      <c r="BD34" s="346">
        <v>273326.58</v>
      </c>
      <c r="BE34" s="346">
        <v>173547.51</v>
      </c>
      <c r="BF34" s="346">
        <v>114631.61</v>
      </c>
      <c r="BG34" s="346">
        <v>104053.74</v>
      </c>
      <c r="BH34" s="347">
        <v>2701.1</v>
      </c>
      <c r="BI34" s="364">
        <v>5078.96</v>
      </c>
      <c r="BJ34" s="364">
        <v>28003.96</v>
      </c>
      <c r="BK34" s="364">
        <v>290477.42</v>
      </c>
      <c r="BL34" s="364">
        <v>350609.55</v>
      </c>
      <c r="BM34" s="364">
        <v>400559.66</v>
      </c>
      <c r="BN34" s="364">
        <v>301098.56</v>
      </c>
      <c r="BO34" s="364">
        <v>198675.66</v>
      </c>
      <c r="BP34" s="364">
        <v>236749.86</v>
      </c>
      <c r="BQ34" s="364">
        <v>306813.46999999997</v>
      </c>
      <c r="BR34" s="364">
        <v>255619.49</v>
      </c>
      <c r="BS34" s="364">
        <v>77771.490000000005</v>
      </c>
      <c r="BT34" s="364">
        <v>55813.33</v>
      </c>
      <c r="BU34" s="346">
        <v>6037.18</v>
      </c>
      <c r="BV34" s="346">
        <v>75983.490000000005</v>
      </c>
      <c r="BW34" s="346">
        <v>471193.92</v>
      </c>
      <c r="BX34" s="346">
        <v>520129.68</v>
      </c>
      <c r="BY34" s="346">
        <v>478500.59</v>
      </c>
    </row>
    <row r="35" spans="3:77" ht="14.4">
      <c r="C35" s="345" t="s">
        <v>198</v>
      </c>
      <c r="D35" s="345" t="s">
        <v>203</v>
      </c>
      <c r="E35" s="345" t="s">
        <v>204</v>
      </c>
      <c r="F35" s="348">
        <v>56162.66</v>
      </c>
      <c r="G35" s="348">
        <v>55626.83</v>
      </c>
      <c r="H35" s="348">
        <v>60755.839999999997</v>
      </c>
      <c r="I35" s="348">
        <v>72508.929999999993</v>
      </c>
      <c r="J35" s="348">
        <v>26620.35</v>
      </c>
      <c r="K35" s="348">
        <v>19946.86</v>
      </c>
      <c r="L35" s="348">
        <v>5928.49</v>
      </c>
      <c r="M35" s="363">
        <v>520.88</v>
      </c>
      <c r="N35" s="363">
        <v>14417.11</v>
      </c>
      <c r="O35" s="363">
        <v>42231.18</v>
      </c>
      <c r="P35" s="363">
        <v>50977.46</v>
      </c>
      <c r="Q35" s="363">
        <v>62569.45</v>
      </c>
      <c r="R35" s="363">
        <v>66345.81</v>
      </c>
      <c r="S35" s="363">
        <v>60744.36</v>
      </c>
      <c r="T35" s="363">
        <v>81244.23</v>
      </c>
      <c r="U35" s="366">
        <v>58357.8</v>
      </c>
      <c r="V35" s="363">
        <v>37521.79</v>
      </c>
      <c r="W35" s="363">
        <v>60350.33</v>
      </c>
      <c r="X35" s="363">
        <v>2352.0300000000002</v>
      </c>
      <c r="Y35" s="348">
        <v>20391.77</v>
      </c>
      <c r="Z35" s="348">
        <v>24165.61</v>
      </c>
      <c r="AA35" s="348">
        <v>49783.88</v>
      </c>
      <c r="AB35" s="348">
        <v>64934.41</v>
      </c>
      <c r="AC35" s="348">
        <v>61445.96</v>
      </c>
      <c r="AD35" s="348">
        <v>101736.56</v>
      </c>
      <c r="AE35" s="348">
        <v>109593.98</v>
      </c>
      <c r="AF35" s="348">
        <v>127027.22</v>
      </c>
      <c r="AG35" s="348">
        <v>104612.39</v>
      </c>
      <c r="AH35" s="348">
        <v>51431.93</v>
      </c>
      <c r="AI35" s="348">
        <v>39453.82</v>
      </c>
      <c r="AJ35" s="348">
        <v>7579.31</v>
      </c>
      <c r="AK35" s="363">
        <v>47100.65</v>
      </c>
      <c r="AL35" s="363">
        <v>60274.97</v>
      </c>
      <c r="AM35" s="363">
        <v>107445.07</v>
      </c>
      <c r="AN35" s="363">
        <v>115191.05</v>
      </c>
      <c r="AO35" s="363">
        <v>93295.31</v>
      </c>
      <c r="AP35" s="363">
        <v>115624.02</v>
      </c>
      <c r="AQ35" s="363">
        <v>103878.37</v>
      </c>
      <c r="AR35" s="366">
        <v>135431.79999999999</v>
      </c>
      <c r="AS35" s="363">
        <v>71582.48</v>
      </c>
      <c r="AT35" s="363">
        <v>79722.64</v>
      </c>
      <c r="AU35" s="363">
        <v>61948.26</v>
      </c>
      <c r="AV35" s="363">
        <v>45110.13</v>
      </c>
      <c r="AW35" s="348">
        <v>51628.36</v>
      </c>
      <c r="AX35" s="348">
        <v>75243.87</v>
      </c>
      <c r="AY35" s="348">
        <v>96392.28</v>
      </c>
      <c r="AZ35" s="348">
        <v>136580.44</v>
      </c>
      <c r="BA35" s="348">
        <v>131091.82999999999</v>
      </c>
      <c r="BB35" s="348">
        <v>188634.99</v>
      </c>
      <c r="BC35" s="348">
        <v>132469.78</v>
      </c>
      <c r="BD35" s="348">
        <v>184974.93</v>
      </c>
      <c r="BE35" s="348">
        <v>107444.57</v>
      </c>
      <c r="BF35" s="348">
        <v>129308.86</v>
      </c>
      <c r="BG35" s="348">
        <v>148059.84</v>
      </c>
      <c r="BH35" s="348">
        <v>64880.28</v>
      </c>
      <c r="BI35" s="363">
        <v>154557.73000000001</v>
      </c>
      <c r="BJ35" s="363">
        <v>145377.41</v>
      </c>
      <c r="BK35" s="363">
        <v>174673.67</v>
      </c>
      <c r="BL35" s="363">
        <v>186037.58</v>
      </c>
      <c r="BM35" s="363">
        <v>190059.51999999999</v>
      </c>
      <c r="BN35" s="363">
        <v>221770.86</v>
      </c>
      <c r="BO35" s="366">
        <v>182624.6</v>
      </c>
      <c r="BP35" s="363">
        <v>175499.51</v>
      </c>
      <c r="BQ35" s="363">
        <v>171063.58</v>
      </c>
      <c r="BR35" s="363">
        <v>168054.24</v>
      </c>
      <c r="BS35" s="363">
        <v>62975.77</v>
      </c>
      <c r="BT35" s="363">
        <v>59856.99</v>
      </c>
      <c r="BU35" s="348">
        <v>114216.92</v>
      </c>
      <c r="BV35" s="348">
        <v>145488.51</v>
      </c>
      <c r="BW35" s="348">
        <v>184113.72</v>
      </c>
      <c r="BX35" s="348">
        <v>196600.11</v>
      </c>
      <c r="BY35" s="348">
        <v>236804.37</v>
      </c>
    </row>
    <row r="36" spans="3:77" ht="11.4" customHeight="1">
      <c r="C36" s="345" t="s">
        <v>198</v>
      </c>
      <c r="D36" s="345" t="s">
        <v>205</v>
      </c>
      <c r="E36" s="345" t="s">
        <v>206</v>
      </c>
      <c r="F36" s="346">
        <v>21239.439999999999</v>
      </c>
      <c r="G36" s="346">
        <v>46405.21</v>
      </c>
      <c r="H36" s="346">
        <v>57105.120000000003</v>
      </c>
      <c r="I36" s="346">
        <v>69569.31</v>
      </c>
      <c r="J36" s="346">
        <v>64275.07</v>
      </c>
      <c r="K36" s="346">
        <v>137049.97</v>
      </c>
      <c r="L36" s="346">
        <v>32172.99</v>
      </c>
      <c r="M36" s="364">
        <v>8189.05</v>
      </c>
      <c r="N36" s="364">
        <v>17442.45</v>
      </c>
      <c r="O36" s="364">
        <v>7928.53</v>
      </c>
      <c r="P36" s="364">
        <v>13202.71</v>
      </c>
      <c r="Q36" s="364">
        <v>17177.419999999998</v>
      </c>
      <c r="R36" s="364">
        <v>25660.28</v>
      </c>
      <c r="S36" s="364">
        <v>28077.25</v>
      </c>
      <c r="T36" s="364">
        <v>38974.17</v>
      </c>
      <c r="U36" s="364">
        <v>50453.96</v>
      </c>
      <c r="V36" s="365">
        <v>54545.5</v>
      </c>
      <c r="W36" s="364">
        <v>90373.65</v>
      </c>
      <c r="X36" s="364">
        <v>40358.86</v>
      </c>
      <c r="Y36" s="347">
        <v>19273.099999999999</v>
      </c>
      <c r="Z36" s="347">
        <v>10846.4</v>
      </c>
      <c r="AA36" s="346">
        <v>2657.85</v>
      </c>
      <c r="AB36" s="346">
        <v>20779.87</v>
      </c>
      <c r="AC36" s="346">
        <v>28274.65</v>
      </c>
      <c r="AD36" s="346">
        <v>75038.58</v>
      </c>
      <c r="AE36" s="346">
        <v>68834.06</v>
      </c>
      <c r="AF36" s="346">
        <v>96067.14</v>
      </c>
      <c r="AG36" s="346">
        <v>121026.11</v>
      </c>
      <c r="AH36" s="347">
        <v>121461.1</v>
      </c>
      <c r="AI36" s="346">
        <v>79769.240000000005</v>
      </c>
      <c r="AJ36" s="347">
        <v>33506.699999999997</v>
      </c>
      <c r="AK36" s="364">
        <v>45509.34</v>
      </c>
      <c r="AL36" s="364">
        <v>14245.75</v>
      </c>
      <c r="AM36" s="364">
        <v>41614.239999999998</v>
      </c>
      <c r="AN36" s="364">
        <v>190870.56</v>
      </c>
      <c r="AO36" s="364">
        <v>79410.559999999998</v>
      </c>
      <c r="AP36" s="364">
        <v>89900.79</v>
      </c>
      <c r="AQ36" s="364">
        <v>91442.65</v>
      </c>
      <c r="AR36" s="364">
        <v>114352.74</v>
      </c>
      <c r="AS36" s="364">
        <v>104903.89</v>
      </c>
      <c r="AT36" s="364">
        <v>57345.38</v>
      </c>
      <c r="AU36" s="364">
        <v>100719.24</v>
      </c>
      <c r="AV36" s="364">
        <v>48931.26</v>
      </c>
      <c r="AW36" s="346">
        <v>3676.44</v>
      </c>
      <c r="AX36" s="346">
        <v>9007.44</v>
      </c>
      <c r="AY36" s="347">
        <v>5620.7</v>
      </c>
      <c r="AZ36" s="346">
        <v>21255.81</v>
      </c>
      <c r="BA36" s="346">
        <v>16480.689999999999</v>
      </c>
      <c r="BB36" s="346">
        <v>120967.91</v>
      </c>
      <c r="BC36" s="347">
        <v>126349.9</v>
      </c>
      <c r="BD36" s="346">
        <v>124520.63</v>
      </c>
      <c r="BE36" s="346">
        <v>132858.04</v>
      </c>
      <c r="BF36" s="346">
        <v>137128.35</v>
      </c>
      <c r="BG36" s="346">
        <v>76918.509999999995</v>
      </c>
      <c r="BH36" s="346">
        <v>24200.43</v>
      </c>
      <c r="BI36" s="364">
        <v>27145.16</v>
      </c>
      <c r="BJ36" s="364">
        <v>47320.34</v>
      </c>
      <c r="BK36" s="364">
        <v>77693.19</v>
      </c>
      <c r="BL36" s="364">
        <v>70701.13</v>
      </c>
      <c r="BM36" s="365">
        <v>93292.6</v>
      </c>
      <c r="BN36" s="364">
        <v>108887.63</v>
      </c>
      <c r="BO36" s="364">
        <v>131706.97</v>
      </c>
      <c r="BP36" s="364">
        <v>162086.45000000001</v>
      </c>
      <c r="BQ36" s="365">
        <v>164185.4</v>
      </c>
      <c r="BR36" s="364">
        <v>140037.89000000001</v>
      </c>
      <c r="BS36" s="364">
        <v>111965.09</v>
      </c>
      <c r="BT36" s="364">
        <v>18800.46</v>
      </c>
      <c r="BU36" s="347">
        <v>24433.1</v>
      </c>
      <c r="BV36" s="346">
        <v>59999.93</v>
      </c>
      <c r="BW36" s="347">
        <v>108901</v>
      </c>
      <c r="BX36" s="346">
        <v>84995.25</v>
      </c>
      <c r="BY36" s="346">
        <v>86962.83</v>
      </c>
    </row>
    <row r="37" spans="3:77" ht="11.4" customHeight="1">
      <c r="C37" s="345" t="s">
        <v>198</v>
      </c>
      <c r="D37" s="345" t="s">
        <v>207</v>
      </c>
      <c r="E37" s="345" t="s">
        <v>208</v>
      </c>
      <c r="F37" s="349">
        <v>1750724.3</v>
      </c>
      <c r="G37" s="348">
        <v>1796832.18</v>
      </c>
      <c r="H37" s="348">
        <v>2307067.4300000002</v>
      </c>
      <c r="I37" s="348">
        <v>2326797.17</v>
      </c>
      <c r="J37" s="349">
        <v>1953853.4</v>
      </c>
      <c r="K37" s="348">
        <v>1280274.3799999999</v>
      </c>
      <c r="L37" s="348">
        <v>659650.26</v>
      </c>
      <c r="M37" s="363">
        <v>514708.84</v>
      </c>
      <c r="N37" s="363">
        <v>570445.79</v>
      </c>
      <c r="O37" s="366">
        <v>954907.7</v>
      </c>
      <c r="P37" s="363">
        <v>1470562.09</v>
      </c>
      <c r="Q37" s="363">
        <v>1768899.07</v>
      </c>
      <c r="R37" s="363">
        <v>1724717.01</v>
      </c>
      <c r="S37" s="363">
        <v>1827832.66</v>
      </c>
      <c r="T37" s="363">
        <v>2164993.4500000002</v>
      </c>
      <c r="U37" s="363">
        <v>2049887.21</v>
      </c>
      <c r="V37" s="363">
        <v>1639473.23</v>
      </c>
      <c r="W37" s="363">
        <v>836947.37</v>
      </c>
      <c r="X37" s="363">
        <v>506456.25</v>
      </c>
      <c r="Y37" s="348">
        <v>644693.07999999996</v>
      </c>
      <c r="Z37" s="348">
        <v>594055.31999999995</v>
      </c>
      <c r="AA37" s="348">
        <v>953653.82</v>
      </c>
      <c r="AB37" s="349">
        <v>1519906.1</v>
      </c>
      <c r="AC37" s="348">
        <v>1676300.01</v>
      </c>
      <c r="AD37" s="348">
        <v>2244309.3199999998</v>
      </c>
      <c r="AE37" s="348">
        <v>2207388.38</v>
      </c>
      <c r="AF37" s="348">
        <v>2559830.88</v>
      </c>
      <c r="AG37" s="349">
        <v>2476154.6</v>
      </c>
      <c r="AH37" s="348">
        <v>1505790.04</v>
      </c>
      <c r="AI37" s="348">
        <v>714092.29</v>
      </c>
      <c r="AJ37" s="348">
        <v>555933.88</v>
      </c>
      <c r="AK37" s="363">
        <v>661000.23</v>
      </c>
      <c r="AL37" s="363">
        <v>982261.32</v>
      </c>
      <c r="AM37" s="363">
        <v>1474749.46</v>
      </c>
      <c r="AN37" s="363">
        <v>1834517.43</v>
      </c>
      <c r="AO37" s="363">
        <v>2042840.22</v>
      </c>
      <c r="AP37" s="363">
        <v>1988120.67</v>
      </c>
      <c r="AQ37" s="363">
        <v>2141194.29</v>
      </c>
      <c r="AR37" s="363">
        <v>3103456.24</v>
      </c>
      <c r="AS37" s="363">
        <v>2621447.0499999998</v>
      </c>
      <c r="AT37" s="363">
        <v>1600564.77</v>
      </c>
      <c r="AU37" s="363">
        <v>848740.05</v>
      </c>
      <c r="AV37" s="363">
        <v>607267.07999999996</v>
      </c>
      <c r="AW37" s="348">
        <v>652277.55000000005</v>
      </c>
      <c r="AX37" s="348">
        <v>972509.92</v>
      </c>
      <c r="AY37" s="348">
        <v>1586752.03</v>
      </c>
      <c r="AZ37" s="348">
        <v>1725250.59</v>
      </c>
      <c r="BA37" s="348">
        <v>2042673.33</v>
      </c>
      <c r="BB37" s="348">
        <v>2497087.61</v>
      </c>
      <c r="BC37" s="348">
        <v>2632193.7799999998</v>
      </c>
      <c r="BD37" s="348">
        <v>2901867.05</v>
      </c>
      <c r="BE37" s="348">
        <v>2360456.52</v>
      </c>
      <c r="BF37" s="348">
        <v>2001843.09</v>
      </c>
      <c r="BG37" s="348">
        <v>1157134.3899999999</v>
      </c>
      <c r="BH37" s="348">
        <v>869126.33</v>
      </c>
      <c r="BI37" s="363">
        <v>854187.38</v>
      </c>
      <c r="BJ37" s="363">
        <v>1422562.33</v>
      </c>
      <c r="BK37" s="363">
        <v>2045216.52</v>
      </c>
      <c r="BL37" s="363">
        <v>2757214.81</v>
      </c>
      <c r="BM37" s="363">
        <v>2611528.09</v>
      </c>
      <c r="BN37" s="363">
        <v>2637803.86</v>
      </c>
      <c r="BO37" s="363">
        <v>2856549.35</v>
      </c>
      <c r="BP37" s="363">
        <v>3172942.07</v>
      </c>
      <c r="BQ37" s="363">
        <v>3041692.79</v>
      </c>
      <c r="BR37" s="363">
        <v>2487291.21</v>
      </c>
      <c r="BS37" s="363">
        <v>1248037.23</v>
      </c>
      <c r="BT37" s="363">
        <v>1041905.75</v>
      </c>
      <c r="BU37" s="348">
        <v>1059455.68</v>
      </c>
      <c r="BV37" s="348">
        <v>1751191.67</v>
      </c>
      <c r="BW37" s="348">
        <v>2446786.41</v>
      </c>
      <c r="BX37" s="349">
        <v>2841212.1</v>
      </c>
      <c r="BY37" s="348">
        <v>3116769.01</v>
      </c>
    </row>
    <row r="38" spans="3:77" ht="11.4" customHeight="1">
      <c r="C38" s="345" t="s">
        <v>198</v>
      </c>
      <c r="D38" s="345">
        <v>7101000</v>
      </c>
      <c r="E38" s="345" t="s">
        <v>210</v>
      </c>
      <c r="F38" s="346">
        <v>1885.96</v>
      </c>
      <c r="G38" s="346">
        <v>1070.31</v>
      </c>
      <c r="H38" s="346">
        <v>2673.64</v>
      </c>
      <c r="I38" s="346">
        <v>3169.08</v>
      </c>
      <c r="J38" s="346">
        <v>1133.18</v>
      </c>
      <c r="K38" s="346">
        <v>634.97</v>
      </c>
      <c r="L38" s="346">
        <v>472.05</v>
      </c>
      <c r="M38" s="364">
        <v>940.34</v>
      </c>
      <c r="N38" s="364">
        <v>1042.6500000000001</v>
      </c>
      <c r="O38" s="364">
        <v>1060.45</v>
      </c>
      <c r="P38" s="365">
        <v>5664.9</v>
      </c>
      <c r="Q38" s="364">
        <v>7161.87</v>
      </c>
      <c r="R38" s="364">
        <v>2278.6799999999998</v>
      </c>
      <c r="S38" s="364">
        <v>3536.25</v>
      </c>
      <c r="T38" s="364">
        <v>4233.09</v>
      </c>
      <c r="U38" s="364">
        <v>2991.75</v>
      </c>
      <c r="V38" s="364">
        <v>1001.27</v>
      </c>
      <c r="W38" s="364">
        <v>1636.17</v>
      </c>
      <c r="X38" s="364">
        <v>1018.32</v>
      </c>
      <c r="Y38" s="346">
        <v>184.51</v>
      </c>
      <c r="Z38" s="346">
        <v>1213.1300000000001</v>
      </c>
      <c r="AA38" s="346">
        <v>1270.93</v>
      </c>
      <c r="AB38" s="346">
        <v>4324.5600000000004</v>
      </c>
      <c r="AC38" s="346">
        <v>807.74</v>
      </c>
      <c r="AD38" s="346">
        <v>3001.19</v>
      </c>
      <c r="AE38" s="346">
        <v>349.76</v>
      </c>
      <c r="AF38" s="346">
        <v>657.54</v>
      </c>
      <c r="AG38" s="346">
        <v>853.24</v>
      </c>
      <c r="AH38" s="346">
        <v>582.89</v>
      </c>
      <c r="AI38" s="347">
        <v>3865.4</v>
      </c>
      <c r="AJ38" s="346">
        <v>1021.07</v>
      </c>
      <c r="AK38" s="364">
        <v>1793.46</v>
      </c>
      <c r="AL38" s="364">
        <v>1755.35</v>
      </c>
      <c r="AM38" s="364">
        <v>579.65</v>
      </c>
      <c r="AN38" s="364">
        <v>3555.03</v>
      </c>
      <c r="AO38" s="364">
        <v>874.05</v>
      </c>
      <c r="AP38" s="364">
        <v>2261.77</v>
      </c>
      <c r="AQ38" s="364">
        <v>1670.67</v>
      </c>
      <c r="AR38" s="365">
        <v>770.3</v>
      </c>
      <c r="AS38" s="364">
        <v>1276.77</v>
      </c>
      <c r="AT38" s="364">
        <v>4395.74</v>
      </c>
      <c r="AU38" s="364">
        <v>3459.51</v>
      </c>
      <c r="AV38" s="364">
        <v>1550.97</v>
      </c>
      <c r="AW38" s="346">
        <v>1064.1500000000001</v>
      </c>
      <c r="AX38" s="346">
        <v>598.41999999999996</v>
      </c>
      <c r="AY38" s="346">
        <v>1515.48</v>
      </c>
      <c r="AZ38" s="346">
        <v>702.08</v>
      </c>
      <c r="BA38" s="346">
        <v>1116.21</v>
      </c>
      <c r="BB38" s="347">
        <v>1970.6</v>
      </c>
      <c r="BC38" s="346">
        <v>153.72999999999999</v>
      </c>
      <c r="BD38" s="346">
        <v>2112.14</v>
      </c>
      <c r="BE38" s="346">
        <v>2689.57</v>
      </c>
      <c r="BF38" s="346">
        <v>186.02</v>
      </c>
      <c r="BG38" s="346">
        <v>396.22</v>
      </c>
      <c r="BH38" s="347">
        <v>257.10000000000002</v>
      </c>
      <c r="BI38" s="365">
        <v>187.5</v>
      </c>
      <c r="BJ38" s="364">
        <v>2087.65</v>
      </c>
      <c r="BK38" s="364">
        <v>13842.13</v>
      </c>
      <c r="BL38" s="364">
        <v>9146.65</v>
      </c>
      <c r="BM38" s="364">
        <v>9210.39</v>
      </c>
      <c r="BN38" s="364">
        <v>3060.73</v>
      </c>
      <c r="BO38" s="364">
        <v>416.07</v>
      </c>
      <c r="BP38" s="364">
        <v>1260.3399999999999</v>
      </c>
      <c r="BQ38" s="364">
        <v>691.36</v>
      </c>
      <c r="BR38" s="364">
        <v>677.42</v>
      </c>
      <c r="BS38" s="364">
        <v>326.63</v>
      </c>
      <c r="BT38" s="365">
        <v>472.4</v>
      </c>
      <c r="BU38" s="346">
        <v>676.58</v>
      </c>
      <c r="BV38" s="346">
        <v>855.82</v>
      </c>
      <c r="BW38" s="347">
        <v>555.5</v>
      </c>
      <c r="BX38" s="346">
        <v>344.28</v>
      </c>
      <c r="BY38" s="346">
        <v>595.78</v>
      </c>
    </row>
    <row r="39" spans="3:77" ht="11.4" customHeight="1">
      <c r="C39" s="345" t="s">
        <v>198</v>
      </c>
      <c r="D39" s="345">
        <v>7129005</v>
      </c>
      <c r="E39" s="345" t="s">
        <v>212</v>
      </c>
      <c r="F39" s="348">
        <v>7.08</v>
      </c>
      <c r="G39" s="348">
        <v>19.46</v>
      </c>
      <c r="H39" s="348">
        <v>23.13</v>
      </c>
      <c r="I39" s="348">
        <v>47.08</v>
      </c>
      <c r="J39" s="349">
        <v>19.5</v>
      </c>
      <c r="K39" s="348">
        <v>11.49</v>
      </c>
      <c r="L39" s="348">
        <v>27.89</v>
      </c>
      <c r="M39" s="363">
        <v>131.09</v>
      </c>
      <c r="N39" s="363">
        <v>5.75</v>
      </c>
      <c r="O39" s="363">
        <v>26.14</v>
      </c>
      <c r="P39" s="363">
        <v>2.62</v>
      </c>
      <c r="Q39" s="366">
        <v>26.9</v>
      </c>
      <c r="R39" s="363">
        <v>22.11</v>
      </c>
      <c r="S39" s="366">
        <v>39.1</v>
      </c>
      <c r="T39" s="363">
        <v>44.56</v>
      </c>
      <c r="U39" s="363">
        <v>35.72</v>
      </c>
      <c r="V39" s="363">
        <v>49.77</v>
      </c>
      <c r="W39" s="363">
        <v>44.13</v>
      </c>
      <c r="X39" s="363">
        <v>109.98</v>
      </c>
      <c r="Y39" s="348">
        <v>81.319999999999993</v>
      </c>
      <c r="Z39" s="348">
        <v>61.57</v>
      </c>
      <c r="AA39" s="348">
        <v>93.15</v>
      </c>
      <c r="AB39" s="348">
        <v>86.92</v>
      </c>
      <c r="AC39" s="348">
        <v>76.290000000000006</v>
      </c>
      <c r="AD39" s="348">
        <v>1899.84</v>
      </c>
      <c r="AE39" s="348">
        <v>57.34</v>
      </c>
      <c r="AF39" s="348">
        <v>417.05</v>
      </c>
      <c r="AG39" s="348">
        <v>316.54000000000002</v>
      </c>
      <c r="AH39" s="348">
        <v>261.58999999999997</v>
      </c>
      <c r="AI39" s="348">
        <v>115.06</v>
      </c>
      <c r="AJ39" s="348">
        <v>97.99</v>
      </c>
      <c r="AK39" s="363">
        <v>58.87</v>
      </c>
      <c r="AL39" s="363">
        <v>122.94</v>
      </c>
      <c r="AM39" s="363">
        <v>52.68</v>
      </c>
      <c r="AN39" s="363">
        <v>105.05</v>
      </c>
      <c r="AO39" s="363">
        <v>50.26</v>
      </c>
      <c r="AP39" s="363">
        <v>101.81</v>
      </c>
      <c r="AQ39" s="366">
        <v>85.4</v>
      </c>
      <c r="AR39" s="363">
        <v>70.03</v>
      </c>
      <c r="AS39" s="363">
        <v>387.29</v>
      </c>
      <c r="AT39" s="363">
        <v>290.14999999999998</v>
      </c>
      <c r="AU39" s="363">
        <v>54.95</v>
      </c>
      <c r="AV39" s="363">
        <v>151.81</v>
      </c>
      <c r="AW39" s="348">
        <v>189.34</v>
      </c>
      <c r="AX39" s="348">
        <v>181.98</v>
      </c>
      <c r="AY39" s="348">
        <v>304.19</v>
      </c>
      <c r="AZ39" s="348">
        <v>280.33999999999997</v>
      </c>
      <c r="BA39" s="349">
        <v>286.60000000000002</v>
      </c>
      <c r="BB39" s="348">
        <v>157.63</v>
      </c>
      <c r="BC39" s="348">
        <v>126.51</v>
      </c>
      <c r="BD39" s="348">
        <v>150.21</v>
      </c>
      <c r="BE39" s="348">
        <v>426.34</v>
      </c>
      <c r="BF39" s="348">
        <v>94.26</v>
      </c>
      <c r="BG39" s="348">
        <v>430.59</v>
      </c>
      <c r="BH39" s="349">
        <v>52.6</v>
      </c>
      <c r="BI39" s="363">
        <v>64.87</v>
      </c>
      <c r="BJ39" s="366">
        <v>19.2</v>
      </c>
      <c r="BK39" s="363">
        <v>97.53</v>
      </c>
      <c r="BL39" s="363">
        <v>91.46</v>
      </c>
      <c r="BM39" s="363">
        <v>142.82</v>
      </c>
      <c r="BN39" s="363">
        <v>5.19</v>
      </c>
      <c r="BO39" s="363">
        <v>67.989999999999995</v>
      </c>
      <c r="BP39" s="363">
        <v>132.41999999999999</v>
      </c>
      <c r="BQ39" s="363">
        <v>43.56</v>
      </c>
      <c r="BR39" s="363">
        <v>59.72</v>
      </c>
      <c r="BS39" s="363">
        <v>37.39</v>
      </c>
      <c r="BT39" s="363">
        <v>193.58</v>
      </c>
      <c r="BU39" s="348">
        <v>123.79</v>
      </c>
      <c r="BV39" s="349">
        <v>123.5</v>
      </c>
      <c r="BW39" s="348">
        <v>76.39</v>
      </c>
      <c r="BX39" s="348">
        <v>44.42</v>
      </c>
      <c r="BY39" s="348">
        <v>30.58</v>
      </c>
    </row>
    <row r="40" spans="3:77" ht="11.4" customHeight="1">
      <c r="C40" s="345" t="s">
        <v>198</v>
      </c>
      <c r="D40" s="345">
        <v>11051000</v>
      </c>
      <c r="E40" s="345" t="s">
        <v>839</v>
      </c>
      <c r="F40" s="346">
        <v>940.48</v>
      </c>
      <c r="G40" s="346">
        <v>637.71</v>
      </c>
      <c r="H40" s="346">
        <v>1299.1099999999999</v>
      </c>
      <c r="I40" s="346">
        <v>2118.9699999999998</v>
      </c>
      <c r="J40" s="346">
        <v>533.69000000000005</v>
      </c>
      <c r="K40" s="346">
        <v>724.32</v>
      </c>
      <c r="L40" s="346">
        <v>747.02</v>
      </c>
      <c r="M40" s="364">
        <v>98.64</v>
      </c>
      <c r="N40" s="364">
        <v>961.19</v>
      </c>
      <c r="O40" s="364">
        <v>4260.76</v>
      </c>
      <c r="P40" s="364">
        <v>90.08</v>
      </c>
      <c r="Q40" s="364">
        <v>556.14</v>
      </c>
      <c r="R40" s="364">
        <v>303.68</v>
      </c>
      <c r="S40" s="364">
        <v>332.54</v>
      </c>
      <c r="T40" s="364">
        <v>592.02</v>
      </c>
      <c r="U40" s="365">
        <v>611.79999999999995</v>
      </c>
      <c r="V40" s="364">
        <v>457.68</v>
      </c>
      <c r="W40" s="364">
        <v>103.83</v>
      </c>
      <c r="X40" s="364">
        <v>146.66</v>
      </c>
      <c r="Y40" s="346">
        <v>123.31</v>
      </c>
      <c r="Z40" s="347">
        <v>2232.9</v>
      </c>
      <c r="AA40" s="346">
        <v>997.77</v>
      </c>
      <c r="AB40" s="346">
        <v>595.15</v>
      </c>
      <c r="AC40" s="346">
        <v>265.58999999999997</v>
      </c>
      <c r="AD40" s="346">
        <v>38.65</v>
      </c>
      <c r="AE40" s="346">
        <v>1485.24</v>
      </c>
      <c r="AF40" s="346">
        <v>322.37</v>
      </c>
      <c r="AG40" s="346">
        <v>12348.12</v>
      </c>
      <c r="AH40" s="346">
        <v>14074.45</v>
      </c>
      <c r="AI40" s="346">
        <v>7803.47</v>
      </c>
      <c r="AJ40" s="346">
        <v>3752.94</v>
      </c>
      <c r="AK40" s="364">
        <v>4689.82</v>
      </c>
      <c r="AL40" s="364">
        <v>9403.32</v>
      </c>
      <c r="AM40" s="364">
        <v>2742.61</v>
      </c>
      <c r="AN40" s="364">
        <v>1148.9100000000001</v>
      </c>
      <c r="AO40" s="364">
        <v>1274.54</v>
      </c>
      <c r="AP40" s="365">
        <v>1309.7</v>
      </c>
      <c r="AQ40" s="365">
        <v>1686.6</v>
      </c>
      <c r="AR40" s="364">
        <v>2526.4899999999998</v>
      </c>
      <c r="AS40" s="364">
        <v>2091.9299999999998</v>
      </c>
      <c r="AT40" s="364">
        <v>2698.84</v>
      </c>
      <c r="AU40" s="364">
        <v>1131.03</v>
      </c>
      <c r="AV40" s="364">
        <v>1751.97</v>
      </c>
      <c r="AW40" s="346">
        <v>2778.26</v>
      </c>
      <c r="AX40" s="346">
        <v>2406.54</v>
      </c>
      <c r="AY40" s="346">
        <v>2932.76</v>
      </c>
      <c r="AZ40" s="346">
        <v>450.32</v>
      </c>
      <c r="BA40" s="346">
        <v>3274.37</v>
      </c>
      <c r="BB40" s="346">
        <v>291.93</v>
      </c>
      <c r="BC40" s="346">
        <v>576.91999999999996</v>
      </c>
      <c r="BD40" s="346">
        <v>285.08999999999997</v>
      </c>
      <c r="BE40" s="346">
        <v>678.69</v>
      </c>
      <c r="BF40" s="346">
        <v>415.72</v>
      </c>
      <c r="BG40" s="346">
        <v>403.41</v>
      </c>
      <c r="BH40" s="346">
        <v>296.93</v>
      </c>
      <c r="BI40" s="364">
        <v>326.87</v>
      </c>
      <c r="BJ40" s="364">
        <v>991.91</v>
      </c>
      <c r="BK40" s="364">
        <v>275.72000000000003</v>
      </c>
      <c r="BL40" s="364">
        <v>626.77</v>
      </c>
      <c r="BM40" s="364">
        <v>309.69</v>
      </c>
      <c r="BN40" s="364">
        <v>439.91</v>
      </c>
      <c r="BO40" s="364">
        <v>256.74</v>
      </c>
      <c r="BP40" s="364">
        <v>114.65</v>
      </c>
      <c r="BQ40" s="364">
        <v>492.66</v>
      </c>
      <c r="BR40" s="364">
        <v>71.06</v>
      </c>
      <c r="BS40" s="364">
        <v>336.72</v>
      </c>
      <c r="BT40" s="364">
        <v>1083.28</v>
      </c>
      <c r="BU40" s="346">
        <v>3087.09</v>
      </c>
      <c r="BV40" s="346">
        <v>1508.66</v>
      </c>
      <c r="BW40" s="346">
        <v>517.01</v>
      </c>
      <c r="BX40" s="346">
        <v>807.49</v>
      </c>
      <c r="BY40" s="346">
        <v>765.21</v>
      </c>
    </row>
    <row r="41" spans="3:77" ht="11.4" customHeight="1">
      <c r="C41" s="345" t="s">
        <v>198</v>
      </c>
      <c r="D41" s="345">
        <v>11052000</v>
      </c>
      <c r="E41" s="345" t="s">
        <v>841</v>
      </c>
      <c r="F41" s="348">
        <v>3408.64</v>
      </c>
      <c r="G41" s="348">
        <v>3329.69</v>
      </c>
      <c r="H41" s="349">
        <v>21858.2</v>
      </c>
      <c r="I41" s="348">
        <v>18276.560000000001</v>
      </c>
      <c r="J41" s="348">
        <v>2734.39</v>
      </c>
      <c r="K41" s="349">
        <v>5624.4</v>
      </c>
      <c r="L41" s="348">
        <v>3215.48</v>
      </c>
      <c r="M41" s="363">
        <v>2525.06</v>
      </c>
      <c r="N41" s="366">
        <v>5931.8</v>
      </c>
      <c r="O41" s="363">
        <v>4268.07</v>
      </c>
      <c r="P41" s="363">
        <v>3966.11</v>
      </c>
      <c r="Q41" s="363">
        <v>23309.01</v>
      </c>
      <c r="R41" s="363">
        <v>19320.63</v>
      </c>
      <c r="S41" s="366">
        <v>4369.8999999999996</v>
      </c>
      <c r="T41" s="363">
        <v>22240.95</v>
      </c>
      <c r="U41" s="363">
        <v>25894.61</v>
      </c>
      <c r="V41" s="363">
        <v>4926.0600000000004</v>
      </c>
      <c r="W41" s="366">
        <v>19395.5</v>
      </c>
      <c r="X41" s="363">
        <v>24102.58</v>
      </c>
      <c r="Y41" s="348">
        <v>2824.74</v>
      </c>
      <c r="Z41" s="348">
        <v>4060.61</v>
      </c>
      <c r="AA41" s="348">
        <v>17403.16</v>
      </c>
      <c r="AB41" s="348">
        <v>22650.44</v>
      </c>
      <c r="AC41" s="348">
        <v>22563.72</v>
      </c>
      <c r="AD41" s="348">
        <v>1759.44</v>
      </c>
      <c r="AE41" s="348">
        <v>1539.25</v>
      </c>
      <c r="AF41" s="348">
        <v>1619.71</v>
      </c>
      <c r="AG41" s="348">
        <v>1758.02</v>
      </c>
      <c r="AH41" s="348">
        <v>345.72</v>
      </c>
      <c r="AI41" s="348">
        <v>543.73</v>
      </c>
      <c r="AJ41" s="348">
        <v>2119.5700000000002</v>
      </c>
      <c r="AK41" s="363">
        <v>370.91</v>
      </c>
      <c r="AL41" s="363">
        <v>448.52</v>
      </c>
      <c r="AM41" s="363">
        <v>3058.59</v>
      </c>
      <c r="AN41" s="363">
        <v>2914.17</v>
      </c>
      <c r="AO41" s="363">
        <v>2904.12</v>
      </c>
      <c r="AP41" s="363">
        <v>3844.66</v>
      </c>
      <c r="AQ41" s="363">
        <v>4201.3500000000004</v>
      </c>
      <c r="AR41" s="363">
        <v>4784.49</v>
      </c>
      <c r="AS41" s="363">
        <v>5504.85</v>
      </c>
      <c r="AT41" s="363">
        <v>4961.82</v>
      </c>
      <c r="AU41" s="363">
        <v>2891.58</v>
      </c>
      <c r="AV41" s="363">
        <v>3603.06</v>
      </c>
      <c r="AW41" s="348">
        <v>7148.43</v>
      </c>
      <c r="AX41" s="348">
        <v>4728.62</v>
      </c>
      <c r="AY41" s="348">
        <v>9585.58</v>
      </c>
      <c r="AZ41" s="348">
        <v>4615.91</v>
      </c>
      <c r="BA41" s="348">
        <v>4637.6099999999997</v>
      </c>
      <c r="BB41" s="348">
        <v>4394.8500000000004</v>
      </c>
      <c r="BC41" s="348">
        <v>4178.6400000000003</v>
      </c>
      <c r="BD41" s="348">
        <v>5517.16</v>
      </c>
      <c r="BE41" s="349">
        <v>6103.2</v>
      </c>
      <c r="BF41" s="348">
        <v>3813.45</v>
      </c>
      <c r="BG41" s="348">
        <v>6324.64</v>
      </c>
      <c r="BH41" s="348">
        <v>2943.91</v>
      </c>
      <c r="BI41" s="363">
        <v>1910.27</v>
      </c>
      <c r="BJ41" s="366">
        <v>4302.3</v>
      </c>
      <c r="BK41" s="366">
        <v>6803.7</v>
      </c>
      <c r="BL41" s="363">
        <v>4192.8100000000004</v>
      </c>
      <c r="BM41" s="363">
        <v>5799.63</v>
      </c>
      <c r="BN41" s="363">
        <v>1883.15</v>
      </c>
      <c r="BO41" s="363">
        <v>1858.99</v>
      </c>
      <c r="BP41" s="363">
        <v>749.88</v>
      </c>
      <c r="BQ41" s="363">
        <v>1003.44</v>
      </c>
      <c r="BR41" s="363">
        <v>646.30999999999995</v>
      </c>
      <c r="BS41" s="366">
        <v>258.60000000000002</v>
      </c>
      <c r="BT41" s="363">
        <v>1829.21</v>
      </c>
      <c r="BU41" s="349">
        <v>1073.2</v>
      </c>
      <c r="BV41" s="348">
        <v>1375.58</v>
      </c>
      <c r="BW41" s="348">
        <v>1488.98</v>
      </c>
      <c r="BX41" s="348">
        <v>882.11</v>
      </c>
      <c r="BY41" s="348">
        <v>692.88</v>
      </c>
    </row>
    <row r="42" spans="3:77" ht="11.4" customHeight="1">
      <c r="C42" s="345" t="s">
        <v>198</v>
      </c>
      <c r="D42" s="345" t="s">
        <v>213</v>
      </c>
      <c r="E42" s="345" t="s">
        <v>176</v>
      </c>
      <c r="F42" s="350" t="s">
        <v>164</v>
      </c>
      <c r="G42" s="350" t="s">
        <v>164</v>
      </c>
      <c r="H42" s="350" t="s">
        <v>164</v>
      </c>
      <c r="I42" s="350" t="s">
        <v>164</v>
      </c>
      <c r="J42" s="350" t="s">
        <v>164</v>
      </c>
      <c r="K42" s="350" t="s">
        <v>164</v>
      </c>
      <c r="L42" s="350" t="s">
        <v>164</v>
      </c>
      <c r="M42" s="367" t="s">
        <v>164</v>
      </c>
      <c r="N42" s="367" t="s">
        <v>164</v>
      </c>
      <c r="O42" s="367" t="s">
        <v>164</v>
      </c>
      <c r="P42" s="367" t="s">
        <v>164</v>
      </c>
      <c r="Q42" s="367" t="s">
        <v>164</v>
      </c>
      <c r="R42" s="367" t="s">
        <v>164</v>
      </c>
      <c r="S42" s="367" t="s">
        <v>164</v>
      </c>
      <c r="T42" s="367" t="s">
        <v>164</v>
      </c>
      <c r="U42" s="367" t="s">
        <v>164</v>
      </c>
      <c r="V42" s="367" t="s">
        <v>164</v>
      </c>
      <c r="W42" s="367" t="s">
        <v>164</v>
      </c>
      <c r="X42" s="367" t="s">
        <v>164</v>
      </c>
      <c r="Y42" s="350" t="s">
        <v>164</v>
      </c>
      <c r="Z42" s="350" t="s">
        <v>164</v>
      </c>
      <c r="AA42" s="350" t="s">
        <v>164</v>
      </c>
      <c r="AB42" s="350" t="s">
        <v>164</v>
      </c>
      <c r="AC42" s="350" t="s">
        <v>164</v>
      </c>
      <c r="AD42" s="350" t="s">
        <v>164</v>
      </c>
      <c r="AE42" s="350" t="s">
        <v>164</v>
      </c>
      <c r="AF42" s="350" t="s">
        <v>164</v>
      </c>
      <c r="AG42" s="350" t="s">
        <v>164</v>
      </c>
      <c r="AH42" s="350" t="s">
        <v>164</v>
      </c>
      <c r="AI42" s="350" t="s">
        <v>164</v>
      </c>
      <c r="AJ42" s="350" t="s">
        <v>164</v>
      </c>
      <c r="AK42" s="367" t="s">
        <v>164</v>
      </c>
      <c r="AL42" s="367" t="s">
        <v>164</v>
      </c>
      <c r="AM42" s="367" t="s">
        <v>164</v>
      </c>
      <c r="AN42" s="367" t="s">
        <v>164</v>
      </c>
      <c r="AO42" s="367" t="s">
        <v>164</v>
      </c>
      <c r="AP42" s="367" t="s">
        <v>164</v>
      </c>
      <c r="AQ42" s="367" t="s">
        <v>164</v>
      </c>
      <c r="AR42" s="367" t="s">
        <v>164</v>
      </c>
      <c r="AS42" s="367" t="s">
        <v>164</v>
      </c>
      <c r="AT42" s="367" t="s">
        <v>164</v>
      </c>
      <c r="AU42" s="367" t="s">
        <v>164</v>
      </c>
      <c r="AV42" s="367" t="s">
        <v>164</v>
      </c>
      <c r="AW42" s="350" t="s">
        <v>164</v>
      </c>
      <c r="AX42" s="350" t="s">
        <v>164</v>
      </c>
      <c r="AY42" s="350" t="s">
        <v>164</v>
      </c>
      <c r="AZ42" s="350" t="s">
        <v>164</v>
      </c>
      <c r="BA42" s="350" t="s">
        <v>164</v>
      </c>
      <c r="BB42" s="347">
        <v>55960.9</v>
      </c>
      <c r="BC42" s="346">
        <v>55791.71</v>
      </c>
      <c r="BD42" s="346">
        <v>63137.16</v>
      </c>
      <c r="BE42" s="346">
        <v>49682.58</v>
      </c>
      <c r="BF42" s="346">
        <v>61308.26</v>
      </c>
      <c r="BG42" s="346">
        <v>78740.38</v>
      </c>
      <c r="BH42" s="347">
        <v>69643.8</v>
      </c>
      <c r="BI42" s="364">
        <v>80069.490000000005</v>
      </c>
      <c r="BJ42" s="364">
        <v>70657.649999999994</v>
      </c>
      <c r="BK42" s="364">
        <v>86443.43</v>
      </c>
      <c r="BL42" s="365">
        <v>93424.7</v>
      </c>
      <c r="BM42" s="364">
        <v>74733.279999999999</v>
      </c>
      <c r="BN42" s="364">
        <v>104521.66</v>
      </c>
      <c r="BO42" s="364">
        <v>93856.36</v>
      </c>
      <c r="BP42" s="364">
        <v>67910.27</v>
      </c>
      <c r="BQ42" s="364">
        <v>73068.460000000006</v>
      </c>
      <c r="BR42" s="364">
        <v>62987.63</v>
      </c>
      <c r="BS42" s="364">
        <v>48798.28</v>
      </c>
      <c r="BT42" s="364">
        <v>38476.639999999999</v>
      </c>
      <c r="BU42" s="346">
        <v>25420.080000000002</v>
      </c>
      <c r="BV42" s="346">
        <v>25030.67</v>
      </c>
      <c r="BW42" s="346">
        <v>32311.439999999999</v>
      </c>
      <c r="BX42" s="346">
        <v>28142.03</v>
      </c>
      <c r="BY42" s="346">
        <v>30539.09</v>
      </c>
    </row>
    <row r="43" spans="3:77" ht="11.4" customHeight="1">
      <c r="C43" s="345" t="s">
        <v>198</v>
      </c>
      <c r="D43" s="345" t="s">
        <v>214</v>
      </c>
      <c r="E43" s="345" t="s">
        <v>215</v>
      </c>
      <c r="F43" s="349">
        <v>236591.5</v>
      </c>
      <c r="G43" s="348">
        <v>235417.21</v>
      </c>
      <c r="H43" s="348">
        <v>282326.71000000002</v>
      </c>
      <c r="I43" s="348">
        <v>286254.31</v>
      </c>
      <c r="J43" s="348">
        <v>255274.06</v>
      </c>
      <c r="K43" s="348">
        <v>269177.13</v>
      </c>
      <c r="L43" s="348">
        <v>265157.74</v>
      </c>
      <c r="M43" s="363">
        <v>242926.47</v>
      </c>
      <c r="N43" s="363">
        <v>286300.77</v>
      </c>
      <c r="O43" s="363">
        <v>243440.61</v>
      </c>
      <c r="P43" s="366">
        <v>234454.1</v>
      </c>
      <c r="Q43" s="366">
        <v>251488.1</v>
      </c>
      <c r="R43" s="363">
        <v>217354.34</v>
      </c>
      <c r="S43" s="363">
        <v>217354.04</v>
      </c>
      <c r="T43" s="363">
        <v>244848.28</v>
      </c>
      <c r="U43" s="363">
        <v>241211.81</v>
      </c>
      <c r="V43" s="363">
        <v>234714.67</v>
      </c>
      <c r="W43" s="363">
        <v>260611.48</v>
      </c>
      <c r="X43" s="363">
        <v>258929.83</v>
      </c>
      <c r="Y43" s="348">
        <v>290868.78999999998</v>
      </c>
      <c r="Z43" s="348">
        <v>257763.61</v>
      </c>
      <c r="AA43" s="348">
        <v>260716.33</v>
      </c>
      <c r="AB43" s="348">
        <v>233454.91</v>
      </c>
      <c r="AC43" s="348">
        <v>250398.07</v>
      </c>
      <c r="AD43" s="348">
        <v>223782.06</v>
      </c>
      <c r="AE43" s="348">
        <v>242524.85</v>
      </c>
      <c r="AF43" s="348">
        <v>293028.89</v>
      </c>
      <c r="AG43" s="348">
        <v>250200.31</v>
      </c>
      <c r="AH43" s="348">
        <v>249314.98</v>
      </c>
      <c r="AI43" s="348">
        <v>285377.49</v>
      </c>
      <c r="AJ43" s="348">
        <v>306328.24</v>
      </c>
      <c r="AK43" s="366">
        <v>286535.90000000002</v>
      </c>
      <c r="AL43" s="363">
        <v>253950.01</v>
      </c>
      <c r="AM43" s="363">
        <v>256478.89</v>
      </c>
      <c r="AN43" s="363">
        <v>217292.56</v>
      </c>
      <c r="AO43" s="363">
        <v>239199.69</v>
      </c>
      <c r="AP43" s="363">
        <v>257872.48</v>
      </c>
      <c r="AQ43" s="363">
        <v>238046.85</v>
      </c>
      <c r="AR43" s="363">
        <v>183602.65</v>
      </c>
      <c r="AS43" s="363">
        <v>66828.350000000006</v>
      </c>
      <c r="AT43" s="363">
        <v>126125.23</v>
      </c>
      <c r="AU43" s="363">
        <v>188952.23</v>
      </c>
      <c r="AV43" s="363">
        <v>240731.35</v>
      </c>
      <c r="AW43" s="348">
        <v>214505.26</v>
      </c>
      <c r="AX43" s="348">
        <v>219614.11</v>
      </c>
      <c r="AY43" s="348">
        <v>217563.44</v>
      </c>
      <c r="AZ43" s="348">
        <v>171083.25</v>
      </c>
      <c r="BA43" s="348">
        <v>191623.14</v>
      </c>
      <c r="BB43" s="348">
        <v>246537.61</v>
      </c>
      <c r="BC43" s="348">
        <v>309736.07</v>
      </c>
      <c r="BD43" s="348">
        <v>317518.61</v>
      </c>
      <c r="BE43" s="348">
        <v>348006.67</v>
      </c>
      <c r="BF43" s="348">
        <v>372904.16</v>
      </c>
      <c r="BG43" s="348">
        <v>392766.55</v>
      </c>
      <c r="BH43" s="348">
        <v>322104.32000000001</v>
      </c>
      <c r="BI43" s="363">
        <v>341963.95</v>
      </c>
      <c r="BJ43" s="363">
        <v>328067.46000000002</v>
      </c>
      <c r="BK43" s="363">
        <v>291125.95</v>
      </c>
      <c r="BL43" s="366">
        <v>305689.3</v>
      </c>
      <c r="BM43" s="363">
        <v>315971.31</v>
      </c>
      <c r="BN43" s="363">
        <v>281979.19</v>
      </c>
      <c r="BO43" s="363">
        <v>341139.14</v>
      </c>
      <c r="BP43" s="363">
        <v>447219.36</v>
      </c>
      <c r="BQ43" s="363">
        <v>410653.65</v>
      </c>
      <c r="BR43" s="363">
        <v>491400.59</v>
      </c>
      <c r="BS43" s="363">
        <v>450082.22</v>
      </c>
      <c r="BT43" s="363">
        <v>505108.29</v>
      </c>
      <c r="BU43" s="348">
        <v>526989.05000000005</v>
      </c>
      <c r="BV43" s="348">
        <v>465655.83</v>
      </c>
      <c r="BW43" s="348">
        <v>569879.96</v>
      </c>
      <c r="BX43" s="348">
        <v>488008.91</v>
      </c>
      <c r="BY43" s="348">
        <v>526121.05000000005</v>
      </c>
    </row>
    <row r="44" spans="3:77" ht="11.4" customHeight="1">
      <c r="C44" s="345" t="s">
        <v>198</v>
      </c>
      <c r="D44" s="345" t="s">
        <v>216</v>
      </c>
      <c r="E44" s="345" t="s">
        <v>217</v>
      </c>
      <c r="F44" s="346">
        <v>55.53</v>
      </c>
      <c r="G44" s="346">
        <v>19.329999999999998</v>
      </c>
      <c r="H44" s="346">
        <v>24.77</v>
      </c>
      <c r="I44" s="346">
        <v>521.96</v>
      </c>
      <c r="J44" s="347">
        <v>19.8</v>
      </c>
      <c r="K44" s="346">
        <v>53.62</v>
      </c>
      <c r="L44" s="346">
        <v>19.739999999999998</v>
      </c>
      <c r="M44" s="364">
        <v>24.22</v>
      </c>
      <c r="N44" s="364">
        <v>58.16</v>
      </c>
      <c r="O44" s="365">
        <v>259.89999999999998</v>
      </c>
      <c r="P44" s="364">
        <v>136.44999999999999</v>
      </c>
      <c r="Q44" s="364">
        <v>89.43</v>
      </c>
      <c r="R44" s="364">
        <v>60.77</v>
      </c>
      <c r="S44" s="365">
        <v>61.8</v>
      </c>
      <c r="T44" s="364">
        <v>23.87</v>
      </c>
      <c r="U44" s="364">
        <v>152.27000000000001</v>
      </c>
      <c r="V44" s="364">
        <v>19.649999999999999</v>
      </c>
      <c r="W44" s="364">
        <v>20.85</v>
      </c>
      <c r="X44" s="364">
        <v>86.45</v>
      </c>
      <c r="Y44" s="346">
        <v>20.94</v>
      </c>
      <c r="Z44" s="346">
        <v>16.989999999999998</v>
      </c>
      <c r="AA44" s="346">
        <v>39.97</v>
      </c>
      <c r="AB44" s="346">
        <v>23.11</v>
      </c>
      <c r="AC44" s="346">
        <v>34.06</v>
      </c>
      <c r="AD44" s="346">
        <v>19.86</v>
      </c>
      <c r="AE44" s="346">
        <v>10.18</v>
      </c>
      <c r="AF44" s="346">
        <v>13.29</v>
      </c>
      <c r="AG44" s="346">
        <v>62.28</v>
      </c>
      <c r="AH44" s="346">
        <v>204.93</v>
      </c>
      <c r="AI44" s="346">
        <v>19.52</v>
      </c>
      <c r="AJ44" s="347">
        <v>197.5</v>
      </c>
      <c r="AK44" s="364">
        <v>13.52</v>
      </c>
      <c r="AL44" s="364">
        <v>17.05</v>
      </c>
      <c r="AM44" s="364">
        <v>19.98</v>
      </c>
      <c r="AN44" s="364">
        <v>75.09</v>
      </c>
      <c r="AO44" s="364">
        <v>27.28</v>
      </c>
      <c r="AP44" s="364">
        <v>14.41</v>
      </c>
      <c r="AQ44" s="364">
        <v>28.67</v>
      </c>
      <c r="AR44" s="364">
        <v>210.87</v>
      </c>
      <c r="AS44" s="364">
        <v>2.84</v>
      </c>
      <c r="AT44" s="364">
        <v>4.2699999999999996</v>
      </c>
      <c r="AU44" s="364">
        <v>6.58</v>
      </c>
      <c r="AV44" s="364">
        <v>7.03</v>
      </c>
      <c r="AW44" s="346">
        <v>20.65</v>
      </c>
      <c r="AX44" s="347">
        <v>11.7</v>
      </c>
      <c r="AY44" s="346">
        <v>13.61</v>
      </c>
      <c r="AZ44" s="346">
        <v>6.09</v>
      </c>
      <c r="BA44" s="346">
        <v>17.34</v>
      </c>
      <c r="BB44" s="346">
        <v>177.63</v>
      </c>
      <c r="BC44" s="346">
        <v>114.55</v>
      </c>
      <c r="BD44" s="346">
        <v>354.37</v>
      </c>
      <c r="BE44" s="346">
        <v>466.05</v>
      </c>
      <c r="BF44" s="347">
        <v>536.29999999999995</v>
      </c>
      <c r="BG44" s="347">
        <v>584.6</v>
      </c>
      <c r="BH44" s="346">
        <v>39.82</v>
      </c>
      <c r="BI44" s="364">
        <v>17.739999999999998</v>
      </c>
      <c r="BJ44" s="364">
        <v>540.49</v>
      </c>
      <c r="BK44" s="365">
        <v>1282.9000000000001</v>
      </c>
      <c r="BL44" s="364">
        <v>828.78</v>
      </c>
      <c r="BM44" s="365">
        <v>655.6</v>
      </c>
      <c r="BN44" s="364">
        <v>229.14</v>
      </c>
      <c r="BO44" s="364">
        <v>581.42999999999995</v>
      </c>
      <c r="BP44" s="364">
        <v>272.82</v>
      </c>
      <c r="BQ44" s="364">
        <v>176.34</v>
      </c>
      <c r="BR44" s="365">
        <v>96.3</v>
      </c>
      <c r="BS44" s="364">
        <v>85.17</v>
      </c>
      <c r="BT44" s="364">
        <v>81.260000000000005</v>
      </c>
      <c r="BU44" s="346">
        <v>135.74</v>
      </c>
      <c r="BV44" s="346">
        <v>119.52</v>
      </c>
      <c r="BW44" s="346">
        <v>783.46</v>
      </c>
      <c r="BX44" s="346">
        <v>1082.97</v>
      </c>
      <c r="BY44" s="347">
        <v>469.5</v>
      </c>
    </row>
    <row r="45" spans="3:77" ht="11.4" customHeight="1">
      <c r="C45" s="345" t="s">
        <v>198</v>
      </c>
      <c r="D45" s="345" t="s">
        <v>218</v>
      </c>
      <c r="E45" s="345" t="s">
        <v>219</v>
      </c>
      <c r="F45" s="348">
        <v>21554.85</v>
      </c>
      <c r="G45" s="348">
        <v>17038.810000000001</v>
      </c>
      <c r="H45" s="348">
        <v>17932.09</v>
      </c>
      <c r="I45" s="348">
        <v>15505.56</v>
      </c>
      <c r="J45" s="348">
        <v>17526.650000000001</v>
      </c>
      <c r="K45" s="348">
        <v>19073.55</v>
      </c>
      <c r="L45" s="348">
        <v>14130.99</v>
      </c>
      <c r="M45" s="363">
        <v>15750.29</v>
      </c>
      <c r="N45" s="363">
        <v>18620.560000000001</v>
      </c>
      <c r="O45" s="363">
        <v>27399.62</v>
      </c>
      <c r="P45" s="363">
        <v>21491.97</v>
      </c>
      <c r="Q45" s="366">
        <v>20987.9</v>
      </c>
      <c r="R45" s="363">
        <v>18397.259999999998</v>
      </c>
      <c r="S45" s="363">
        <v>19141.330000000002</v>
      </c>
      <c r="T45" s="363">
        <v>20974.12</v>
      </c>
      <c r="U45" s="363">
        <v>16609.87</v>
      </c>
      <c r="V45" s="363">
        <v>16596.93</v>
      </c>
      <c r="W45" s="363">
        <v>20090.849999999999</v>
      </c>
      <c r="X45" s="363">
        <v>17919.849999999999</v>
      </c>
      <c r="Y45" s="348">
        <v>17483.669999999998</v>
      </c>
      <c r="Z45" s="348">
        <v>24677.81</v>
      </c>
      <c r="AA45" s="348">
        <v>32008.31</v>
      </c>
      <c r="AB45" s="348">
        <v>29810.48</v>
      </c>
      <c r="AC45" s="349">
        <v>33783.199999999997</v>
      </c>
      <c r="AD45" s="348">
        <v>56505.03</v>
      </c>
      <c r="AE45" s="348">
        <v>55363.360000000001</v>
      </c>
      <c r="AF45" s="348">
        <v>68951.92</v>
      </c>
      <c r="AG45" s="348">
        <v>41420.15</v>
      </c>
      <c r="AH45" s="348">
        <v>41689.83</v>
      </c>
      <c r="AI45" s="348">
        <v>45672.67</v>
      </c>
      <c r="AJ45" s="348">
        <v>41868.870000000003</v>
      </c>
      <c r="AK45" s="363">
        <v>46548.17</v>
      </c>
      <c r="AL45" s="363">
        <v>46892.21</v>
      </c>
      <c r="AM45" s="363">
        <v>72017.08</v>
      </c>
      <c r="AN45" s="363">
        <v>59913.34</v>
      </c>
      <c r="AO45" s="363">
        <v>65433.83</v>
      </c>
      <c r="AP45" s="363">
        <v>44166.06</v>
      </c>
      <c r="AQ45" s="363">
        <v>45396.87</v>
      </c>
      <c r="AR45" s="363">
        <v>42388.83</v>
      </c>
      <c r="AS45" s="363">
        <v>18659.09</v>
      </c>
      <c r="AT45" s="363">
        <v>24350.43</v>
      </c>
      <c r="AU45" s="363">
        <v>70397.649999999994</v>
      </c>
      <c r="AV45" s="363">
        <v>83280.72</v>
      </c>
      <c r="AW45" s="348">
        <v>64124.06</v>
      </c>
      <c r="AX45" s="348">
        <v>57284.34</v>
      </c>
      <c r="AY45" s="348">
        <v>59490.07</v>
      </c>
      <c r="AZ45" s="349">
        <v>40868.300000000003</v>
      </c>
      <c r="BA45" s="348">
        <v>56172.37</v>
      </c>
      <c r="BB45" s="349">
        <v>45480.3</v>
      </c>
      <c r="BC45" s="348">
        <v>55646.67</v>
      </c>
      <c r="BD45" s="348">
        <v>54247.86</v>
      </c>
      <c r="BE45" s="348">
        <v>45888.51</v>
      </c>
      <c r="BF45" s="348">
        <v>58310.41</v>
      </c>
      <c r="BG45" s="348">
        <v>58989.85</v>
      </c>
      <c r="BH45" s="349">
        <v>52783.6</v>
      </c>
      <c r="BI45" s="363">
        <v>63907.81</v>
      </c>
      <c r="BJ45" s="363">
        <v>62823.47</v>
      </c>
      <c r="BK45" s="363">
        <v>59523.66</v>
      </c>
      <c r="BL45" s="363">
        <v>55505.760000000002</v>
      </c>
      <c r="BM45" s="363">
        <v>53866.41</v>
      </c>
      <c r="BN45" s="363">
        <v>49262.22</v>
      </c>
      <c r="BO45" s="363">
        <v>56956.07</v>
      </c>
      <c r="BP45" s="363">
        <v>59323.040000000001</v>
      </c>
      <c r="BQ45" s="363">
        <v>75749.48</v>
      </c>
      <c r="BR45" s="363">
        <v>79969.289999999994</v>
      </c>
      <c r="BS45" s="363">
        <v>77051.509999999995</v>
      </c>
      <c r="BT45" s="363">
        <v>86899.97</v>
      </c>
      <c r="BU45" s="349">
        <v>77576.3</v>
      </c>
      <c r="BV45" s="349">
        <v>70792.7</v>
      </c>
      <c r="BW45" s="348">
        <v>67718.84</v>
      </c>
      <c r="BX45" s="348">
        <v>74669.56</v>
      </c>
      <c r="BY45" s="348">
        <v>67301.929999999993</v>
      </c>
    </row>
    <row r="46" spans="3:77" ht="11.4" customHeight="1">
      <c r="C46" s="345" t="s">
        <v>198</v>
      </c>
      <c r="D46" s="345" t="s">
        <v>220</v>
      </c>
      <c r="E46" s="345" t="s">
        <v>221</v>
      </c>
      <c r="F46" s="346">
        <v>8127.31</v>
      </c>
      <c r="G46" s="346">
        <v>11957.83</v>
      </c>
      <c r="H46" s="346">
        <v>14793.19</v>
      </c>
      <c r="I46" s="346">
        <v>10814.34</v>
      </c>
      <c r="J46" s="346">
        <v>10263.92</v>
      </c>
      <c r="K46" s="346">
        <v>12337.48</v>
      </c>
      <c r="L46" s="346">
        <v>9771.5300000000007</v>
      </c>
      <c r="M46" s="364">
        <v>7549.49</v>
      </c>
      <c r="N46" s="364">
        <v>14740.21</v>
      </c>
      <c r="O46" s="364">
        <v>12471.04</v>
      </c>
      <c r="P46" s="365">
        <v>13097.2</v>
      </c>
      <c r="Q46" s="364">
        <v>8485.58</v>
      </c>
      <c r="R46" s="364">
        <v>9612.2900000000009</v>
      </c>
      <c r="S46" s="364">
        <v>9043.5499999999993</v>
      </c>
      <c r="T46" s="364">
        <v>8384.4500000000007</v>
      </c>
      <c r="U46" s="364">
        <v>9619.4699999999993</v>
      </c>
      <c r="V46" s="364">
        <v>7698.75</v>
      </c>
      <c r="W46" s="364">
        <v>10087.61</v>
      </c>
      <c r="X46" s="364">
        <v>8571.01</v>
      </c>
      <c r="Y46" s="346">
        <v>7920.25</v>
      </c>
      <c r="Z46" s="346">
        <v>8680.26</v>
      </c>
      <c r="AA46" s="346">
        <v>12541.38</v>
      </c>
      <c r="AB46" s="346">
        <v>13537.31</v>
      </c>
      <c r="AC46" s="346">
        <v>8824.1299999999992</v>
      </c>
      <c r="AD46" s="346">
        <v>17470.54</v>
      </c>
      <c r="AE46" s="346">
        <v>13905.97</v>
      </c>
      <c r="AF46" s="347">
        <v>14932.4</v>
      </c>
      <c r="AG46" s="346">
        <v>15692.87</v>
      </c>
      <c r="AH46" s="346">
        <v>14401.22</v>
      </c>
      <c r="AI46" s="346">
        <v>14299.92</v>
      </c>
      <c r="AJ46" s="346">
        <v>15349.95</v>
      </c>
      <c r="AK46" s="364">
        <v>12761.13</v>
      </c>
      <c r="AL46" s="365">
        <v>14430.4</v>
      </c>
      <c r="AM46" s="364">
        <v>19158.009999999998</v>
      </c>
      <c r="AN46" s="364">
        <v>14745.78</v>
      </c>
      <c r="AO46" s="364">
        <v>13489.91</v>
      </c>
      <c r="AP46" s="364">
        <v>11307.95</v>
      </c>
      <c r="AQ46" s="364">
        <v>13325.08</v>
      </c>
      <c r="AR46" s="364">
        <v>18515.990000000002</v>
      </c>
      <c r="AS46" s="364">
        <v>14302.97</v>
      </c>
      <c r="AT46" s="364">
        <v>15243.83</v>
      </c>
      <c r="AU46" s="364">
        <v>13681.15</v>
      </c>
      <c r="AV46" s="364">
        <v>10749.24</v>
      </c>
      <c r="AW46" s="346">
        <v>11364.35</v>
      </c>
      <c r="AX46" s="346">
        <v>8859.57</v>
      </c>
      <c r="AY46" s="346">
        <v>12530.91</v>
      </c>
      <c r="AZ46" s="346">
        <v>9923.59</v>
      </c>
      <c r="BA46" s="347">
        <v>11137.4</v>
      </c>
      <c r="BB46" s="346">
        <v>10144.33</v>
      </c>
      <c r="BC46" s="346">
        <v>11046.94</v>
      </c>
      <c r="BD46" s="346">
        <v>11988.65</v>
      </c>
      <c r="BE46" s="346">
        <v>11987.76</v>
      </c>
      <c r="BF46" s="346">
        <v>12325.03</v>
      </c>
      <c r="BG46" s="346">
        <v>15475.81</v>
      </c>
      <c r="BH46" s="347">
        <v>14614.5</v>
      </c>
      <c r="BI46" s="364">
        <v>8716.26</v>
      </c>
      <c r="BJ46" s="364">
        <v>12634.35</v>
      </c>
      <c r="BK46" s="364">
        <v>9480.36</v>
      </c>
      <c r="BL46" s="364">
        <v>14431.57</v>
      </c>
      <c r="BM46" s="364">
        <v>13143.43</v>
      </c>
      <c r="BN46" s="364">
        <v>14212.53</v>
      </c>
      <c r="BO46" s="364">
        <v>17111.439999999999</v>
      </c>
      <c r="BP46" s="364">
        <v>14182.47</v>
      </c>
      <c r="BQ46" s="364">
        <v>17432.87</v>
      </c>
      <c r="BR46" s="365">
        <v>11971.2</v>
      </c>
      <c r="BS46" s="364">
        <v>13310.24</v>
      </c>
      <c r="BT46" s="364">
        <v>11090.58</v>
      </c>
      <c r="BU46" s="347">
        <v>12115.5</v>
      </c>
      <c r="BV46" s="346">
        <v>13660.11</v>
      </c>
      <c r="BW46" s="346">
        <v>11675.79</v>
      </c>
      <c r="BX46" s="346">
        <v>8582.51</v>
      </c>
      <c r="BY46" s="346">
        <v>9507.16</v>
      </c>
    </row>
    <row r="47" spans="3:77" ht="11.4" customHeight="1">
      <c r="C47" s="345" t="s">
        <v>198</v>
      </c>
      <c r="D47" s="345" t="s">
        <v>222</v>
      </c>
      <c r="E47" s="345" t="s">
        <v>223</v>
      </c>
      <c r="F47" s="349">
        <v>2171.6999999999998</v>
      </c>
      <c r="G47" s="348">
        <v>2293.67</v>
      </c>
      <c r="H47" s="348">
        <v>3107.11</v>
      </c>
      <c r="I47" s="348">
        <v>3186.63</v>
      </c>
      <c r="J47" s="348">
        <v>2502.39</v>
      </c>
      <c r="K47" s="348">
        <v>2874.68</v>
      </c>
      <c r="L47" s="348">
        <v>3236.66</v>
      </c>
      <c r="M47" s="363">
        <v>4063.55</v>
      </c>
      <c r="N47" s="363">
        <v>3155.99</v>
      </c>
      <c r="O47" s="366">
        <v>4100.3999999999996</v>
      </c>
      <c r="P47" s="363">
        <v>3524.77</v>
      </c>
      <c r="Q47" s="366">
        <v>5909.7</v>
      </c>
      <c r="R47" s="363">
        <v>3086.84</v>
      </c>
      <c r="S47" s="363">
        <v>2656.32</v>
      </c>
      <c r="T47" s="366">
        <v>3311.8</v>
      </c>
      <c r="U47" s="363">
        <v>3355.35</v>
      </c>
      <c r="V47" s="363">
        <v>2933.47</v>
      </c>
      <c r="W47" s="363">
        <v>3370.23</v>
      </c>
      <c r="X47" s="363">
        <v>3895.92</v>
      </c>
      <c r="Y47" s="348">
        <v>3847.42</v>
      </c>
      <c r="Z47" s="348">
        <v>6023.55</v>
      </c>
      <c r="AA47" s="348">
        <v>5857.63</v>
      </c>
      <c r="AB47" s="348">
        <v>5204.2299999999996</v>
      </c>
      <c r="AC47" s="348">
        <v>5700.27</v>
      </c>
      <c r="AD47" s="348">
        <v>4600.74</v>
      </c>
      <c r="AE47" s="348">
        <v>5173.08</v>
      </c>
      <c r="AF47" s="348">
        <v>5081.5600000000004</v>
      </c>
      <c r="AG47" s="348">
        <v>5225.3100000000004</v>
      </c>
      <c r="AH47" s="348">
        <v>5957.27</v>
      </c>
      <c r="AI47" s="348">
        <v>5186.72</v>
      </c>
      <c r="AJ47" s="348">
        <v>5565.44</v>
      </c>
      <c r="AK47" s="366">
        <v>8254.6</v>
      </c>
      <c r="AL47" s="363">
        <v>5295.61</v>
      </c>
      <c r="AM47" s="363">
        <v>6671.77</v>
      </c>
      <c r="AN47" s="366">
        <v>7103.6</v>
      </c>
      <c r="AO47" s="363">
        <v>6771.47</v>
      </c>
      <c r="AP47" s="363">
        <v>4719.93</v>
      </c>
      <c r="AQ47" s="363">
        <v>5994.35</v>
      </c>
      <c r="AR47" s="363">
        <v>7993.19</v>
      </c>
      <c r="AS47" s="363">
        <v>4199.79</v>
      </c>
      <c r="AT47" s="363">
        <v>6331.47</v>
      </c>
      <c r="AU47" s="366">
        <v>6269</v>
      </c>
      <c r="AV47" s="363">
        <v>6899.44</v>
      </c>
      <c r="AW47" s="348">
        <v>6203.44</v>
      </c>
      <c r="AX47" s="348">
        <v>6910.84</v>
      </c>
      <c r="AY47" s="348">
        <v>7601.82</v>
      </c>
      <c r="AZ47" s="348">
        <v>8500.1200000000008</v>
      </c>
      <c r="BA47" s="348">
        <v>8610.48</v>
      </c>
      <c r="BB47" s="348">
        <v>9914.44</v>
      </c>
      <c r="BC47" s="348">
        <v>7942.98</v>
      </c>
      <c r="BD47" s="348">
        <v>8570.91</v>
      </c>
      <c r="BE47" s="348">
        <v>9026.86</v>
      </c>
      <c r="BF47" s="348">
        <v>10089.58</v>
      </c>
      <c r="BG47" s="348">
        <v>8335.66</v>
      </c>
      <c r="BH47" s="348">
        <v>8549.85</v>
      </c>
      <c r="BI47" s="363">
        <v>8865.6200000000008</v>
      </c>
      <c r="BJ47" s="363">
        <v>9417.01</v>
      </c>
      <c r="BK47" s="363">
        <v>8625.25</v>
      </c>
      <c r="BL47" s="363">
        <v>9743.77</v>
      </c>
      <c r="BM47" s="363">
        <v>10670.41</v>
      </c>
      <c r="BN47" s="363">
        <v>9344.36</v>
      </c>
      <c r="BO47" s="363">
        <v>10486.36</v>
      </c>
      <c r="BP47" s="363">
        <v>9033.93</v>
      </c>
      <c r="BQ47" s="363">
        <v>8637.06</v>
      </c>
      <c r="BR47" s="363">
        <v>9742.8799999999992</v>
      </c>
      <c r="BS47" s="363">
        <v>9503.89</v>
      </c>
      <c r="BT47" s="363">
        <v>9188.76</v>
      </c>
      <c r="BU47" s="348">
        <v>11086.82</v>
      </c>
      <c r="BV47" s="348">
        <v>9327.84</v>
      </c>
      <c r="BW47" s="348">
        <v>12402.17</v>
      </c>
      <c r="BX47" s="348">
        <v>9332.17</v>
      </c>
      <c r="BY47" s="348">
        <v>16961.07</v>
      </c>
    </row>
    <row r="48" spans="3:77" ht="11.4" customHeight="1">
      <c r="C48" s="345" t="s">
        <v>198</v>
      </c>
      <c r="D48" s="345" t="s">
        <v>224</v>
      </c>
      <c r="E48" s="345" t="s">
        <v>225</v>
      </c>
      <c r="F48" s="346">
        <v>5740.72</v>
      </c>
      <c r="G48" s="346">
        <v>5208.97</v>
      </c>
      <c r="H48" s="346">
        <v>5577.52</v>
      </c>
      <c r="I48" s="347">
        <v>5768.4</v>
      </c>
      <c r="J48" s="346">
        <v>5482.79</v>
      </c>
      <c r="K48" s="346">
        <v>5792.72</v>
      </c>
      <c r="L48" s="346">
        <v>6164.98</v>
      </c>
      <c r="M48" s="364">
        <v>3964.66</v>
      </c>
      <c r="N48" s="364">
        <v>6871.01</v>
      </c>
      <c r="O48" s="364">
        <v>7250.96</v>
      </c>
      <c r="P48" s="364">
        <v>5511.31</v>
      </c>
      <c r="Q48" s="364">
        <v>6379.76</v>
      </c>
      <c r="R48" s="364">
        <v>5044.91</v>
      </c>
      <c r="S48" s="365">
        <v>5592.2</v>
      </c>
      <c r="T48" s="364">
        <v>5563.85</v>
      </c>
      <c r="U48" s="364">
        <v>5607.83</v>
      </c>
      <c r="V48" s="364">
        <v>6177.01</v>
      </c>
      <c r="W48" s="364">
        <v>6070.36</v>
      </c>
      <c r="X48" s="364">
        <v>4291.9399999999996</v>
      </c>
      <c r="Y48" s="347">
        <v>6109.9</v>
      </c>
      <c r="Z48" s="346">
        <v>7049.66</v>
      </c>
      <c r="AA48" s="346">
        <v>6587.09</v>
      </c>
      <c r="AB48" s="346">
        <v>6236.96</v>
      </c>
      <c r="AC48" s="346">
        <v>6366.97</v>
      </c>
      <c r="AD48" s="346">
        <v>3486.61</v>
      </c>
      <c r="AE48" s="346">
        <v>2765.51</v>
      </c>
      <c r="AF48" s="346">
        <v>2959.38</v>
      </c>
      <c r="AG48" s="346">
        <v>3667.36</v>
      </c>
      <c r="AH48" s="346">
        <v>3420.19</v>
      </c>
      <c r="AI48" s="346">
        <v>4023.24</v>
      </c>
      <c r="AJ48" s="346">
        <v>1585.97</v>
      </c>
      <c r="AK48" s="364">
        <v>3492.11</v>
      </c>
      <c r="AL48" s="364">
        <v>3547.31</v>
      </c>
      <c r="AM48" s="364">
        <v>3743.71</v>
      </c>
      <c r="AN48" s="365">
        <v>4759.3</v>
      </c>
      <c r="AO48" s="364">
        <v>4925.3599999999997</v>
      </c>
      <c r="AP48" s="364">
        <v>3738.33</v>
      </c>
      <c r="AQ48" s="364">
        <v>3971.51</v>
      </c>
      <c r="AR48" s="364">
        <v>3959.76</v>
      </c>
      <c r="AS48" s="364">
        <v>5042.7299999999996</v>
      </c>
      <c r="AT48" s="364">
        <v>4155.0600000000004</v>
      </c>
      <c r="AU48" s="364">
        <v>4322.62</v>
      </c>
      <c r="AV48" s="365">
        <v>2338.3000000000002</v>
      </c>
      <c r="AW48" s="346">
        <v>2428.14</v>
      </c>
      <c r="AX48" s="346">
        <v>3306.09</v>
      </c>
      <c r="AY48" s="346">
        <v>2790.13</v>
      </c>
      <c r="AZ48" s="346">
        <v>3210.15</v>
      </c>
      <c r="BA48" s="346">
        <v>5713.15</v>
      </c>
      <c r="BB48" s="347">
        <v>4630.7</v>
      </c>
      <c r="BC48" s="346">
        <v>3748.34</v>
      </c>
      <c r="BD48" s="346">
        <v>13824.21</v>
      </c>
      <c r="BE48" s="346">
        <v>14512.37</v>
      </c>
      <c r="BF48" s="346">
        <v>3382.55</v>
      </c>
      <c r="BG48" s="346">
        <v>3857.48</v>
      </c>
      <c r="BH48" s="346">
        <v>2431.61</v>
      </c>
      <c r="BI48" s="364">
        <v>3217.68</v>
      </c>
      <c r="BJ48" s="364">
        <v>2662.04</v>
      </c>
      <c r="BK48" s="364">
        <v>14919.42</v>
      </c>
      <c r="BL48" s="364">
        <v>2161.39</v>
      </c>
      <c r="BM48" s="364">
        <v>3199.65</v>
      </c>
      <c r="BN48" s="364">
        <v>2231.02</v>
      </c>
      <c r="BO48" s="364">
        <v>2527.0100000000002</v>
      </c>
      <c r="BP48" s="364">
        <v>3398.36</v>
      </c>
      <c r="BQ48" s="364">
        <v>5640.85</v>
      </c>
      <c r="BR48" s="364">
        <v>5351.21</v>
      </c>
      <c r="BS48" s="364">
        <v>3264.14</v>
      </c>
      <c r="BT48" s="364">
        <v>3514.24</v>
      </c>
      <c r="BU48" s="346">
        <v>4869.49</v>
      </c>
      <c r="BV48" s="346">
        <v>3607.33</v>
      </c>
      <c r="BW48" s="346">
        <v>8215.7800000000007</v>
      </c>
      <c r="BX48" s="346">
        <v>3141.65</v>
      </c>
      <c r="BY48" s="346">
        <v>3426.08</v>
      </c>
    </row>
  </sheetData>
  <mergeCells count="1">
    <mergeCell ref="C17:E17"/>
  </mergeCells>
  <hyperlinks>
    <hyperlink ref="A1" location="SOMMAIRE!A1" display="SOMMAIRE" xr:uid="{81A0968D-ED1F-4DE7-B09F-8A2FDBE7CC4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EF49E-D027-458B-AD3D-E092899C3DDD}">
  <dimension ref="A2:E18"/>
  <sheetViews>
    <sheetView workbookViewId="0">
      <selection activeCell="E10" sqref="E10"/>
    </sheetView>
  </sheetViews>
  <sheetFormatPr baseColWidth="10" defaultRowHeight="14.4"/>
  <cols>
    <col min="2" max="2" width="17.21875" customWidth="1"/>
    <col min="3" max="5" width="16.77734375" bestFit="1" customWidth="1"/>
  </cols>
  <sheetData>
    <row r="2" spans="1:5">
      <c r="B2" s="255" t="s">
        <v>963</v>
      </c>
    </row>
    <row r="3" spans="1:5">
      <c r="C3" t="s">
        <v>964</v>
      </c>
    </row>
    <row r="4" spans="1:5">
      <c r="C4" t="s">
        <v>453</v>
      </c>
      <c r="D4" t="s">
        <v>369</v>
      </c>
      <c r="E4" t="s">
        <v>373</v>
      </c>
    </row>
    <row r="5" spans="1:5">
      <c r="C5" t="s">
        <v>515</v>
      </c>
      <c r="D5" t="s">
        <v>515</v>
      </c>
      <c r="E5" t="s">
        <v>515</v>
      </c>
    </row>
    <row r="6" spans="1:5" ht="14.4" customHeight="1">
      <c r="A6" s="373" t="s">
        <v>513</v>
      </c>
      <c r="B6" s="30">
        <v>7019050</v>
      </c>
      <c r="C6" s="256">
        <f>SUM('X avec BE et NL (FR)'!K7:O7,'X avec BE et NL (FR)'!D21:J21,'X avec BE et NL (FR)'!K11:O11,'X avec BE et NL (FR)'!D25:J25)/10^6</f>
        <v>26.515031</v>
      </c>
      <c r="D6" s="256">
        <f>SUM('X avec BE et NL (FR)'!K35:O35,'X avec BE et NL (FR)'!D49:J49,'X avec BE et NL (FR)'!K39:O39,'X avec BE et NL (FR)'!E53:J53)/10^6</f>
        <v>76.602660999999998</v>
      </c>
      <c r="E6" s="256">
        <f>SUM('X avec BE et NL (FR)'!K63:O63,'X avec BE et NL (FR)'!D77:J77,'X avec BE et NL (FR)'!K67:O67,'X avec BE et NL (FR)'!D81:J81)/10^6</f>
        <v>55.527424000000003</v>
      </c>
    </row>
    <row r="7" spans="1:5">
      <c r="A7" s="373"/>
      <c r="B7" s="30">
        <v>7019090</v>
      </c>
      <c r="C7" s="256">
        <f>SUM('X avec BE et NL (FR)'!K8:O8,'X avec BE et NL (FR)'!D22:J22,'X avec BE et NL (FR)'!K12:O12,'X avec BE et NL (FR)'!D26:J26)/10^6</f>
        <v>316.51224100000002</v>
      </c>
      <c r="D7" s="256">
        <f>SUM('X avec BE et NL (FR)'!K36:O36,'X avec BE et NL (FR)'!D50:J50,'X avec BE et NL (FR)'!K40:O40,'X avec BE et NL (FR)'!E54:J54)/10^6</f>
        <v>501.88233300000002</v>
      </c>
      <c r="E7" s="256">
        <f>SUM('X avec BE et NL (FR)'!K64:O64,'X avec BE et NL (FR)'!D78:J78,'X avec BE et NL (FR)'!K68:O68,'X avec BE et NL (FR)'!D82:J82)/10^6</f>
        <v>1006.84884</v>
      </c>
    </row>
    <row r="8" spans="1:5">
      <c r="A8" s="373"/>
      <c r="B8" s="30">
        <v>7101000</v>
      </c>
      <c r="C8" s="256">
        <f>SUM('X avec BE et NL (FR)'!K9:O9,'X avec BE et NL (FR)'!D23:J23,'X avec BE et NL (FR)'!K13:O13,'X avec BE et NL (FR)'!D27:J27)/10^6</f>
        <v>0.66163700000000003</v>
      </c>
      <c r="D8" s="256">
        <f>SUM('X avec BE et NL (FR)'!K37:O37,'X avec BE et NL (FR)'!D51:J51,'X avec BE et NL (FR)'!K41:O41,'X avec BE et NL (FR)'!E55:J55)/10^6</f>
        <v>1.334376</v>
      </c>
      <c r="E8" s="256">
        <f>SUM('X avec BE et NL (FR)'!K65:O65,'X avec BE et NL (FR)'!D79:J79,'X avec BE et NL (FR)'!K69:O69,'X avec BE et NL (FR)'!D83:J83)/10^6</f>
        <v>2.6265839999999998</v>
      </c>
    </row>
    <row r="9" spans="1:5">
      <c r="A9" s="373"/>
      <c r="B9" s="30">
        <v>7129005</v>
      </c>
      <c r="C9" s="256">
        <f>SUM('X avec BE et NL (FR)'!K10:O10,'X avec BE et NL (FR)'!D24:J24,'X avec BE et NL (FR)'!K14:O14,'X avec BE et NL (FR)'!D28:J28)/10^6</f>
        <v>2.9342E-2</v>
      </c>
      <c r="D9" s="256">
        <f>SUM('X avec BE et NL (FR)'!K38:O38,'X avec BE et NL (FR)'!D52:J52,'X avec BE et NL (FR)'!K42:O42,'X avec BE et NL (FR)'!E56:J56)/10^6</f>
        <v>2.9166999999999998E-2</v>
      </c>
      <c r="E9" s="256">
        <f>SUM('X avec BE et NL (FR)'!K66:O66,'X avec BE et NL (FR)'!D80:J80,'X avec BE et NL (FR)'!K70:O70,'X avec BE et NL (FR)'!D84:J84)/10^6</f>
        <v>1.2499E-2</v>
      </c>
    </row>
    <row r="10" spans="1:5" ht="14.4" customHeight="1">
      <c r="A10" s="373" t="s">
        <v>514</v>
      </c>
      <c r="B10" s="30">
        <v>7019050</v>
      </c>
      <c r="C10" s="256">
        <f>(SUM('I avec FR (BE)'!K11:V11)/10^6)+(SUM('I avec FR (NL, communautaire)'!J13:U13)/10^4)</f>
        <v>3.0372649199999997</v>
      </c>
      <c r="D10" s="256">
        <f>(SUM('I avec FR (BE)'!K28:V28)/10^6)+(SUM('I avec FR (NL, communautaire)'!AH13:AS13)/10^4)</f>
        <v>12.509330550000001</v>
      </c>
      <c r="E10" s="256">
        <f>(SUM('I avec FR (BE)'!K45:V45)/10^6)+(SUM('I avec FR (NL, communautaire)'!BF13:BQ13)/10^4)</f>
        <v>2.0415290500000003</v>
      </c>
    </row>
    <row r="11" spans="1:5">
      <c r="A11" s="373"/>
      <c r="B11" s="30">
        <v>7019090</v>
      </c>
      <c r="C11" s="256">
        <f>(SUM('I avec FR (BE)'!K12:V12)/10^6)+(SUM('I avec FR (NL, communautaire)'!J14:U14)/10^4)</f>
        <v>1085.1467170400001</v>
      </c>
      <c r="D11" s="256">
        <f>(SUM('I avec FR (BE)'!K29:V29)/10^6)+(SUM('I avec FR (NL, communautaire)'!AH14:AS14)/10^4)</f>
        <v>1657.5048951900003</v>
      </c>
      <c r="E11" s="256">
        <f>(SUM('I avec FR (BE)'!K46:V46)/10^6)+(SUM('I avec FR (NL, communautaire)'!BF14:BQ14)/10^4)</f>
        <v>1770.9189479900003</v>
      </c>
    </row>
    <row r="12" spans="1:5">
      <c r="A12" s="373"/>
      <c r="B12" s="30">
        <v>7101000</v>
      </c>
      <c r="C12" s="256">
        <f>(SUM('I avec FR (BE)'!K13:V13)/10^6)+(SUM('I avec FR (NL, communautaire)'!J15:U15)/10^4)</f>
        <v>2.6738051700000001</v>
      </c>
      <c r="D12" s="256">
        <f>(SUM('I avec FR (BE)'!K30:V30)/10^6)+(SUM('I avec FR (NL, communautaire)'!AH15:AS15)/10^4)</f>
        <v>14.95630504</v>
      </c>
      <c r="E12" s="256">
        <f>(SUM('I avec FR (BE)'!K47:V47)/10^6)+(SUM('I avec FR (NL, communautaire)'!BF15:BQ15)/10^4)</f>
        <v>2.5544206300000005</v>
      </c>
    </row>
    <row r="13" spans="1:5">
      <c r="A13" s="373"/>
      <c r="B13" s="30">
        <v>7129005</v>
      </c>
      <c r="C13" s="256">
        <f>(SUM('I avec FR (BE)'!K14:V14)/10^6)+(SUM('I avec FR (NL, communautaire)'!J16:U16)/10^4)</f>
        <v>0.74456039000000007</v>
      </c>
      <c r="D13" s="256">
        <f>(SUM('I avec FR (BE)'!K31:V31)/10^6)+(SUM('I avec FR (NL, communautaire)'!AH16:AS16)/10^4)</f>
        <v>0.70911450000000009</v>
      </c>
      <c r="E13" s="256">
        <f>(SUM('I avec FR (BE)'!K48:V48)/10^6)+(SUM('I avec FR (NL, communautaire)'!BF16:BQ16)/10^4)</f>
        <v>5.1220779999999994E-2</v>
      </c>
    </row>
    <row r="15" spans="1:5">
      <c r="C15" t="s">
        <v>453</v>
      </c>
      <c r="D15" t="s">
        <v>369</v>
      </c>
      <c r="E15" t="s">
        <v>373</v>
      </c>
    </row>
    <row r="16" spans="1:5">
      <c r="C16" t="s">
        <v>515</v>
      </c>
      <c r="D16" t="s">
        <v>515</v>
      </c>
      <c r="E16" t="s">
        <v>515</v>
      </c>
    </row>
    <row r="17" spans="2:5">
      <c r="B17" t="s">
        <v>513</v>
      </c>
      <c r="C17" s="254">
        <f>SUM(C6:C9)</f>
        <v>343.71825100000001</v>
      </c>
      <c r="D17" s="254">
        <f t="shared" ref="D17:E17" si="0">SUM(D6:D9)</f>
        <v>579.84853700000008</v>
      </c>
      <c r="E17" s="254">
        <f t="shared" si="0"/>
        <v>1065.015347</v>
      </c>
    </row>
    <row r="18" spans="2:5">
      <c r="B18" t="s">
        <v>514</v>
      </c>
      <c r="C18" s="254">
        <f>SUM(C10:C13)</f>
        <v>1091.6023475200002</v>
      </c>
      <c r="D18" s="254">
        <f t="shared" ref="D18:E18" si="1">SUM(D10:D13)</f>
        <v>1685.6796452800002</v>
      </c>
      <c r="E18" s="254">
        <f t="shared" si="1"/>
        <v>1775.5661184500004</v>
      </c>
    </row>
  </sheetData>
  <mergeCells count="2">
    <mergeCell ref="A10:A13"/>
    <mergeCell ref="A6:A9"/>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6CC61-2765-40D2-A287-42625EE36108}">
  <sheetPr>
    <tabColor rgb="FFFFC000"/>
  </sheetPr>
  <dimension ref="B2:O84"/>
  <sheetViews>
    <sheetView topLeftCell="A43" workbookViewId="0">
      <selection activeCell="A67" sqref="A67:XFD67"/>
    </sheetView>
  </sheetViews>
  <sheetFormatPr baseColWidth="10" defaultColWidth="8.88671875" defaultRowHeight="11.4" customHeight="1"/>
  <cols>
    <col min="1" max="1" width="9.77734375" style="30" customWidth="1"/>
    <col min="2" max="2" width="10.21875" style="30" customWidth="1"/>
    <col min="3" max="3" width="74.88671875" style="30" customWidth="1"/>
    <col min="4" max="74" width="11" style="30" customWidth="1"/>
    <col min="75" max="16384" width="8.88671875" style="30"/>
  </cols>
  <sheetData>
    <row r="2" spans="2:15" ht="11.4" customHeight="1">
      <c r="B2" s="30" t="s">
        <v>842</v>
      </c>
      <c r="C2" s="30" t="s">
        <v>843</v>
      </c>
    </row>
    <row r="4" spans="2:15" ht="11.4" customHeight="1">
      <c r="B4" s="30" t="s">
        <v>844</v>
      </c>
      <c r="D4" s="30" t="s">
        <v>845</v>
      </c>
      <c r="E4" s="30" t="s">
        <v>846</v>
      </c>
    </row>
    <row r="5" spans="2:15" ht="11.4" customHeight="1">
      <c r="D5" s="30">
        <v>2015</v>
      </c>
    </row>
    <row r="6" spans="2:15" ht="11.4" customHeight="1">
      <c r="B6" s="30" t="s">
        <v>847</v>
      </c>
      <c r="C6" s="30" t="s">
        <v>848</v>
      </c>
      <c r="D6" s="30">
        <v>1</v>
      </c>
      <c r="E6" s="30">
        <v>2</v>
      </c>
      <c r="F6" s="30">
        <v>3</v>
      </c>
      <c r="G6" s="30">
        <v>4</v>
      </c>
      <c r="H6" s="30">
        <v>5</v>
      </c>
      <c r="I6" s="30">
        <v>6</v>
      </c>
      <c r="J6" s="30">
        <v>7</v>
      </c>
      <c r="K6" s="30">
        <v>8</v>
      </c>
      <c r="L6" s="30">
        <v>9</v>
      </c>
      <c r="M6" s="30">
        <v>10</v>
      </c>
      <c r="N6" s="30">
        <v>11</v>
      </c>
      <c r="O6" s="30">
        <v>12</v>
      </c>
    </row>
    <row r="7" spans="2:15" ht="11.4" customHeight="1">
      <c r="B7" s="30" t="s">
        <v>849</v>
      </c>
      <c r="C7" s="30">
        <v>7019050</v>
      </c>
      <c r="D7" s="30">
        <v>1177596</v>
      </c>
      <c r="E7" s="30">
        <v>2498163</v>
      </c>
      <c r="F7" s="30">
        <v>3439425</v>
      </c>
      <c r="G7" s="30">
        <v>3850857</v>
      </c>
      <c r="H7" s="30">
        <v>1445402</v>
      </c>
      <c r="I7" s="30">
        <v>4170031</v>
      </c>
      <c r="J7" s="30">
        <v>1187432</v>
      </c>
      <c r="K7" s="362">
        <v>531961</v>
      </c>
      <c r="L7" s="362">
        <v>1018101</v>
      </c>
      <c r="M7" s="362">
        <v>738714</v>
      </c>
      <c r="N7" s="362">
        <v>1171434</v>
      </c>
      <c r="O7" s="362">
        <v>1653894</v>
      </c>
    </row>
    <row r="8" spans="2:15" ht="11.4" customHeight="1">
      <c r="C8" s="30">
        <v>7019090</v>
      </c>
      <c r="D8" s="30">
        <v>24641343</v>
      </c>
      <c r="E8" s="30">
        <v>27761058</v>
      </c>
      <c r="F8" s="30">
        <v>30023145</v>
      </c>
      <c r="G8" s="30">
        <v>28881517</v>
      </c>
      <c r="H8" s="30">
        <v>35853291</v>
      </c>
      <c r="I8" s="30">
        <v>36959655</v>
      </c>
      <c r="J8" s="30">
        <v>30026082</v>
      </c>
      <c r="K8" s="362">
        <v>18240996</v>
      </c>
      <c r="L8" s="362">
        <v>10486019</v>
      </c>
      <c r="M8" s="362">
        <v>11871927</v>
      </c>
      <c r="N8" s="362">
        <v>18856102</v>
      </c>
      <c r="O8" s="362">
        <v>26288986</v>
      </c>
    </row>
    <row r="9" spans="2:15" ht="11.4" customHeight="1">
      <c r="C9" s="30">
        <v>7101000</v>
      </c>
      <c r="D9" s="30">
        <v>4402</v>
      </c>
      <c r="E9" s="30">
        <v>27730</v>
      </c>
      <c r="F9" s="30">
        <v>100588</v>
      </c>
      <c r="G9" s="30">
        <v>101818</v>
      </c>
      <c r="H9" s="30">
        <v>25500</v>
      </c>
      <c r="I9" s="30">
        <v>27752</v>
      </c>
      <c r="J9" s="30">
        <v>10620</v>
      </c>
      <c r="K9" s="362">
        <v>23399</v>
      </c>
      <c r="L9" s="362">
        <v>7187</v>
      </c>
      <c r="M9" s="362">
        <v>28214</v>
      </c>
      <c r="N9" s="362">
        <v>10853</v>
      </c>
      <c r="O9" s="362">
        <v>379881</v>
      </c>
    </row>
    <row r="10" spans="2:15" ht="11.4" customHeight="1">
      <c r="C10" s="30">
        <v>7129005</v>
      </c>
      <c r="D10" s="30">
        <v>33</v>
      </c>
      <c r="F10" s="30">
        <v>33</v>
      </c>
      <c r="I10" s="30">
        <v>33</v>
      </c>
      <c r="K10" s="362">
        <v>200</v>
      </c>
      <c r="L10" s="362">
        <v>205</v>
      </c>
      <c r="M10" s="362">
        <v>49</v>
      </c>
      <c r="N10" s="362">
        <v>52</v>
      </c>
      <c r="O10" s="362">
        <v>66</v>
      </c>
    </row>
    <row r="11" spans="2:15" ht="11.4" customHeight="1">
      <c r="B11" s="30" t="s">
        <v>850</v>
      </c>
      <c r="C11" s="30">
        <v>7019050</v>
      </c>
      <c r="D11" s="30">
        <v>110111</v>
      </c>
      <c r="E11" s="30">
        <v>145506</v>
      </c>
      <c r="F11" s="30">
        <v>360215</v>
      </c>
      <c r="G11" s="30">
        <v>332991</v>
      </c>
      <c r="H11" s="30">
        <v>1196924</v>
      </c>
      <c r="I11" s="30">
        <v>4076720</v>
      </c>
      <c r="J11" s="30">
        <v>256930</v>
      </c>
      <c r="K11" s="362">
        <v>61647</v>
      </c>
      <c r="L11" s="362">
        <v>2120</v>
      </c>
      <c r="M11" s="362">
        <v>13000</v>
      </c>
      <c r="N11" s="362">
        <v>11800</v>
      </c>
      <c r="O11" s="362">
        <v>11820</v>
      </c>
    </row>
    <row r="12" spans="2:15" ht="11.4" customHeight="1">
      <c r="C12" s="30">
        <v>7019090</v>
      </c>
      <c r="D12" s="30">
        <v>6009082</v>
      </c>
      <c r="E12" s="30">
        <v>2330338</v>
      </c>
      <c r="F12" s="30">
        <v>6181183</v>
      </c>
      <c r="G12" s="30">
        <v>3565525</v>
      </c>
      <c r="H12" s="30">
        <v>3778393</v>
      </c>
      <c r="I12" s="30">
        <v>8008369</v>
      </c>
      <c r="J12" s="30">
        <v>5140129</v>
      </c>
      <c r="K12" s="362">
        <v>3545618</v>
      </c>
      <c r="L12" s="362">
        <v>1846651</v>
      </c>
      <c r="M12" s="362">
        <v>3951142</v>
      </c>
      <c r="N12" s="362">
        <v>1999257</v>
      </c>
      <c r="O12" s="362">
        <v>3294325</v>
      </c>
    </row>
    <row r="13" spans="2:15" ht="11.4" customHeight="1">
      <c r="C13" s="30">
        <v>7101000</v>
      </c>
      <c r="F13" s="30">
        <v>550</v>
      </c>
      <c r="G13" s="30">
        <v>84</v>
      </c>
      <c r="I13" s="30">
        <v>199</v>
      </c>
      <c r="K13" s="362">
        <v>39</v>
      </c>
      <c r="L13" s="362">
        <v>188</v>
      </c>
      <c r="M13" s="362"/>
      <c r="N13" s="362">
        <v>44</v>
      </c>
      <c r="O13" s="362">
        <v>56</v>
      </c>
    </row>
    <row r="14" spans="2:15" ht="11.4" customHeight="1">
      <c r="C14" s="30">
        <v>7129005</v>
      </c>
      <c r="E14" s="30">
        <v>1164</v>
      </c>
      <c r="G14" s="30">
        <v>2500</v>
      </c>
      <c r="H14" s="30">
        <v>930</v>
      </c>
      <c r="I14" s="30">
        <v>996</v>
      </c>
      <c r="J14" s="30">
        <v>2160</v>
      </c>
      <c r="K14" s="362">
        <v>11820</v>
      </c>
      <c r="L14" s="362"/>
      <c r="M14" s="362">
        <v>1920</v>
      </c>
      <c r="N14" s="362">
        <v>27</v>
      </c>
      <c r="O14" s="362">
        <v>869</v>
      </c>
    </row>
    <row r="16" spans="2:15" ht="11.4" customHeight="1">
      <c r="B16" s="30" t="s">
        <v>842</v>
      </c>
      <c r="C16" s="30" t="s">
        <v>843</v>
      </c>
    </row>
    <row r="18" spans="2:15" ht="11.4" customHeight="1">
      <c r="B18" s="30" t="s">
        <v>844</v>
      </c>
      <c r="D18" s="30" t="s">
        <v>845</v>
      </c>
      <c r="E18" s="30" t="s">
        <v>846</v>
      </c>
    </row>
    <row r="19" spans="2:15" ht="11.4" customHeight="1">
      <c r="D19" s="30">
        <v>2016</v>
      </c>
    </row>
    <row r="20" spans="2:15" ht="11.4" customHeight="1">
      <c r="B20" s="30" t="s">
        <v>847</v>
      </c>
      <c r="C20" s="30" t="s">
        <v>848</v>
      </c>
      <c r="D20" s="30">
        <v>1</v>
      </c>
      <c r="E20" s="30">
        <v>2</v>
      </c>
      <c r="F20" s="30">
        <v>3</v>
      </c>
      <c r="G20" s="30">
        <v>4</v>
      </c>
      <c r="H20" s="30">
        <v>5</v>
      </c>
      <c r="I20" s="30">
        <v>6</v>
      </c>
      <c r="J20" s="30">
        <v>7</v>
      </c>
      <c r="K20" s="30">
        <v>8</v>
      </c>
      <c r="L20" s="30">
        <v>9</v>
      </c>
      <c r="M20" s="30">
        <v>10</v>
      </c>
      <c r="N20" s="30">
        <v>11</v>
      </c>
      <c r="O20" s="30">
        <v>12</v>
      </c>
    </row>
    <row r="21" spans="2:15" ht="11.4" customHeight="1">
      <c r="B21" s="30" t="s">
        <v>849</v>
      </c>
      <c r="C21" s="30">
        <v>7019050</v>
      </c>
      <c r="D21" s="362">
        <v>1542771</v>
      </c>
      <c r="E21" s="362">
        <v>1686315</v>
      </c>
      <c r="F21" s="362">
        <v>2167269</v>
      </c>
      <c r="G21" s="362">
        <v>2234930</v>
      </c>
      <c r="H21" s="362">
        <v>3288552</v>
      </c>
      <c r="I21" s="362">
        <v>7282668</v>
      </c>
      <c r="J21" s="362">
        <v>2004079</v>
      </c>
      <c r="K21" s="30">
        <v>1557894</v>
      </c>
      <c r="L21" s="30">
        <v>1025744</v>
      </c>
      <c r="M21" s="30">
        <v>225301</v>
      </c>
      <c r="N21" s="30">
        <v>2042736</v>
      </c>
      <c r="O21" s="30">
        <v>2243017</v>
      </c>
    </row>
    <row r="22" spans="2:15" ht="11.4" customHeight="1">
      <c r="C22" s="30">
        <v>7019090</v>
      </c>
      <c r="D22" s="362">
        <v>21584424</v>
      </c>
      <c r="E22" s="362">
        <v>22051263</v>
      </c>
      <c r="F22" s="362">
        <v>30639860</v>
      </c>
      <c r="G22" s="362">
        <v>29274735</v>
      </c>
      <c r="H22" s="362">
        <v>29839409</v>
      </c>
      <c r="I22" s="362">
        <v>29256392</v>
      </c>
      <c r="J22" s="362">
        <v>27847467</v>
      </c>
      <c r="K22" s="30">
        <v>22622789</v>
      </c>
      <c r="L22" s="30">
        <v>15416130</v>
      </c>
      <c r="M22" s="30">
        <v>21344680</v>
      </c>
      <c r="N22" s="30">
        <v>33767157</v>
      </c>
      <c r="O22" s="30">
        <v>26495738</v>
      </c>
    </row>
    <row r="23" spans="2:15" ht="11.4" customHeight="1">
      <c r="C23" s="30">
        <v>7101000</v>
      </c>
      <c r="D23" s="362">
        <v>29164</v>
      </c>
      <c r="E23" s="362">
        <v>24</v>
      </c>
      <c r="F23" s="362">
        <v>6507</v>
      </c>
      <c r="G23" s="362">
        <v>51218</v>
      </c>
      <c r="H23" s="362">
        <v>27707</v>
      </c>
      <c r="I23" s="362">
        <v>51664</v>
      </c>
      <c r="J23" s="362">
        <v>45112</v>
      </c>
      <c r="K23" s="30">
        <v>4627</v>
      </c>
      <c r="L23" s="30">
        <v>86853</v>
      </c>
      <c r="M23" s="30">
        <v>11401</v>
      </c>
      <c r="N23" s="30">
        <v>25331</v>
      </c>
      <c r="O23" s="30">
        <v>10494</v>
      </c>
    </row>
    <row r="24" spans="2:15" ht="11.4" customHeight="1">
      <c r="C24" s="30">
        <v>7129005</v>
      </c>
      <c r="D24" s="362">
        <v>97</v>
      </c>
      <c r="E24" s="362">
        <v>143</v>
      </c>
      <c r="F24" s="362">
        <v>174</v>
      </c>
      <c r="G24" s="362">
        <v>62</v>
      </c>
      <c r="H24" s="362">
        <v>170</v>
      </c>
      <c r="I24" s="362">
        <v>164</v>
      </c>
      <c r="J24" s="362">
        <v>150</v>
      </c>
      <c r="K24" s="30">
        <v>182</v>
      </c>
      <c r="L24" s="30">
        <v>1799</v>
      </c>
      <c r="M24" s="30">
        <v>1752</v>
      </c>
      <c r="N24" s="30">
        <v>1731</v>
      </c>
      <c r="O24" s="30">
        <v>1818</v>
      </c>
    </row>
    <row r="25" spans="2:15" ht="11.4" customHeight="1">
      <c r="B25" s="30" t="s">
        <v>850</v>
      </c>
      <c r="C25" s="30">
        <v>7019050</v>
      </c>
      <c r="D25" s="362">
        <v>17137</v>
      </c>
      <c r="E25" s="362">
        <v>40756</v>
      </c>
      <c r="F25" s="362">
        <v>178278</v>
      </c>
      <c r="G25" s="362">
        <v>305884</v>
      </c>
      <c r="H25" s="362">
        <v>160841</v>
      </c>
      <c r="I25" s="362">
        <v>156460</v>
      </c>
      <c r="J25" s="362">
        <v>234600</v>
      </c>
      <c r="K25" s="30">
        <v>71015</v>
      </c>
      <c r="L25" s="30">
        <v>27030</v>
      </c>
      <c r="M25" s="30">
        <v>11940</v>
      </c>
      <c r="N25" s="30">
        <v>14450</v>
      </c>
      <c r="O25" s="30">
        <v>13500</v>
      </c>
    </row>
    <row r="26" spans="2:15" ht="11.4" customHeight="1">
      <c r="C26" s="30">
        <v>7019090</v>
      </c>
      <c r="D26" s="362">
        <v>2135792</v>
      </c>
      <c r="E26" s="362">
        <v>2678628</v>
      </c>
      <c r="F26" s="362">
        <v>3261495</v>
      </c>
      <c r="G26" s="362">
        <v>3309671</v>
      </c>
      <c r="H26" s="362">
        <v>4017211</v>
      </c>
      <c r="I26" s="362">
        <v>3258477</v>
      </c>
      <c r="J26" s="362">
        <v>6976394</v>
      </c>
      <c r="K26" s="30">
        <v>2552195</v>
      </c>
      <c r="L26" s="30">
        <v>2155250</v>
      </c>
      <c r="M26" s="30">
        <v>2203063</v>
      </c>
      <c r="N26" s="30">
        <v>1838173</v>
      </c>
      <c r="O26" s="30">
        <v>2919031</v>
      </c>
    </row>
    <row r="27" spans="2:15" ht="11.4" customHeight="1">
      <c r="C27" s="30">
        <v>7101000</v>
      </c>
      <c r="D27" s="362">
        <v>99</v>
      </c>
      <c r="E27" s="362">
        <v>193</v>
      </c>
      <c r="F27" s="362">
        <v>88</v>
      </c>
      <c r="G27" s="362"/>
      <c r="H27" s="362"/>
      <c r="I27" s="362"/>
      <c r="J27" s="362"/>
      <c r="M27" s="30">
        <v>8075</v>
      </c>
      <c r="N27" s="30">
        <v>6075</v>
      </c>
    </row>
    <row r="28" spans="2:15" ht="11.4" customHeight="1">
      <c r="C28" s="30">
        <v>7129005</v>
      </c>
      <c r="D28" s="362"/>
      <c r="E28" s="362">
        <v>2957</v>
      </c>
      <c r="F28" s="362">
        <v>2909</v>
      </c>
      <c r="G28" s="362">
        <v>649</v>
      </c>
      <c r="H28" s="362">
        <v>1972</v>
      </c>
      <c r="I28" s="362">
        <v>1</v>
      </c>
      <c r="J28" s="362">
        <v>4686</v>
      </c>
      <c r="K28" s="30">
        <v>2441</v>
      </c>
      <c r="L28" s="30">
        <v>75</v>
      </c>
      <c r="M28" s="30">
        <v>2478</v>
      </c>
      <c r="N28" s="30">
        <v>2226</v>
      </c>
      <c r="O28" s="30">
        <v>2439</v>
      </c>
    </row>
    <row r="30" spans="2:15" ht="11.4" customHeight="1">
      <c r="B30" s="30" t="s">
        <v>842</v>
      </c>
      <c r="C30" s="30" t="s">
        <v>843</v>
      </c>
    </row>
    <row r="32" spans="2:15" ht="11.4" customHeight="1">
      <c r="B32" s="30" t="s">
        <v>844</v>
      </c>
      <c r="D32" s="30" t="s">
        <v>845</v>
      </c>
      <c r="E32" s="30" t="s">
        <v>846</v>
      </c>
    </row>
    <row r="33" spans="2:15" ht="11.4" customHeight="1">
      <c r="D33" s="30">
        <v>2019</v>
      </c>
    </row>
    <row r="34" spans="2:15" ht="11.4" customHeight="1">
      <c r="B34" s="30" t="s">
        <v>847</v>
      </c>
      <c r="C34" s="30" t="s">
        <v>848</v>
      </c>
      <c r="D34" s="30">
        <v>1</v>
      </c>
      <c r="E34" s="30">
        <v>2</v>
      </c>
      <c r="F34" s="30">
        <v>3</v>
      </c>
      <c r="G34" s="30">
        <v>4</v>
      </c>
      <c r="H34" s="30">
        <v>5</v>
      </c>
      <c r="I34" s="30">
        <v>6</v>
      </c>
      <c r="J34" s="30">
        <v>7</v>
      </c>
      <c r="K34" s="30">
        <v>8</v>
      </c>
      <c r="L34" s="30">
        <v>9</v>
      </c>
      <c r="M34" s="30">
        <v>10</v>
      </c>
      <c r="N34" s="30">
        <v>11</v>
      </c>
      <c r="O34" s="30">
        <v>12</v>
      </c>
    </row>
    <row r="35" spans="2:15" ht="11.4" customHeight="1">
      <c r="B35" s="30" t="s">
        <v>849</v>
      </c>
      <c r="C35" s="30">
        <v>7019050</v>
      </c>
      <c r="D35" s="30">
        <v>5363958</v>
      </c>
      <c r="E35" s="30">
        <v>4195531</v>
      </c>
      <c r="F35" s="30">
        <v>5655866</v>
      </c>
      <c r="G35" s="30">
        <v>7041796</v>
      </c>
      <c r="H35" s="30">
        <v>7524450</v>
      </c>
      <c r="I35" s="30">
        <v>6205121</v>
      </c>
      <c r="J35" s="30">
        <v>2920879</v>
      </c>
      <c r="K35" s="362">
        <v>4395408</v>
      </c>
      <c r="L35" s="362">
        <v>1377145</v>
      </c>
      <c r="M35" s="362">
        <v>4022943</v>
      </c>
      <c r="N35" s="362">
        <v>18262818</v>
      </c>
      <c r="O35" s="362">
        <v>6624347</v>
      </c>
    </row>
    <row r="36" spans="2:15" ht="11.4" customHeight="1">
      <c r="C36" s="30">
        <v>7019090</v>
      </c>
      <c r="D36" s="30">
        <v>43644423</v>
      </c>
      <c r="E36" s="30">
        <v>32946691</v>
      </c>
      <c r="F36" s="30">
        <v>39347787</v>
      </c>
      <c r="G36" s="30">
        <v>37885879</v>
      </c>
      <c r="H36" s="30">
        <v>50113142</v>
      </c>
      <c r="I36" s="30">
        <v>40655646</v>
      </c>
      <c r="J36" s="30">
        <v>26873929</v>
      </c>
      <c r="K36" s="362">
        <v>21618075</v>
      </c>
      <c r="L36" s="362">
        <v>30445135</v>
      </c>
      <c r="M36" s="362">
        <v>36077511</v>
      </c>
      <c r="N36" s="362">
        <v>36113638</v>
      </c>
      <c r="O36" s="362">
        <v>41236153</v>
      </c>
    </row>
    <row r="37" spans="2:15" ht="11.4" customHeight="1">
      <c r="C37" s="30">
        <v>7101000</v>
      </c>
      <c r="D37" s="30">
        <v>92709</v>
      </c>
      <c r="E37" s="30">
        <v>2415</v>
      </c>
      <c r="F37" s="30">
        <v>5185</v>
      </c>
      <c r="G37" s="30">
        <v>23720</v>
      </c>
      <c r="H37" s="30">
        <v>16644</v>
      </c>
      <c r="I37" s="30">
        <v>318055</v>
      </c>
      <c r="J37" s="30">
        <v>60760</v>
      </c>
      <c r="K37" s="362">
        <v>66343</v>
      </c>
      <c r="L37" s="362">
        <v>48385</v>
      </c>
      <c r="M37" s="362">
        <v>11259</v>
      </c>
      <c r="N37" s="362">
        <v>28594</v>
      </c>
      <c r="O37" s="362">
        <v>32895</v>
      </c>
    </row>
    <row r="38" spans="2:15" ht="11.4" customHeight="1">
      <c r="C38" s="30">
        <v>7129005</v>
      </c>
      <c r="D38" s="30">
        <v>902</v>
      </c>
      <c r="E38" s="30">
        <v>961</v>
      </c>
      <c r="F38" s="30">
        <v>772</v>
      </c>
      <c r="G38" s="30">
        <v>2495</v>
      </c>
      <c r="H38" s="30">
        <v>3139</v>
      </c>
      <c r="I38" s="30">
        <v>2715</v>
      </c>
      <c r="J38" s="30">
        <v>3615</v>
      </c>
      <c r="K38" s="362">
        <v>600</v>
      </c>
      <c r="L38" s="362">
        <v>5316</v>
      </c>
      <c r="M38" s="362">
        <v>3437</v>
      </c>
      <c r="N38" s="362">
        <v>1985</v>
      </c>
      <c r="O38" s="362">
        <v>1260</v>
      </c>
    </row>
    <row r="39" spans="2:15" ht="11.4" customHeight="1">
      <c r="B39" s="30" t="s">
        <v>850</v>
      </c>
      <c r="C39" s="30">
        <v>7019050</v>
      </c>
      <c r="D39" s="30">
        <v>17295</v>
      </c>
      <c r="E39" s="30">
        <v>10935</v>
      </c>
      <c r="F39" s="30">
        <v>105427</v>
      </c>
      <c r="G39" s="30">
        <v>290359</v>
      </c>
      <c r="H39" s="30">
        <v>616626</v>
      </c>
      <c r="I39" s="30">
        <v>125065</v>
      </c>
      <c r="J39" s="30">
        <v>33710</v>
      </c>
      <c r="K39" s="362">
        <v>21219</v>
      </c>
      <c r="L39" s="362">
        <v>8862</v>
      </c>
      <c r="M39" s="362">
        <v>15871</v>
      </c>
      <c r="N39" s="362">
        <v>5664</v>
      </c>
      <c r="O39" s="362">
        <v>7672</v>
      </c>
    </row>
    <row r="40" spans="2:15" ht="11.4" customHeight="1">
      <c r="C40" s="30">
        <v>7019090</v>
      </c>
      <c r="D40" s="30">
        <v>5507791</v>
      </c>
      <c r="E40" s="30">
        <v>5232116</v>
      </c>
      <c r="F40" s="30">
        <v>9487118</v>
      </c>
      <c r="G40" s="30">
        <v>7710999</v>
      </c>
      <c r="H40" s="30">
        <v>6615899</v>
      </c>
      <c r="I40" s="30">
        <v>5258865</v>
      </c>
      <c r="J40" s="30">
        <v>11826860</v>
      </c>
      <c r="K40" s="362">
        <v>2687441</v>
      </c>
      <c r="L40" s="362">
        <v>4871787</v>
      </c>
      <c r="M40" s="362">
        <v>3364788</v>
      </c>
      <c r="N40" s="362">
        <v>4124485</v>
      </c>
      <c r="O40" s="362">
        <v>6680267</v>
      </c>
    </row>
    <row r="41" spans="2:15" ht="11.4" customHeight="1">
      <c r="C41" s="30">
        <v>7101000</v>
      </c>
      <c r="K41" s="362">
        <v>14967</v>
      </c>
      <c r="L41" s="362"/>
      <c r="M41" s="362"/>
      <c r="N41" s="362"/>
      <c r="O41" s="362"/>
    </row>
    <row r="42" spans="2:15" ht="11.4" customHeight="1">
      <c r="C42" s="30">
        <v>7129005</v>
      </c>
      <c r="D42" s="30">
        <v>2494</v>
      </c>
      <c r="E42" s="30">
        <v>560</v>
      </c>
      <c r="F42" s="30">
        <v>2604</v>
      </c>
      <c r="G42" s="30">
        <v>3897</v>
      </c>
      <c r="H42" s="30">
        <v>4532</v>
      </c>
      <c r="I42" s="30">
        <v>2356</v>
      </c>
      <c r="J42" s="30">
        <v>2694</v>
      </c>
      <c r="K42" s="362">
        <v>1947</v>
      </c>
      <c r="L42" s="362"/>
      <c r="M42" s="362">
        <v>122</v>
      </c>
      <c r="N42" s="362">
        <v>3360</v>
      </c>
      <c r="O42" s="362">
        <v>1440</v>
      </c>
    </row>
    <row r="44" spans="2:15" ht="11.4" customHeight="1">
      <c r="B44" s="30" t="s">
        <v>842</v>
      </c>
      <c r="C44" s="30" t="s">
        <v>843</v>
      </c>
    </row>
    <row r="46" spans="2:15" ht="11.4" customHeight="1">
      <c r="B46" s="30" t="s">
        <v>844</v>
      </c>
      <c r="D46" s="30" t="s">
        <v>845</v>
      </c>
      <c r="E46" s="30" t="s">
        <v>846</v>
      </c>
    </row>
    <row r="47" spans="2:15" ht="11.4" customHeight="1">
      <c r="D47" s="30">
        <v>2020</v>
      </c>
    </row>
    <row r="48" spans="2:15" ht="11.4" customHeight="1">
      <c r="B48" s="30" t="s">
        <v>847</v>
      </c>
      <c r="C48" s="30" t="s">
        <v>848</v>
      </c>
      <c r="D48" s="30">
        <v>1</v>
      </c>
      <c r="E48" s="30">
        <v>2</v>
      </c>
      <c r="F48" s="30">
        <v>3</v>
      </c>
      <c r="G48" s="30">
        <v>4</v>
      </c>
      <c r="H48" s="30">
        <v>5</v>
      </c>
      <c r="I48" s="30">
        <v>6</v>
      </c>
      <c r="J48" s="30">
        <v>7</v>
      </c>
      <c r="K48" s="30">
        <v>8</v>
      </c>
      <c r="L48" s="30">
        <v>9</v>
      </c>
      <c r="M48" s="30">
        <v>10</v>
      </c>
      <c r="N48" s="30">
        <v>11</v>
      </c>
      <c r="O48" s="30">
        <v>12</v>
      </c>
    </row>
    <row r="49" spans="2:15" ht="11.4" customHeight="1">
      <c r="B49" s="30" t="s">
        <v>849</v>
      </c>
      <c r="C49" s="30">
        <v>7019050</v>
      </c>
      <c r="D49" s="362">
        <v>6448136</v>
      </c>
      <c r="E49" s="362">
        <v>5947428</v>
      </c>
      <c r="F49" s="362">
        <v>5637599</v>
      </c>
      <c r="G49" s="362">
        <v>6296464</v>
      </c>
      <c r="H49" s="362">
        <v>3635678</v>
      </c>
      <c r="I49" s="362">
        <v>8809121</v>
      </c>
      <c r="J49" s="362">
        <v>4388969</v>
      </c>
      <c r="K49" s="30">
        <v>260296</v>
      </c>
      <c r="L49" s="30">
        <v>341682</v>
      </c>
      <c r="M49" s="30">
        <v>113282</v>
      </c>
      <c r="N49" s="30">
        <v>937462</v>
      </c>
      <c r="O49" s="30">
        <v>125053</v>
      </c>
    </row>
    <row r="50" spans="2:15" ht="11.4" customHeight="1">
      <c r="C50" s="30">
        <v>7019090</v>
      </c>
      <c r="D50" s="362">
        <v>33083357</v>
      </c>
      <c r="E50" s="362">
        <v>43600064</v>
      </c>
      <c r="F50" s="362">
        <v>46353521</v>
      </c>
      <c r="G50" s="362">
        <v>44972863</v>
      </c>
      <c r="H50" s="362">
        <v>40917836</v>
      </c>
      <c r="I50" s="362">
        <v>42574553</v>
      </c>
      <c r="J50" s="362">
        <v>31317356</v>
      </c>
      <c r="K50" s="30">
        <v>27424287</v>
      </c>
      <c r="L50" s="30">
        <v>25606668</v>
      </c>
      <c r="M50" s="30">
        <v>40749211</v>
      </c>
      <c r="N50" s="30">
        <v>46446724</v>
      </c>
      <c r="O50" s="30">
        <v>50444212</v>
      </c>
    </row>
    <row r="51" spans="2:15" ht="11.4" customHeight="1">
      <c r="C51" s="30">
        <v>7101000</v>
      </c>
      <c r="D51" s="362">
        <v>125916</v>
      </c>
      <c r="E51" s="362">
        <v>118051</v>
      </c>
      <c r="F51" s="362">
        <v>21299</v>
      </c>
      <c r="G51" s="362">
        <v>10075</v>
      </c>
      <c r="H51" s="362">
        <v>412020</v>
      </c>
      <c r="I51" s="362">
        <v>319686</v>
      </c>
      <c r="J51" s="362">
        <v>120566</v>
      </c>
      <c r="K51" s="30">
        <v>55273</v>
      </c>
      <c r="L51" s="30">
        <v>29455</v>
      </c>
      <c r="M51" s="30">
        <v>38323</v>
      </c>
      <c r="N51" s="30">
        <v>16</v>
      </c>
      <c r="O51" s="30">
        <v>15854</v>
      </c>
    </row>
    <row r="52" spans="2:15" ht="11.4" customHeight="1">
      <c r="C52" s="30">
        <v>7129005</v>
      </c>
      <c r="D52" s="362">
        <v>1412</v>
      </c>
      <c r="E52" s="362">
        <v>1061</v>
      </c>
      <c r="F52" s="362">
        <v>1982</v>
      </c>
      <c r="G52" s="362">
        <v>968</v>
      </c>
      <c r="H52" s="362">
        <v>600</v>
      </c>
      <c r="I52" s="362">
        <v>470</v>
      </c>
      <c r="J52" s="362">
        <v>405</v>
      </c>
      <c r="K52" s="30">
        <v>401</v>
      </c>
      <c r="L52" s="30">
        <v>450</v>
      </c>
      <c r="M52" s="30">
        <v>1308</v>
      </c>
      <c r="N52" s="30">
        <v>1479</v>
      </c>
      <c r="O52" s="30">
        <v>1026</v>
      </c>
    </row>
    <row r="53" spans="2:15" ht="11.4" customHeight="1">
      <c r="B53" s="30" t="s">
        <v>850</v>
      </c>
      <c r="C53" s="30">
        <v>7019050</v>
      </c>
      <c r="D53" s="362">
        <v>21738</v>
      </c>
      <c r="E53" s="362">
        <v>15432</v>
      </c>
      <c r="F53" s="362">
        <v>76890</v>
      </c>
      <c r="G53" s="362">
        <v>252887</v>
      </c>
      <c r="H53" s="362">
        <v>97887</v>
      </c>
      <c r="I53" s="362">
        <v>51088</v>
      </c>
      <c r="J53" s="362">
        <v>203133</v>
      </c>
      <c r="K53" s="30">
        <v>2929</v>
      </c>
      <c r="L53" s="30">
        <v>77854</v>
      </c>
      <c r="M53" s="30">
        <v>13952</v>
      </c>
      <c r="N53" s="30">
        <v>10421</v>
      </c>
      <c r="O53" s="30">
        <v>8513</v>
      </c>
    </row>
    <row r="54" spans="2:15" ht="11.4" customHeight="1">
      <c r="C54" s="30">
        <v>7019090</v>
      </c>
      <c r="D54" s="362">
        <v>8665523</v>
      </c>
      <c r="E54" s="362">
        <v>7051880</v>
      </c>
      <c r="F54" s="362">
        <v>6906726</v>
      </c>
      <c r="G54" s="362">
        <v>4772326</v>
      </c>
      <c r="H54" s="362">
        <v>4644870</v>
      </c>
      <c r="I54" s="362">
        <v>3104545</v>
      </c>
      <c r="J54" s="362">
        <v>5363156</v>
      </c>
      <c r="K54" s="30">
        <v>5705759</v>
      </c>
      <c r="L54" s="30">
        <v>2770220</v>
      </c>
      <c r="M54" s="30">
        <v>3048381</v>
      </c>
      <c r="N54" s="30">
        <v>2617602</v>
      </c>
      <c r="O54" s="30">
        <v>3505964</v>
      </c>
    </row>
    <row r="55" spans="2:15" ht="11.4" customHeight="1">
      <c r="C55" s="30">
        <v>7101000</v>
      </c>
      <c r="D55" s="362"/>
      <c r="E55" s="362"/>
      <c r="F55" s="362"/>
      <c r="G55" s="362"/>
      <c r="H55" s="362">
        <v>4320</v>
      </c>
      <c r="I55" s="362"/>
      <c r="J55" s="362"/>
      <c r="K55" s="30">
        <v>60</v>
      </c>
    </row>
    <row r="56" spans="2:15" ht="11.4" customHeight="1">
      <c r="C56" s="30">
        <v>7129005</v>
      </c>
      <c r="D56" s="362">
        <v>1909</v>
      </c>
      <c r="E56" s="362"/>
      <c r="F56" s="362">
        <v>101</v>
      </c>
      <c r="G56" s="362">
        <v>1460</v>
      </c>
      <c r="H56" s="362"/>
      <c r="I56" s="362">
        <v>498</v>
      </c>
      <c r="J56" s="362">
        <v>743</v>
      </c>
      <c r="K56" s="30">
        <v>3083</v>
      </c>
      <c r="L56" s="30">
        <v>149</v>
      </c>
      <c r="M56" s="30">
        <v>2715</v>
      </c>
      <c r="N56" s="30">
        <v>1047</v>
      </c>
      <c r="O56" s="30">
        <v>1517</v>
      </c>
    </row>
    <row r="58" spans="2:15" ht="11.4" customHeight="1">
      <c r="B58" s="30" t="s">
        <v>842</v>
      </c>
      <c r="C58" s="30" t="s">
        <v>843</v>
      </c>
    </row>
    <row r="60" spans="2:15" ht="11.4" customHeight="1">
      <c r="B60" s="30" t="s">
        <v>844</v>
      </c>
      <c r="D60" s="30" t="s">
        <v>845</v>
      </c>
      <c r="E60" s="30" t="s">
        <v>846</v>
      </c>
    </row>
    <row r="61" spans="2:15" ht="11.4" customHeight="1">
      <c r="D61" s="30">
        <v>2023</v>
      </c>
    </row>
    <row r="62" spans="2:15" ht="11.4" customHeight="1">
      <c r="B62" s="30" t="s">
        <v>847</v>
      </c>
      <c r="C62" s="30" t="s">
        <v>848</v>
      </c>
      <c r="D62" s="30">
        <v>1</v>
      </c>
      <c r="E62" s="30">
        <v>2</v>
      </c>
      <c r="F62" s="30">
        <v>3</v>
      </c>
      <c r="G62" s="30">
        <v>4</v>
      </c>
      <c r="H62" s="30">
        <v>5</v>
      </c>
      <c r="I62" s="30">
        <v>6</v>
      </c>
      <c r="J62" s="30">
        <v>7</v>
      </c>
      <c r="K62" s="30">
        <v>8</v>
      </c>
      <c r="L62" s="30">
        <v>9</v>
      </c>
      <c r="M62" s="30">
        <v>10</v>
      </c>
      <c r="N62" s="30">
        <v>11</v>
      </c>
      <c r="O62" s="30">
        <v>12</v>
      </c>
    </row>
    <row r="63" spans="2:15" ht="11.4" customHeight="1">
      <c r="B63" s="30" t="s">
        <v>849</v>
      </c>
      <c r="C63" s="30">
        <v>7019050</v>
      </c>
      <c r="D63" s="30">
        <v>5190217</v>
      </c>
      <c r="E63" s="30">
        <v>5364517</v>
      </c>
      <c r="F63" s="30">
        <v>5625067</v>
      </c>
      <c r="G63" s="30">
        <v>7534002</v>
      </c>
      <c r="H63" s="30">
        <v>10183649</v>
      </c>
      <c r="I63" s="30">
        <v>5297725</v>
      </c>
      <c r="J63" s="30">
        <v>1621610</v>
      </c>
      <c r="K63" s="362">
        <v>1433126</v>
      </c>
      <c r="L63" s="362">
        <v>1865262</v>
      </c>
      <c r="M63" s="362">
        <v>4609523</v>
      </c>
      <c r="N63" s="362">
        <v>2974164</v>
      </c>
      <c r="O63" s="362">
        <v>3353467</v>
      </c>
    </row>
    <row r="64" spans="2:15" ht="11.4" customHeight="1">
      <c r="C64" s="30">
        <v>7019090</v>
      </c>
      <c r="D64" s="30">
        <v>72167828</v>
      </c>
      <c r="E64" s="30">
        <v>71704258</v>
      </c>
      <c r="F64" s="30">
        <v>79532965</v>
      </c>
      <c r="G64" s="30">
        <v>79157461</v>
      </c>
      <c r="H64" s="30">
        <v>86824202</v>
      </c>
      <c r="I64" s="30">
        <v>81184857</v>
      </c>
      <c r="J64" s="30">
        <v>69909832</v>
      </c>
      <c r="K64" s="362">
        <v>41677555</v>
      </c>
      <c r="L64" s="362">
        <v>37948645</v>
      </c>
      <c r="M64" s="362">
        <v>46410329</v>
      </c>
      <c r="N64" s="362">
        <v>85472476</v>
      </c>
      <c r="O64" s="362">
        <v>60207293</v>
      </c>
    </row>
    <row r="65" spans="2:15" ht="11.4" customHeight="1">
      <c r="C65" s="30">
        <v>7101000</v>
      </c>
      <c r="D65" s="30">
        <v>24520</v>
      </c>
      <c r="E65" s="30">
        <v>1735</v>
      </c>
      <c r="F65" s="30">
        <v>171253</v>
      </c>
      <c r="G65" s="30">
        <v>227902</v>
      </c>
      <c r="H65" s="30">
        <v>40</v>
      </c>
      <c r="I65" s="30">
        <v>13735</v>
      </c>
      <c r="J65" s="30">
        <v>88</v>
      </c>
      <c r="K65" s="362"/>
      <c r="L65" s="362">
        <v>14671</v>
      </c>
      <c r="M65" s="362">
        <v>1245936</v>
      </c>
      <c r="N65" s="362">
        <v>526059</v>
      </c>
      <c r="O65" s="362">
        <v>797883</v>
      </c>
    </row>
    <row r="66" spans="2:15" ht="11.4" customHeight="1">
      <c r="C66" s="30">
        <v>7129005</v>
      </c>
      <c r="D66" s="30">
        <v>4745</v>
      </c>
      <c r="E66" s="30">
        <v>1925</v>
      </c>
      <c r="F66" s="30">
        <v>3224</v>
      </c>
      <c r="G66" s="30">
        <v>4419</v>
      </c>
      <c r="H66" s="30">
        <v>2683</v>
      </c>
      <c r="I66" s="30">
        <v>4578</v>
      </c>
      <c r="J66" s="30">
        <v>426</v>
      </c>
      <c r="K66" s="362">
        <v>138</v>
      </c>
      <c r="L66" s="362">
        <v>994</v>
      </c>
      <c r="M66" s="362">
        <v>1568</v>
      </c>
      <c r="N66" s="362">
        <v>581</v>
      </c>
      <c r="O66" s="362">
        <v>993</v>
      </c>
    </row>
    <row r="67" spans="2:15" ht="11.4" customHeight="1">
      <c r="B67" s="30" t="s">
        <v>850</v>
      </c>
      <c r="C67" s="30">
        <v>7019050</v>
      </c>
      <c r="D67" s="30">
        <v>26322</v>
      </c>
      <c r="E67" s="30">
        <v>363301</v>
      </c>
      <c r="F67" s="30">
        <v>25191</v>
      </c>
      <c r="G67" s="30">
        <v>216283</v>
      </c>
      <c r="H67" s="30">
        <v>109480</v>
      </c>
      <c r="I67" s="30">
        <v>109294</v>
      </c>
      <c r="J67" s="30">
        <v>249877</v>
      </c>
      <c r="K67" s="362">
        <v>28063</v>
      </c>
      <c r="L67" s="362"/>
      <c r="M67" s="362">
        <v>55223</v>
      </c>
      <c r="N67" s="362">
        <v>531027</v>
      </c>
      <c r="O67" s="362">
        <v>410834</v>
      </c>
    </row>
    <row r="68" spans="2:15" ht="11.4" customHeight="1">
      <c r="C68" s="30">
        <v>7019090</v>
      </c>
      <c r="D68" s="30">
        <v>7138074</v>
      </c>
      <c r="E68" s="30">
        <v>11252544</v>
      </c>
      <c r="F68" s="30">
        <v>15044670</v>
      </c>
      <c r="G68" s="30">
        <v>11058512</v>
      </c>
      <c r="H68" s="30">
        <v>10050794</v>
      </c>
      <c r="I68" s="30">
        <v>10966114</v>
      </c>
      <c r="J68" s="30">
        <v>6901738</v>
      </c>
      <c r="K68" s="362">
        <v>5779985</v>
      </c>
      <c r="L68" s="362">
        <v>10092067</v>
      </c>
      <c r="M68" s="362">
        <v>15703681</v>
      </c>
      <c r="N68" s="362">
        <v>14098565</v>
      </c>
      <c r="O68" s="362">
        <v>15493502</v>
      </c>
    </row>
    <row r="69" spans="2:15" ht="11.4" customHeight="1">
      <c r="C69" s="30">
        <v>7101000</v>
      </c>
      <c r="K69" s="362"/>
      <c r="L69" s="362"/>
      <c r="M69" s="362"/>
      <c r="N69" s="362"/>
      <c r="O69" s="362"/>
    </row>
    <row r="70" spans="2:15" ht="11.4" customHeight="1">
      <c r="C70" s="30">
        <v>7129005</v>
      </c>
      <c r="D70" s="30">
        <v>2630</v>
      </c>
      <c r="E70" s="30">
        <v>1652</v>
      </c>
      <c r="F70" s="30">
        <v>852</v>
      </c>
      <c r="G70" s="30">
        <v>13353</v>
      </c>
      <c r="H70" s="30">
        <v>1606</v>
      </c>
      <c r="I70" s="30">
        <v>16301</v>
      </c>
      <c r="J70" s="30">
        <v>180</v>
      </c>
      <c r="K70" s="362">
        <v>1444</v>
      </c>
      <c r="L70" s="362"/>
      <c r="M70" s="362"/>
      <c r="N70" s="362">
        <v>1440</v>
      </c>
      <c r="O70" s="362"/>
    </row>
    <row r="72" spans="2:15" ht="11.4" customHeight="1">
      <c r="B72" s="30" t="s">
        <v>842</v>
      </c>
      <c r="C72" s="30" t="s">
        <v>843</v>
      </c>
    </row>
    <row r="74" spans="2:15" ht="11.4" customHeight="1">
      <c r="B74" s="30" t="s">
        <v>844</v>
      </c>
      <c r="D74" s="30" t="s">
        <v>845</v>
      </c>
      <c r="E74" s="30" t="s">
        <v>846</v>
      </c>
    </row>
    <row r="75" spans="2:15" ht="11.4" customHeight="1">
      <c r="D75" s="30">
        <v>2024</v>
      </c>
    </row>
    <row r="76" spans="2:15" ht="11.4" customHeight="1">
      <c r="B76" s="30" t="s">
        <v>847</v>
      </c>
      <c r="C76" s="30" t="s">
        <v>848</v>
      </c>
      <c r="D76" s="30">
        <v>1</v>
      </c>
      <c r="E76" s="30">
        <v>2</v>
      </c>
      <c r="F76" s="30">
        <v>3</v>
      </c>
      <c r="G76" s="30">
        <v>4</v>
      </c>
      <c r="H76" s="30">
        <v>5</v>
      </c>
      <c r="I76" s="30">
        <v>6</v>
      </c>
      <c r="J76" s="30">
        <v>7</v>
      </c>
      <c r="K76" s="30">
        <v>8</v>
      </c>
      <c r="L76" s="30">
        <v>9</v>
      </c>
      <c r="M76" s="30">
        <v>10</v>
      </c>
      <c r="N76" s="30">
        <v>11</v>
      </c>
      <c r="O76" s="30">
        <v>12</v>
      </c>
    </row>
    <row r="77" spans="2:15" ht="11.4" customHeight="1">
      <c r="B77" s="30" t="s">
        <v>849</v>
      </c>
      <c r="C77" s="30">
        <v>7019050</v>
      </c>
      <c r="D77" s="362">
        <v>3903860</v>
      </c>
      <c r="E77" s="362">
        <v>4936355</v>
      </c>
      <c r="F77" s="362">
        <v>7141915</v>
      </c>
      <c r="G77" s="362">
        <v>8279665</v>
      </c>
      <c r="H77" s="362">
        <v>7210003</v>
      </c>
      <c r="I77" s="362">
        <v>6465646</v>
      </c>
      <c r="J77" s="362">
        <v>1246279</v>
      </c>
      <c r="K77" s="30">
        <v>382038</v>
      </c>
      <c r="L77" s="30">
        <v>1502611</v>
      </c>
      <c r="M77" s="30">
        <v>2735933</v>
      </c>
      <c r="N77" s="30">
        <v>1683219</v>
      </c>
      <c r="O77" s="30">
        <v>2270454</v>
      </c>
    </row>
    <row r="78" spans="2:15" ht="11.4" customHeight="1">
      <c r="C78" s="30">
        <v>7019090</v>
      </c>
      <c r="D78" s="362">
        <v>67216402</v>
      </c>
      <c r="E78" s="362">
        <v>79241076</v>
      </c>
      <c r="F78" s="362">
        <v>79908390</v>
      </c>
      <c r="G78" s="362">
        <v>85962135</v>
      </c>
      <c r="H78" s="362">
        <v>86569958</v>
      </c>
      <c r="I78" s="362">
        <v>74894947</v>
      </c>
      <c r="J78" s="362">
        <v>61798269</v>
      </c>
      <c r="K78" s="30">
        <v>43809610</v>
      </c>
      <c r="L78" s="30">
        <v>49788333</v>
      </c>
      <c r="M78" s="30">
        <v>69804704</v>
      </c>
      <c r="N78" s="30">
        <v>72818352</v>
      </c>
      <c r="O78" s="30">
        <v>74703674</v>
      </c>
    </row>
    <row r="79" spans="2:15" ht="11.4" customHeight="1">
      <c r="C79" s="30">
        <v>7101000</v>
      </c>
      <c r="D79" s="362">
        <v>85</v>
      </c>
      <c r="E79" s="362">
        <v>124</v>
      </c>
      <c r="F79" s="362">
        <v>5135</v>
      </c>
      <c r="G79" s="362">
        <v>1911</v>
      </c>
      <c r="H79" s="362">
        <v>755</v>
      </c>
      <c r="I79" s="362">
        <v>545</v>
      </c>
      <c r="J79" s="362">
        <v>32040</v>
      </c>
      <c r="K79" s="30">
        <v>6798</v>
      </c>
      <c r="L79" s="30">
        <v>460</v>
      </c>
      <c r="M79" s="30">
        <v>2217</v>
      </c>
      <c r="N79" s="30">
        <v>8899</v>
      </c>
      <c r="O79" s="30">
        <v>34</v>
      </c>
    </row>
    <row r="80" spans="2:15" ht="11.4" customHeight="1">
      <c r="C80" s="30">
        <v>7129005</v>
      </c>
      <c r="D80" s="362">
        <v>65</v>
      </c>
      <c r="E80" s="362">
        <v>213</v>
      </c>
      <c r="F80" s="362">
        <v>592</v>
      </c>
      <c r="G80" s="362">
        <v>450</v>
      </c>
      <c r="H80" s="362">
        <v>1211</v>
      </c>
      <c r="I80" s="362">
        <v>140</v>
      </c>
      <c r="J80" s="362">
        <v>798</v>
      </c>
      <c r="K80" s="30">
        <v>1521</v>
      </c>
      <c r="L80" s="30">
        <v>67</v>
      </c>
      <c r="M80" s="30">
        <v>1603</v>
      </c>
      <c r="N80" s="30">
        <v>185</v>
      </c>
      <c r="O80" s="30">
        <v>161</v>
      </c>
    </row>
    <row r="81" spans="2:15" ht="11.4" customHeight="1">
      <c r="B81" s="30" t="s">
        <v>850</v>
      </c>
      <c r="C81" s="30">
        <v>7019050</v>
      </c>
      <c r="D81" s="362">
        <v>291265</v>
      </c>
      <c r="E81" s="362">
        <v>97584</v>
      </c>
      <c r="F81" s="362">
        <v>105978</v>
      </c>
      <c r="G81" s="362">
        <v>79133</v>
      </c>
      <c r="H81" s="362">
        <v>29983</v>
      </c>
      <c r="I81" s="362">
        <v>421315</v>
      </c>
      <c r="J81" s="362">
        <v>57754</v>
      </c>
      <c r="K81" s="30">
        <v>39475</v>
      </c>
      <c r="L81" s="30">
        <v>322876</v>
      </c>
      <c r="M81" s="30">
        <v>743839</v>
      </c>
      <c r="N81" s="30">
        <v>347759</v>
      </c>
      <c r="O81" s="30">
        <v>421871</v>
      </c>
    </row>
    <row r="82" spans="2:15" ht="11.4" customHeight="1">
      <c r="C82" s="30">
        <v>7019090</v>
      </c>
      <c r="D82" s="362">
        <v>19199867</v>
      </c>
      <c r="E82" s="362">
        <v>20412169</v>
      </c>
      <c r="F82" s="362">
        <v>18066021</v>
      </c>
      <c r="G82" s="362">
        <v>19499271</v>
      </c>
      <c r="H82" s="362">
        <v>24970509</v>
      </c>
      <c r="I82" s="362">
        <v>16455391</v>
      </c>
      <c r="J82" s="362">
        <v>19770337</v>
      </c>
      <c r="K82" s="30">
        <v>5269214</v>
      </c>
      <c r="L82" s="30">
        <v>14076701</v>
      </c>
      <c r="M82" s="30">
        <v>20351465</v>
      </c>
      <c r="N82" s="30">
        <v>26463734</v>
      </c>
      <c r="O82" s="30">
        <v>22305892</v>
      </c>
    </row>
    <row r="83" spans="2:15" ht="11.4" customHeight="1">
      <c r="C83" s="30">
        <v>7101000</v>
      </c>
      <c r="D83" s="362"/>
      <c r="E83" s="362"/>
      <c r="F83" s="362"/>
      <c r="G83" s="362"/>
      <c r="H83" s="362">
        <v>1440</v>
      </c>
      <c r="I83" s="362"/>
      <c r="J83" s="362"/>
    </row>
    <row r="84" spans="2:15" ht="11.4" customHeight="1">
      <c r="C84" s="30">
        <v>7129005</v>
      </c>
      <c r="D84" s="362"/>
      <c r="E84" s="362">
        <v>432</v>
      </c>
      <c r="F84" s="362"/>
      <c r="G84" s="362"/>
      <c r="H84" s="362"/>
      <c r="I84" s="362">
        <v>1440</v>
      </c>
      <c r="J84" s="362"/>
      <c r="L84" s="30">
        <v>1440</v>
      </c>
      <c r="N84" s="30">
        <v>1710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775E-BFE1-49A2-99F0-7F41F4C534BB}">
  <sheetPr>
    <tabColor rgb="FFFFC000"/>
  </sheetPr>
  <dimension ref="B1:AB50"/>
  <sheetViews>
    <sheetView topLeftCell="E1" workbookViewId="0">
      <selection activeCell="U52" sqref="U52"/>
    </sheetView>
  </sheetViews>
  <sheetFormatPr baseColWidth="10" defaultColWidth="8.88671875" defaultRowHeight="11.4" customHeight="1"/>
  <cols>
    <col min="2" max="2" width="20" customWidth="1"/>
    <col min="3" max="22" width="15" customWidth="1"/>
    <col min="23" max="26" width="14" customWidth="1"/>
    <col min="27" max="27" width="13" customWidth="1"/>
  </cols>
  <sheetData>
    <row r="1" spans="2:28" ht="11.4" customHeight="1">
      <c r="B1" s="351" t="s">
        <v>851</v>
      </c>
    </row>
    <row r="2" spans="2:28" ht="11.4" customHeight="1">
      <c r="B2" s="352" t="s">
        <v>852</v>
      </c>
    </row>
    <row r="3" spans="2:28" ht="11.4" customHeight="1">
      <c r="B3" s="352" t="s">
        <v>853</v>
      </c>
    </row>
    <row r="4" spans="2:28" ht="11.4" customHeight="1">
      <c r="B4" s="352" t="s">
        <v>854</v>
      </c>
    </row>
    <row r="5" spans="2:28" ht="11.4" customHeight="1">
      <c r="B5" s="352" t="s">
        <v>855</v>
      </c>
    </row>
    <row r="6" spans="2:28" ht="11.4" customHeight="1">
      <c r="B6" s="352" t="s">
        <v>856</v>
      </c>
    </row>
    <row r="7" spans="2:28" ht="11.4" customHeight="1">
      <c r="B7" s="352" t="s">
        <v>857</v>
      </c>
    </row>
    <row r="9" spans="2:28" ht="11.4" customHeight="1">
      <c r="B9" s="374" t="s">
        <v>8</v>
      </c>
      <c r="C9" s="374" t="s">
        <v>8</v>
      </c>
      <c r="D9" s="353" t="s">
        <v>858</v>
      </c>
      <c r="E9" s="353" t="s">
        <v>859</v>
      </c>
      <c r="F9" s="353" t="s">
        <v>860</v>
      </c>
      <c r="G9" s="353" t="s">
        <v>861</v>
      </c>
      <c r="H9" s="353" t="s">
        <v>862</v>
      </c>
      <c r="I9" s="353" t="s">
        <v>863</v>
      </c>
      <c r="J9" s="353" t="s">
        <v>864</v>
      </c>
      <c r="K9" s="353" t="s">
        <v>865</v>
      </c>
      <c r="L9" s="353" t="s">
        <v>866</v>
      </c>
      <c r="M9" s="353" t="s">
        <v>867</v>
      </c>
      <c r="N9" s="353" t="s">
        <v>868</v>
      </c>
      <c r="O9" s="353" t="s">
        <v>869</v>
      </c>
      <c r="P9" s="353" t="s">
        <v>870</v>
      </c>
      <c r="Q9" s="353" t="s">
        <v>871</v>
      </c>
      <c r="R9" s="353" t="s">
        <v>872</v>
      </c>
      <c r="S9" s="353" t="s">
        <v>873</v>
      </c>
      <c r="T9" s="353" t="s">
        <v>874</v>
      </c>
      <c r="U9" s="353" t="s">
        <v>875</v>
      </c>
      <c r="V9" s="353" t="s">
        <v>876</v>
      </c>
      <c r="W9" s="353" t="s">
        <v>877</v>
      </c>
      <c r="X9" s="353" t="s">
        <v>878</v>
      </c>
      <c r="Y9" s="353" t="s">
        <v>879</v>
      </c>
      <c r="Z9" s="353" t="s">
        <v>880</v>
      </c>
      <c r="AA9" s="353" t="s">
        <v>881</v>
      </c>
    </row>
    <row r="10" spans="2:28" ht="11.4" customHeight="1">
      <c r="B10" s="354" t="s">
        <v>12</v>
      </c>
      <c r="C10" s="355" t="s">
        <v>161</v>
      </c>
      <c r="D10" s="355" t="s">
        <v>161</v>
      </c>
      <c r="E10" s="355" t="s">
        <v>161</v>
      </c>
      <c r="F10" s="355" t="s">
        <v>161</v>
      </c>
      <c r="G10" s="355" t="s">
        <v>161</v>
      </c>
      <c r="H10" s="355" t="s">
        <v>161</v>
      </c>
      <c r="I10" s="355" t="s">
        <v>161</v>
      </c>
      <c r="J10" s="355" t="s">
        <v>161</v>
      </c>
      <c r="K10" s="355" t="s">
        <v>161</v>
      </c>
      <c r="L10" s="355" t="s">
        <v>161</v>
      </c>
      <c r="M10" s="355" t="s">
        <v>161</v>
      </c>
      <c r="N10" s="355" t="s">
        <v>161</v>
      </c>
      <c r="O10" s="355" t="s">
        <v>161</v>
      </c>
      <c r="P10" s="355" t="s">
        <v>161</v>
      </c>
      <c r="Q10" s="355" t="s">
        <v>161</v>
      </c>
      <c r="R10" s="355" t="s">
        <v>161</v>
      </c>
      <c r="S10" s="355" t="s">
        <v>161</v>
      </c>
      <c r="T10" s="355" t="s">
        <v>161</v>
      </c>
      <c r="U10" s="355" t="s">
        <v>161</v>
      </c>
      <c r="V10" s="355" t="s">
        <v>161</v>
      </c>
      <c r="W10" s="355" t="s">
        <v>161</v>
      </c>
      <c r="X10" s="355" t="s">
        <v>161</v>
      </c>
      <c r="Y10" s="355" t="s">
        <v>161</v>
      </c>
      <c r="Z10" s="355" t="s">
        <v>161</v>
      </c>
      <c r="AA10" s="355" t="s">
        <v>161</v>
      </c>
    </row>
    <row r="11" spans="2:28" ht="11.4" customHeight="1">
      <c r="B11" s="356" t="s">
        <v>882</v>
      </c>
      <c r="C11" s="357" t="s">
        <v>161</v>
      </c>
      <c r="D11" s="358">
        <v>4689.97</v>
      </c>
      <c r="E11" s="358">
        <v>3297.77</v>
      </c>
      <c r="F11" s="358">
        <v>13444.13</v>
      </c>
      <c r="G11" s="358">
        <v>138509.98000000001</v>
      </c>
      <c r="H11" s="358">
        <v>81049.440000000002</v>
      </c>
      <c r="I11" s="358">
        <v>213263.65</v>
      </c>
      <c r="J11" s="358">
        <v>23542.7</v>
      </c>
      <c r="K11" s="359" t="s">
        <v>161</v>
      </c>
      <c r="L11" s="359" t="s">
        <v>161</v>
      </c>
      <c r="M11" s="359" t="s">
        <v>161</v>
      </c>
      <c r="N11" s="359" t="s">
        <v>161</v>
      </c>
      <c r="O11" s="358">
        <v>2373.35</v>
      </c>
      <c r="P11" s="358">
        <v>1798.11</v>
      </c>
      <c r="Q11" s="358">
        <v>2120.5300000000002</v>
      </c>
      <c r="R11" s="358">
        <v>2466.16</v>
      </c>
      <c r="S11" s="358">
        <v>61740.39</v>
      </c>
      <c r="T11" s="358">
        <v>1321905.49</v>
      </c>
      <c r="U11" s="358">
        <v>225226.26</v>
      </c>
      <c r="V11" s="358">
        <v>95252.63</v>
      </c>
      <c r="W11" s="359" t="s">
        <v>161</v>
      </c>
      <c r="X11" s="359" t="s">
        <v>161</v>
      </c>
      <c r="Y11" s="359" t="s">
        <v>161</v>
      </c>
      <c r="Z11" s="359" t="s">
        <v>161</v>
      </c>
      <c r="AA11" s="358">
        <v>2545.1799999999998</v>
      </c>
    </row>
    <row r="12" spans="2:28" ht="11.4" customHeight="1">
      <c r="B12" s="356" t="s">
        <v>883</v>
      </c>
      <c r="C12" s="357" t="s">
        <v>161</v>
      </c>
      <c r="D12" s="358">
        <v>86718499.280000001</v>
      </c>
      <c r="E12" s="358">
        <v>82859687.579999998</v>
      </c>
      <c r="F12" s="358">
        <v>98931704.120000005</v>
      </c>
      <c r="G12" s="358">
        <v>107115867.27</v>
      </c>
      <c r="H12" s="358">
        <v>104711695.11</v>
      </c>
      <c r="I12" s="358">
        <v>106717106.37</v>
      </c>
      <c r="J12" s="358">
        <v>83238122.219999999</v>
      </c>
      <c r="K12" s="358">
        <v>15580207.68</v>
      </c>
      <c r="L12" s="358">
        <v>53753330.93</v>
      </c>
      <c r="M12" s="358">
        <v>65035208.469999999</v>
      </c>
      <c r="N12" s="358">
        <v>73889856.680000007</v>
      </c>
      <c r="O12" s="358">
        <v>88354241.579999998</v>
      </c>
      <c r="P12" s="358">
        <v>97001154.680000007</v>
      </c>
      <c r="Q12" s="358">
        <v>91694253.390000001</v>
      </c>
      <c r="R12" s="358">
        <v>125629101.20999999</v>
      </c>
      <c r="S12" s="358">
        <v>98584468.069999993</v>
      </c>
      <c r="T12" s="358">
        <v>111799274.02</v>
      </c>
      <c r="U12" s="358">
        <v>131541161.87</v>
      </c>
      <c r="V12" s="358">
        <v>57700331.460000001</v>
      </c>
      <c r="W12" s="358">
        <v>24376267.140000001</v>
      </c>
      <c r="X12" s="358">
        <v>66603830.799999997</v>
      </c>
      <c r="Y12" s="358">
        <v>91834515.219999999</v>
      </c>
      <c r="Z12" s="358">
        <v>130690498.22</v>
      </c>
      <c r="AA12" s="358">
        <v>80856007.620000005</v>
      </c>
    </row>
    <row r="13" spans="2:28" ht="11.4" customHeight="1">
      <c r="B13" s="356" t="s">
        <v>884</v>
      </c>
      <c r="C13" s="357" t="s">
        <v>161</v>
      </c>
      <c r="D13" s="358">
        <v>155583.43</v>
      </c>
      <c r="E13" s="358">
        <v>411307.35</v>
      </c>
      <c r="F13" s="358">
        <v>259330.72</v>
      </c>
      <c r="G13" s="358">
        <v>375543.96</v>
      </c>
      <c r="H13" s="358">
        <v>235603.14</v>
      </c>
      <c r="I13" s="358">
        <v>299407.15999999997</v>
      </c>
      <c r="J13" s="358">
        <v>156363.21</v>
      </c>
      <c r="K13" s="358">
        <v>203406.07999999999</v>
      </c>
      <c r="L13" s="358">
        <v>204275.39</v>
      </c>
      <c r="M13" s="358">
        <v>270199.71999999997</v>
      </c>
      <c r="N13" s="358">
        <v>148633.99</v>
      </c>
      <c r="O13" s="358">
        <v>502991.23</v>
      </c>
      <c r="P13" s="358">
        <v>182187.74</v>
      </c>
      <c r="Q13" s="358">
        <v>95638.88</v>
      </c>
      <c r="R13" s="358">
        <v>289696.77</v>
      </c>
      <c r="S13" s="358">
        <v>330606.65999999997</v>
      </c>
      <c r="T13" s="358">
        <v>202446.44</v>
      </c>
      <c r="U13" s="358">
        <v>157443.63</v>
      </c>
      <c r="V13" s="358">
        <v>85604.64</v>
      </c>
      <c r="W13" s="358">
        <v>36623.29</v>
      </c>
      <c r="X13" s="358">
        <v>77538.89</v>
      </c>
      <c r="Y13" s="358">
        <v>99891.95</v>
      </c>
      <c r="Z13" s="358">
        <v>76220.990000000005</v>
      </c>
      <c r="AA13" s="358">
        <v>78312.42</v>
      </c>
    </row>
    <row r="14" spans="2:28" ht="11.4" customHeight="1">
      <c r="B14" s="356" t="s">
        <v>212</v>
      </c>
      <c r="C14" s="357" t="s">
        <v>161</v>
      </c>
      <c r="D14" s="358">
        <v>637.08000000000004</v>
      </c>
      <c r="E14" s="358">
        <v>62805.16</v>
      </c>
      <c r="F14" s="358">
        <v>62392.68</v>
      </c>
      <c r="G14" s="358">
        <v>8907.0400000000009</v>
      </c>
      <c r="H14" s="359" t="s">
        <v>161</v>
      </c>
      <c r="I14" s="358">
        <v>85671.31</v>
      </c>
      <c r="J14" s="358">
        <v>78435.25</v>
      </c>
      <c r="K14" s="358">
        <v>6925.75</v>
      </c>
      <c r="L14" s="358">
        <v>637.62</v>
      </c>
      <c r="M14" s="358">
        <v>123733.2</v>
      </c>
      <c r="N14" s="358">
        <v>1276.44</v>
      </c>
      <c r="O14" s="358">
        <v>61165.440000000002</v>
      </c>
      <c r="P14" s="358">
        <v>137315.1</v>
      </c>
      <c r="Q14" s="359" t="s">
        <v>161</v>
      </c>
      <c r="R14" s="358">
        <v>115678.13</v>
      </c>
      <c r="S14" s="358">
        <v>79280.149999999994</v>
      </c>
      <c r="T14" s="358">
        <v>16713.22</v>
      </c>
      <c r="U14" s="358">
        <v>136467.29999999999</v>
      </c>
      <c r="V14" s="358">
        <v>61697.04</v>
      </c>
      <c r="W14" s="358">
        <v>1284.8399999999999</v>
      </c>
      <c r="X14" s="358">
        <v>62714.879999999997</v>
      </c>
      <c r="Y14" s="358">
        <v>93821.759999999995</v>
      </c>
      <c r="Z14" s="358">
        <v>1959.33</v>
      </c>
      <c r="AA14" s="358">
        <v>125848.4</v>
      </c>
    </row>
    <row r="16" spans="2:28" ht="11.4" customHeight="1">
      <c r="B16" s="360" t="s">
        <v>885</v>
      </c>
      <c r="AB16" s="361" t="s">
        <v>851</v>
      </c>
    </row>
    <row r="18" spans="2:27" ht="11.4" customHeight="1">
      <c r="B18" s="351" t="s">
        <v>851</v>
      </c>
    </row>
    <row r="19" spans="2:27" ht="11.4" customHeight="1">
      <c r="B19" s="352" t="s">
        <v>852</v>
      </c>
    </row>
    <row r="20" spans="2:27" ht="11.4" customHeight="1">
      <c r="B20" s="352" t="s">
        <v>853</v>
      </c>
    </row>
    <row r="21" spans="2:27" ht="11.4" customHeight="1">
      <c r="B21" s="352" t="s">
        <v>854</v>
      </c>
    </row>
    <row r="22" spans="2:27" ht="11.4" customHeight="1">
      <c r="B22" s="352" t="s">
        <v>855</v>
      </c>
    </row>
    <row r="23" spans="2:27" ht="11.4" customHeight="1">
      <c r="B23" s="352" t="s">
        <v>856</v>
      </c>
    </row>
    <row r="24" spans="2:27" ht="11.4" customHeight="1">
      <c r="B24" s="352" t="s">
        <v>857</v>
      </c>
    </row>
    <row r="26" spans="2:27" ht="11.4" customHeight="1">
      <c r="B26" s="374" t="s">
        <v>8</v>
      </c>
      <c r="C26" s="374" t="s">
        <v>8</v>
      </c>
      <c r="D26" s="353" t="s">
        <v>886</v>
      </c>
      <c r="E26" s="353" t="s">
        <v>887</v>
      </c>
      <c r="F26" s="353" t="s">
        <v>888</v>
      </c>
      <c r="G26" s="353" t="s">
        <v>889</v>
      </c>
      <c r="H26" s="353" t="s">
        <v>890</v>
      </c>
      <c r="I26" s="353" t="s">
        <v>891</v>
      </c>
      <c r="J26" s="353" t="s">
        <v>892</v>
      </c>
      <c r="K26" s="353" t="s">
        <v>893</v>
      </c>
      <c r="L26" s="353" t="s">
        <v>894</v>
      </c>
      <c r="M26" s="353" t="s">
        <v>895</v>
      </c>
      <c r="N26" s="353" t="s">
        <v>896</v>
      </c>
      <c r="O26" s="353" t="s">
        <v>897</v>
      </c>
      <c r="P26" s="353" t="s">
        <v>898</v>
      </c>
      <c r="Q26" s="353" t="s">
        <v>899</v>
      </c>
      <c r="R26" s="353" t="s">
        <v>900</v>
      </c>
      <c r="S26" s="353" t="s">
        <v>901</v>
      </c>
      <c r="T26" s="353" t="s">
        <v>902</v>
      </c>
      <c r="U26" s="353" t="s">
        <v>903</v>
      </c>
      <c r="V26" s="353" t="s">
        <v>904</v>
      </c>
      <c r="W26" s="353" t="s">
        <v>905</v>
      </c>
      <c r="X26" s="353" t="s">
        <v>906</v>
      </c>
      <c r="Y26" s="353" t="s">
        <v>907</v>
      </c>
      <c r="Z26" s="353" t="s">
        <v>908</v>
      </c>
      <c r="AA26" s="353" t="s">
        <v>909</v>
      </c>
    </row>
    <row r="27" spans="2:27" ht="11.4" customHeight="1">
      <c r="B27" s="354" t="s">
        <v>12</v>
      </c>
      <c r="C27" s="355" t="s">
        <v>161</v>
      </c>
      <c r="D27" s="355" t="s">
        <v>161</v>
      </c>
      <c r="E27" s="355" t="s">
        <v>161</v>
      </c>
      <c r="F27" s="355" t="s">
        <v>161</v>
      </c>
      <c r="G27" s="355" t="s">
        <v>161</v>
      </c>
      <c r="H27" s="355" t="s">
        <v>161</v>
      </c>
      <c r="I27" s="355" t="s">
        <v>161</v>
      </c>
      <c r="J27" s="355" t="s">
        <v>161</v>
      </c>
      <c r="K27" s="355" t="s">
        <v>161</v>
      </c>
      <c r="L27" s="355" t="s">
        <v>161</v>
      </c>
      <c r="M27" s="355" t="s">
        <v>161</v>
      </c>
      <c r="N27" s="355" t="s">
        <v>161</v>
      </c>
      <c r="O27" s="355" t="s">
        <v>161</v>
      </c>
      <c r="P27" s="355" t="s">
        <v>161</v>
      </c>
      <c r="Q27" s="355" t="s">
        <v>161</v>
      </c>
      <c r="R27" s="355" t="s">
        <v>161</v>
      </c>
      <c r="S27" s="355" t="s">
        <v>161</v>
      </c>
      <c r="T27" s="355" t="s">
        <v>161</v>
      </c>
      <c r="U27" s="355" t="s">
        <v>161</v>
      </c>
      <c r="V27" s="355" t="s">
        <v>161</v>
      </c>
      <c r="W27" s="355" t="s">
        <v>161</v>
      </c>
      <c r="X27" s="355" t="s">
        <v>161</v>
      </c>
      <c r="Y27" s="355" t="s">
        <v>161</v>
      </c>
      <c r="Z27" s="355" t="s">
        <v>161</v>
      </c>
      <c r="AA27" s="355" t="s">
        <v>161</v>
      </c>
    </row>
    <row r="28" spans="2:27" ht="11.4" customHeight="1">
      <c r="B28" s="356" t="s">
        <v>882</v>
      </c>
      <c r="C28" s="357" t="s">
        <v>161</v>
      </c>
      <c r="D28" s="358">
        <v>13079.75</v>
      </c>
      <c r="E28" s="358">
        <v>10760.43</v>
      </c>
      <c r="F28" s="358">
        <v>24572.83</v>
      </c>
      <c r="G28" s="358">
        <v>840330.01</v>
      </c>
      <c r="H28" s="358">
        <v>1569867.87</v>
      </c>
      <c r="I28" s="358">
        <v>1641168.38</v>
      </c>
      <c r="J28" s="358">
        <v>87263.16</v>
      </c>
      <c r="K28" s="358">
        <v>205333.35</v>
      </c>
      <c r="L28" s="358">
        <v>233357.1</v>
      </c>
      <c r="M28" s="358">
        <v>75923.27</v>
      </c>
      <c r="N28" s="358">
        <v>3305.34</v>
      </c>
      <c r="O28" s="358">
        <v>8984.1</v>
      </c>
      <c r="P28" s="358">
        <v>58786.03</v>
      </c>
      <c r="Q28" s="358">
        <v>2208518.2400000002</v>
      </c>
      <c r="R28" s="358">
        <v>1505193.46</v>
      </c>
      <c r="S28" s="358">
        <v>2931725.57</v>
      </c>
      <c r="T28" s="358">
        <v>985044.3</v>
      </c>
      <c r="U28" s="358">
        <v>986513.89</v>
      </c>
      <c r="V28" s="358">
        <v>304237.90000000002</v>
      </c>
      <c r="W28" s="358">
        <v>528632.48</v>
      </c>
      <c r="X28" s="358">
        <v>3081652.4</v>
      </c>
      <c r="Y28" s="358">
        <v>16002.67</v>
      </c>
      <c r="Z28" s="358">
        <v>14073.6</v>
      </c>
      <c r="AA28" s="358">
        <v>14796.61</v>
      </c>
    </row>
    <row r="29" spans="2:27" ht="11.4" customHeight="1">
      <c r="B29" s="356" t="s">
        <v>883</v>
      </c>
      <c r="C29" s="357" t="s">
        <v>161</v>
      </c>
      <c r="D29" s="358">
        <v>130822988.28</v>
      </c>
      <c r="E29" s="358">
        <v>122489772.93000001</v>
      </c>
      <c r="F29" s="358">
        <v>123962788.41</v>
      </c>
      <c r="G29" s="358">
        <v>141724471.11000001</v>
      </c>
      <c r="H29" s="358">
        <v>177354544.02000001</v>
      </c>
      <c r="I29" s="358">
        <v>108297464.01000001</v>
      </c>
      <c r="J29" s="358">
        <v>57547809.200000003</v>
      </c>
      <c r="K29" s="358">
        <v>30115153.73</v>
      </c>
      <c r="L29" s="358">
        <v>78022734.109999999</v>
      </c>
      <c r="M29" s="358">
        <v>189490215.68000001</v>
      </c>
      <c r="N29" s="358">
        <v>139548139.13999999</v>
      </c>
      <c r="O29" s="358">
        <v>121078310.23999999</v>
      </c>
      <c r="P29" s="358">
        <v>130412049.31999999</v>
      </c>
      <c r="Q29" s="358">
        <v>153422717.08000001</v>
      </c>
      <c r="R29" s="358">
        <v>151636377.86000001</v>
      </c>
      <c r="S29" s="358">
        <v>164706089.28999999</v>
      </c>
      <c r="T29" s="358">
        <v>112217082.39</v>
      </c>
      <c r="U29" s="358">
        <v>118220840.41</v>
      </c>
      <c r="V29" s="358">
        <v>105894369.94</v>
      </c>
      <c r="W29" s="358">
        <v>34222868.530000001</v>
      </c>
      <c r="X29" s="358">
        <v>109931740.91</v>
      </c>
      <c r="Y29" s="358">
        <v>152229751.08000001</v>
      </c>
      <c r="Z29" s="358">
        <v>152450384.80000001</v>
      </c>
      <c r="AA29" s="358">
        <v>133513580.42</v>
      </c>
    </row>
    <row r="30" spans="2:27" ht="11.4" customHeight="1">
      <c r="B30" s="356" t="s">
        <v>884</v>
      </c>
      <c r="C30" s="357" t="s">
        <v>161</v>
      </c>
      <c r="D30" s="358">
        <v>416121.32</v>
      </c>
      <c r="E30" s="358">
        <v>812408.61</v>
      </c>
      <c r="F30" s="358">
        <v>698602.99</v>
      </c>
      <c r="G30" s="358">
        <v>1710879.13</v>
      </c>
      <c r="H30" s="358">
        <v>3774501.8</v>
      </c>
      <c r="I30" s="358">
        <v>401829.08</v>
      </c>
      <c r="J30" s="358">
        <v>229674.12</v>
      </c>
      <c r="K30" s="358">
        <v>87691.87</v>
      </c>
      <c r="L30" s="358">
        <v>3134257.65</v>
      </c>
      <c r="M30" s="358">
        <v>2044780.11</v>
      </c>
      <c r="N30" s="358">
        <v>2856267.6</v>
      </c>
      <c r="O30" s="358">
        <v>691885.4</v>
      </c>
      <c r="P30" s="358">
        <v>918717.56</v>
      </c>
      <c r="Q30" s="358">
        <v>1689324.07</v>
      </c>
      <c r="R30" s="358">
        <v>468631.79</v>
      </c>
      <c r="S30" s="358">
        <v>358411.77</v>
      </c>
      <c r="T30" s="358">
        <v>1006380.16</v>
      </c>
      <c r="U30" s="358">
        <v>597862.43000000005</v>
      </c>
      <c r="V30" s="358">
        <v>186902.63</v>
      </c>
      <c r="W30" s="358">
        <v>71283.350000000006</v>
      </c>
      <c r="X30" s="358">
        <v>277026.2</v>
      </c>
      <c r="Y30" s="358">
        <v>7557931.4699999997</v>
      </c>
      <c r="Z30" s="358">
        <v>1630438.02</v>
      </c>
      <c r="AA30" s="358">
        <v>219437.07</v>
      </c>
    </row>
    <row r="31" spans="2:27" ht="11.4" customHeight="1">
      <c r="B31" s="356" t="s">
        <v>212</v>
      </c>
      <c r="C31" s="357" t="s">
        <v>161</v>
      </c>
      <c r="D31" s="358">
        <v>1372.11</v>
      </c>
      <c r="E31" s="358">
        <v>232.89</v>
      </c>
      <c r="F31" s="359" t="s">
        <v>161</v>
      </c>
      <c r="G31" s="358">
        <v>652.27</v>
      </c>
      <c r="H31" s="358">
        <v>6419.28</v>
      </c>
      <c r="I31" s="358">
        <v>3861.72</v>
      </c>
      <c r="J31" s="358">
        <v>1928.16</v>
      </c>
      <c r="K31" s="358">
        <v>4272.84</v>
      </c>
      <c r="L31" s="358">
        <v>781.7</v>
      </c>
      <c r="M31" s="358">
        <v>7620.48</v>
      </c>
      <c r="N31" s="359" t="s">
        <v>161</v>
      </c>
      <c r="O31" s="358">
        <v>4598.01</v>
      </c>
      <c r="P31" s="358">
        <v>465.35</v>
      </c>
      <c r="Q31" s="358">
        <v>20994.36</v>
      </c>
      <c r="R31" s="358">
        <v>7805.83</v>
      </c>
      <c r="S31" s="358">
        <v>5.61</v>
      </c>
      <c r="T31" s="358">
        <v>10775.37</v>
      </c>
      <c r="U31" s="358">
        <v>5.44</v>
      </c>
      <c r="V31" s="358">
        <v>5.51</v>
      </c>
      <c r="W31" s="358">
        <v>14516.26</v>
      </c>
      <c r="X31" s="358">
        <v>5.46</v>
      </c>
      <c r="Y31" s="358">
        <v>5893.08</v>
      </c>
      <c r="Z31" s="358">
        <v>40.229999999999997</v>
      </c>
      <c r="AA31" s="358">
        <v>25115.07</v>
      </c>
    </row>
    <row r="33" spans="2:28" ht="11.4" customHeight="1">
      <c r="B33" s="360" t="s">
        <v>885</v>
      </c>
      <c r="AB33" s="361" t="s">
        <v>851</v>
      </c>
    </row>
    <row r="35" spans="2:28" ht="11.4" customHeight="1">
      <c r="B35" s="351" t="s">
        <v>851</v>
      </c>
    </row>
    <row r="36" spans="2:28" ht="11.4" customHeight="1">
      <c r="B36" s="352" t="s">
        <v>852</v>
      </c>
    </row>
    <row r="37" spans="2:28" ht="11.4" customHeight="1">
      <c r="B37" s="352" t="s">
        <v>853</v>
      </c>
    </row>
    <row r="38" spans="2:28" ht="11.4" customHeight="1">
      <c r="B38" s="352" t="s">
        <v>854</v>
      </c>
    </row>
    <row r="39" spans="2:28" ht="11.4" customHeight="1">
      <c r="B39" s="352" t="s">
        <v>855</v>
      </c>
    </row>
    <row r="40" spans="2:28" ht="11.4" customHeight="1">
      <c r="B40" s="352" t="s">
        <v>856</v>
      </c>
    </row>
    <row r="41" spans="2:28" ht="11.4" customHeight="1">
      <c r="B41" s="352" t="s">
        <v>857</v>
      </c>
    </row>
    <row r="43" spans="2:28" ht="11.4" customHeight="1">
      <c r="B43" s="374" t="s">
        <v>8</v>
      </c>
      <c r="C43" s="374" t="s">
        <v>8</v>
      </c>
      <c r="D43" s="353" t="s">
        <v>910</v>
      </c>
      <c r="E43" s="353" t="s">
        <v>911</v>
      </c>
      <c r="F43" s="353" t="s">
        <v>912</v>
      </c>
      <c r="G43" s="353" t="s">
        <v>913</v>
      </c>
      <c r="H43" s="353" t="s">
        <v>914</v>
      </c>
      <c r="I43" s="353" t="s">
        <v>915</v>
      </c>
      <c r="J43" s="353" t="s">
        <v>916</v>
      </c>
      <c r="K43" s="353" t="s">
        <v>917</v>
      </c>
      <c r="L43" s="353" t="s">
        <v>918</v>
      </c>
      <c r="M43" s="353" t="s">
        <v>919</v>
      </c>
      <c r="N43" s="353" t="s">
        <v>920</v>
      </c>
      <c r="O43" s="353" t="s">
        <v>921</v>
      </c>
      <c r="P43" s="353" t="s">
        <v>922</v>
      </c>
      <c r="Q43" s="353" t="s">
        <v>923</v>
      </c>
      <c r="R43" s="353" t="s">
        <v>924</v>
      </c>
      <c r="S43" s="353" t="s">
        <v>925</v>
      </c>
      <c r="T43" s="353" t="s">
        <v>926</v>
      </c>
      <c r="U43" s="353" t="s">
        <v>927</v>
      </c>
      <c r="V43" s="353" t="s">
        <v>928</v>
      </c>
      <c r="W43" s="353" t="s">
        <v>929</v>
      </c>
      <c r="X43" s="353" t="s">
        <v>930</v>
      </c>
      <c r="Y43" s="353" t="s">
        <v>931</v>
      </c>
      <c r="Z43" s="353" t="s">
        <v>932</v>
      </c>
      <c r="AA43" s="353" t="s">
        <v>933</v>
      </c>
    </row>
    <row r="44" spans="2:28" ht="11.4" customHeight="1">
      <c r="B44" s="354" t="s">
        <v>12</v>
      </c>
      <c r="C44" s="355" t="s">
        <v>161</v>
      </c>
      <c r="D44" s="355" t="s">
        <v>161</v>
      </c>
      <c r="E44" s="355" t="s">
        <v>161</v>
      </c>
      <c r="F44" s="355" t="s">
        <v>161</v>
      </c>
      <c r="G44" s="355" t="s">
        <v>161</v>
      </c>
      <c r="H44" s="355" t="s">
        <v>161</v>
      </c>
      <c r="I44" s="355" t="s">
        <v>161</v>
      </c>
      <c r="J44" s="355" t="s">
        <v>161</v>
      </c>
      <c r="K44" s="355" t="s">
        <v>161</v>
      </c>
      <c r="L44" s="355" t="s">
        <v>161</v>
      </c>
      <c r="M44" s="355" t="s">
        <v>161</v>
      </c>
      <c r="N44" s="355" t="s">
        <v>161</v>
      </c>
      <c r="O44" s="355" t="s">
        <v>161</v>
      </c>
      <c r="P44" s="355" t="s">
        <v>161</v>
      </c>
      <c r="Q44" s="355" t="s">
        <v>161</v>
      </c>
      <c r="R44" s="355" t="s">
        <v>161</v>
      </c>
      <c r="S44" s="355" t="s">
        <v>161</v>
      </c>
      <c r="T44" s="355" t="s">
        <v>161</v>
      </c>
      <c r="U44" s="355" t="s">
        <v>161</v>
      </c>
      <c r="V44" s="355" t="s">
        <v>161</v>
      </c>
      <c r="W44" s="355" t="s">
        <v>161</v>
      </c>
      <c r="X44" s="355" t="s">
        <v>161</v>
      </c>
      <c r="Y44" s="355" t="s">
        <v>161</v>
      </c>
      <c r="Z44" s="355" t="s">
        <v>161</v>
      </c>
      <c r="AA44" s="355" t="s">
        <v>161</v>
      </c>
    </row>
    <row r="45" spans="2:28" ht="11.4" customHeight="1">
      <c r="B45" s="356" t="s">
        <v>882</v>
      </c>
      <c r="C45" s="357" t="s">
        <v>161</v>
      </c>
      <c r="D45" s="358">
        <v>4325.1899999999996</v>
      </c>
      <c r="E45" s="358">
        <v>2388.6</v>
      </c>
      <c r="F45" s="358">
        <v>8446.2999999999993</v>
      </c>
      <c r="G45" s="358">
        <v>19460.52</v>
      </c>
      <c r="H45" s="358">
        <v>158657.60999999999</v>
      </c>
      <c r="I45" s="358">
        <v>158173.14000000001</v>
      </c>
      <c r="J45" s="358">
        <v>431603.72</v>
      </c>
      <c r="K45" s="358">
        <v>6109.34</v>
      </c>
      <c r="L45" s="358">
        <v>137432.82999999999</v>
      </c>
      <c r="M45" s="358">
        <v>26904.89</v>
      </c>
      <c r="N45" s="358">
        <v>15080.75</v>
      </c>
      <c r="O45" s="358">
        <v>17127.060000000001</v>
      </c>
      <c r="P45" s="358">
        <v>3219.1</v>
      </c>
      <c r="Q45" s="358">
        <v>10169.4</v>
      </c>
      <c r="R45" s="358">
        <v>6524.41</v>
      </c>
      <c r="S45" s="358">
        <v>12043.89</v>
      </c>
      <c r="T45" s="358">
        <v>52410.51</v>
      </c>
      <c r="U45" s="358">
        <v>51370</v>
      </c>
      <c r="V45" s="358">
        <v>21808.87</v>
      </c>
      <c r="W45" s="358">
        <v>523.99</v>
      </c>
      <c r="X45" s="358">
        <v>3787.23</v>
      </c>
      <c r="Y45" s="358">
        <v>3384.99</v>
      </c>
      <c r="Z45" s="358">
        <v>7591.69</v>
      </c>
      <c r="AA45" s="358">
        <v>5898.03</v>
      </c>
    </row>
    <row r="46" spans="2:28" ht="11.4" customHeight="1">
      <c r="B46" s="356" t="s">
        <v>883</v>
      </c>
      <c r="C46" s="357" t="s">
        <v>161</v>
      </c>
      <c r="D46" s="358">
        <v>127606899.75</v>
      </c>
      <c r="E46" s="358">
        <v>128152116.48999999</v>
      </c>
      <c r="F46" s="358">
        <v>194317819.11000001</v>
      </c>
      <c r="G46" s="358">
        <v>139802337.25999999</v>
      </c>
      <c r="H46" s="358">
        <v>172667060.66</v>
      </c>
      <c r="I46" s="358">
        <v>114129590.93000001</v>
      </c>
      <c r="J46" s="358">
        <v>40583717.450000003</v>
      </c>
      <c r="K46" s="358">
        <v>61047416.409999996</v>
      </c>
      <c r="L46" s="358">
        <v>87805232.659999996</v>
      </c>
      <c r="M46" s="358">
        <v>140787381.53999999</v>
      </c>
      <c r="N46" s="358">
        <v>139163853.72999999</v>
      </c>
      <c r="O46" s="358">
        <v>116314689.59</v>
      </c>
      <c r="P46" s="358">
        <v>156814837.18000001</v>
      </c>
      <c r="Q46" s="358">
        <v>167824061.58000001</v>
      </c>
      <c r="R46" s="358">
        <v>162298580.28999999</v>
      </c>
      <c r="S46" s="358">
        <v>154126527.13</v>
      </c>
      <c r="T46" s="358">
        <v>158272606.43000001</v>
      </c>
      <c r="U46" s="358">
        <v>109698206.73</v>
      </c>
      <c r="V46" s="358">
        <v>72923604.719999999</v>
      </c>
      <c r="W46" s="358">
        <v>59933950.960000001</v>
      </c>
      <c r="X46" s="358">
        <v>120550370.29000001</v>
      </c>
      <c r="Y46" s="358">
        <v>167046925.78999999</v>
      </c>
      <c r="Z46" s="358">
        <v>156822368.99000001</v>
      </c>
      <c r="AA46" s="358">
        <v>162387399.69</v>
      </c>
    </row>
    <row r="47" spans="2:28" ht="11.4" customHeight="1">
      <c r="B47" s="356" t="s">
        <v>884</v>
      </c>
      <c r="C47" s="357" t="s">
        <v>161</v>
      </c>
      <c r="D47" s="358">
        <v>218201.61</v>
      </c>
      <c r="E47" s="358">
        <v>8127304.9199999999</v>
      </c>
      <c r="F47" s="358">
        <v>277943.88</v>
      </c>
      <c r="G47" s="358">
        <v>9002602.9700000007</v>
      </c>
      <c r="H47" s="358">
        <v>266185.82</v>
      </c>
      <c r="I47" s="358">
        <v>230024.57</v>
      </c>
      <c r="J47" s="358">
        <v>270817.28000000003</v>
      </c>
      <c r="K47" s="358">
        <v>308487.74</v>
      </c>
      <c r="L47" s="358">
        <v>398084.54</v>
      </c>
      <c r="M47" s="358">
        <v>122452.75</v>
      </c>
      <c r="N47" s="358">
        <v>153928.26</v>
      </c>
      <c r="O47" s="358">
        <v>194986.88</v>
      </c>
      <c r="P47" s="358">
        <v>95358.399999999994</v>
      </c>
      <c r="Q47" s="358">
        <v>117774.59</v>
      </c>
      <c r="R47" s="358">
        <v>543619.85</v>
      </c>
      <c r="S47" s="358">
        <v>146439.12</v>
      </c>
      <c r="T47" s="358">
        <v>216369.87</v>
      </c>
      <c r="U47" s="358">
        <v>18249.2</v>
      </c>
      <c r="V47" s="358">
        <v>141306.43</v>
      </c>
      <c r="W47" s="358">
        <v>33194.21</v>
      </c>
      <c r="X47" s="358">
        <v>260630.53</v>
      </c>
      <c r="Y47" s="358">
        <v>64598.5</v>
      </c>
      <c r="Z47" s="358">
        <v>228720.41</v>
      </c>
      <c r="AA47" s="358">
        <v>70333.23</v>
      </c>
    </row>
    <row r="48" spans="2:28" ht="11.4" customHeight="1">
      <c r="B48" s="356" t="s">
        <v>212</v>
      </c>
      <c r="C48" s="357" t="s">
        <v>161</v>
      </c>
      <c r="D48" s="358">
        <v>19930.71</v>
      </c>
      <c r="E48" s="358">
        <v>5198.5600000000004</v>
      </c>
      <c r="F48" s="358">
        <v>0.84</v>
      </c>
      <c r="G48" s="358">
        <v>8294.5400000000009</v>
      </c>
      <c r="H48" s="358">
        <v>32879.199999999997</v>
      </c>
      <c r="I48" s="358">
        <v>3320.63</v>
      </c>
      <c r="J48" s="358">
        <v>1900.82</v>
      </c>
      <c r="K48" s="358">
        <v>0.01</v>
      </c>
      <c r="L48" s="358">
        <v>1725.69</v>
      </c>
      <c r="M48" s="358">
        <v>1469.85</v>
      </c>
      <c r="N48" s="358">
        <v>470.77</v>
      </c>
      <c r="O48" s="358">
        <v>1633.95</v>
      </c>
      <c r="P48" s="358">
        <v>924.49</v>
      </c>
      <c r="Q48" s="358">
        <v>1559.92</v>
      </c>
      <c r="R48" s="358">
        <v>461.39</v>
      </c>
      <c r="S48" s="358">
        <v>5648.66</v>
      </c>
      <c r="T48" s="358">
        <v>8275.26</v>
      </c>
      <c r="U48" s="358">
        <v>4471.0200000000004</v>
      </c>
      <c r="V48" s="358">
        <v>771.77</v>
      </c>
      <c r="W48" s="358">
        <v>2826.33</v>
      </c>
      <c r="X48" s="359" t="s">
        <v>161</v>
      </c>
      <c r="Y48" s="358">
        <v>1916.02</v>
      </c>
      <c r="Z48" s="358">
        <v>5927.59</v>
      </c>
      <c r="AA48" s="358">
        <v>0.01</v>
      </c>
    </row>
    <row r="50" spans="2:28" ht="11.4" customHeight="1">
      <c r="B50" s="360" t="s">
        <v>885</v>
      </c>
      <c r="AB50" s="361" t="s">
        <v>851</v>
      </c>
    </row>
  </sheetData>
  <mergeCells count="3">
    <mergeCell ref="B26:C26"/>
    <mergeCell ref="B43:C43"/>
    <mergeCell ref="B9:C9"/>
  </mergeCells>
  <hyperlinks>
    <hyperlink ref="B16" r:id="rId1" xr:uid="{8B2588C4-B1CB-4ECB-9ABB-1CEB21C5844C}"/>
    <hyperlink ref="AB16" r:id="rId2" xr:uid="{4385947B-9187-46E9-92CA-B52623012AA4}"/>
    <hyperlink ref="B33" r:id="rId3" xr:uid="{E8E5EECF-7589-4B5F-8D4B-B8706C2BA3FB}"/>
    <hyperlink ref="AB33" r:id="rId4" xr:uid="{7A37987B-1C65-4593-8209-D55CF21D3D17}"/>
    <hyperlink ref="B50" r:id="rId5" xr:uid="{69FC8817-36EB-485A-9C37-CE511C1169F8}"/>
    <hyperlink ref="AB50" r:id="rId6" xr:uid="{4B06873F-45E4-4648-AC1C-511A264D5FC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BDDF5-2EC7-4F37-8448-6E4BF1E4C8D4}">
  <sheetPr>
    <tabColor rgb="FFFFC000"/>
  </sheetPr>
  <dimension ref="A1:BV19"/>
  <sheetViews>
    <sheetView workbookViewId="0">
      <pane xSplit="2" ySplit="12" topLeftCell="AR13" activePane="bottomRight" state="frozen"/>
      <selection pane="topRight"/>
      <selection pane="bottomLeft"/>
      <selection pane="bottomRight" activeCell="V49" sqref="V49"/>
    </sheetView>
  </sheetViews>
  <sheetFormatPr baseColWidth="10" defaultColWidth="8.88671875" defaultRowHeight="11.4" customHeight="1"/>
  <cols>
    <col min="1" max="1" width="14.88671875" style="30" customWidth="1"/>
    <col min="2" max="2" width="29.88671875" style="30" customWidth="1"/>
    <col min="3" max="74" width="10" style="30" customWidth="1"/>
    <col min="75" max="16384" width="8.88671875" style="30"/>
  </cols>
  <sheetData>
    <row r="1" spans="1:74">
      <c r="A1" s="29" t="s">
        <v>934</v>
      </c>
    </row>
    <row r="2" spans="1:74">
      <c r="A2" s="29" t="s">
        <v>146</v>
      </c>
      <c r="B2" s="31" t="s">
        <v>935</v>
      </c>
    </row>
    <row r="3" spans="1:74">
      <c r="A3" s="29" t="s">
        <v>148</v>
      </c>
      <c r="B3" s="29" t="s">
        <v>825</v>
      </c>
    </row>
    <row r="4" spans="1:74"/>
    <row r="5" spans="1:74">
      <c r="A5" s="31" t="s">
        <v>150</v>
      </c>
      <c r="C5" s="29" t="s">
        <v>228</v>
      </c>
    </row>
    <row r="6" spans="1:74">
      <c r="A6" s="31" t="s">
        <v>191</v>
      </c>
      <c r="C6" s="29" t="s">
        <v>512</v>
      </c>
    </row>
    <row r="7" spans="1:74">
      <c r="A7" s="31" t="s">
        <v>193</v>
      </c>
      <c r="C7" s="29" t="s">
        <v>192</v>
      </c>
    </row>
    <row r="8" spans="1:74">
      <c r="A8" s="31" t="s">
        <v>936</v>
      </c>
      <c r="C8" s="29" t="s">
        <v>197</v>
      </c>
    </row>
    <row r="9" spans="1:74">
      <c r="A9" s="31" t="s">
        <v>153</v>
      </c>
      <c r="C9" s="29" t="s">
        <v>195</v>
      </c>
    </row>
    <row r="10" spans="1:74"/>
    <row r="11" spans="1:74">
      <c r="A11" s="371" t="s">
        <v>155</v>
      </c>
      <c r="B11" s="371" t="s">
        <v>155</v>
      </c>
      <c r="C11" s="32" t="s">
        <v>937</v>
      </c>
      <c r="D11" s="32" t="s">
        <v>938</v>
      </c>
      <c r="E11" s="32" t="s">
        <v>939</v>
      </c>
      <c r="F11" s="32" t="s">
        <v>940</v>
      </c>
      <c r="G11" s="32" t="s">
        <v>826</v>
      </c>
      <c r="H11" s="32" t="s">
        <v>827</v>
      </c>
      <c r="I11" s="32" t="s">
        <v>229</v>
      </c>
      <c r="J11" s="32" t="s">
        <v>230</v>
      </c>
      <c r="K11" s="32" t="s">
        <v>231</v>
      </c>
      <c r="L11" s="32" t="s">
        <v>232</v>
      </c>
      <c r="M11" s="32" t="s">
        <v>233</v>
      </c>
      <c r="N11" s="32" t="s">
        <v>234</v>
      </c>
      <c r="O11" s="32" t="s">
        <v>235</v>
      </c>
      <c r="P11" s="32" t="s">
        <v>236</v>
      </c>
      <c r="Q11" s="32" t="s">
        <v>237</v>
      </c>
      <c r="R11" s="32" t="s">
        <v>238</v>
      </c>
      <c r="S11" s="32" t="s">
        <v>239</v>
      </c>
      <c r="T11" s="32" t="s">
        <v>240</v>
      </c>
      <c r="U11" s="32" t="s">
        <v>828</v>
      </c>
      <c r="V11" s="32" t="s">
        <v>829</v>
      </c>
      <c r="W11" s="32" t="s">
        <v>941</v>
      </c>
      <c r="X11" s="32" t="s">
        <v>942</v>
      </c>
      <c r="Y11" s="32" t="s">
        <v>943</v>
      </c>
      <c r="Z11" s="32" t="s">
        <v>944</v>
      </c>
      <c r="AA11" s="32" t="s">
        <v>945</v>
      </c>
      <c r="AB11" s="32" t="s">
        <v>946</v>
      </c>
      <c r="AC11" s="32" t="s">
        <v>947</v>
      </c>
      <c r="AD11" s="32" t="s">
        <v>948</v>
      </c>
      <c r="AE11" s="32" t="s">
        <v>830</v>
      </c>
      <c r="AF11" s="32" t="s">
        <v>831</v>
      </c>
      <c r="AG11" s="32" t="s">
        <v>241</v>
      </c>
      <c r="AH11" s="32" t="s">
        <v>242</v>
      </c>
      <c r="AI11" s="32" t="s">
        <v>243</v>
      </c>
      <c r="AJ11" s="32" t="s">
        <v>244</v>
      </c>
      <c r="AK11" s="32" t="s">
        <v>245</v>
      </c>
      <c r="AL11" s="32" t="s">
        <v>246</v>
      </c>
      <c r="AM11" s="32" t="s">
        <v>247</v>
      </c>
      <c r="AN11" s="32" t="s">
        <v>248</v>
      </c>
      <c r="AO11" s="32" t="s">
        <v>249</v>
      </c>
      <c r="AP11" s="32" t="s">
        <v>250</v>
      </c>
      <c r="AQ11" s="32" t="s">
        <v>251</v>
      </c>
      <c r="AR11" s="32" t="s">
        <v>252</v>
      </c>
      <c r="AS11" s="32" t="s">
        <v>832</v>
      </c>
      <c r="AT11" s="32" t="s">
        <v>833</v>
      </c>
      <c r="AU11" s="32" t="s">
        <v>949</v>
      </c>
      <c r="AV11" s="32" t="s">
        <v>950</v>
      </c>
      <c r="AW11" s="32" t="s">
        <v>951</v>
      </c>
      <c r="AX11" s="32" t="s">
        <v>952</v>
      </c>
      <c r="AY11" s="32" t="s">
        <v>953</v>
      </c>
      <c r="AZ11" s="32" t="s">
        <v>954</v>
      </c>
      <c r="BA11" s="32" t="s">
        <v>955</v>
      </c>
      <c r="BB11" s="32" t="s">
        <v>956</v>
      </c>
      <c r="BC11" s="32" t="s">
        <v>834</v>
      </c>
      <c r="BD11" s="32" t="s">
        <v>835</v>
      </c>
      <c r="BE11" s="32" t="s">
        <v>253</v>
      </c>
      <c r="BF11" s="32" t="s">
        <v>254</v>
      </c>
      <c r="BG11" s="32" t="s">
        <v>255</v>
      </c>
      <c r="BH11" s="32" t="s">
        <v>256</v>
      </c>
      <c r="BI11" s="32" t="s">
        <v>257</v>
      </c>
      <c r="BJ11" s="32" t="s">
        <v>258</v>
      </c>
      <c r="BK11" s="32" t="s">
        <v>259</v>
      </c>
      <c r="BL11" s="32" t="s">
        <v>260</v>
      </c>
      <c r="BM11" s="32" t="s">
        <v>261</v>
      </c>
      <c r="BN11" s="32" t="s">
        <v>262</v>
      </c>
      <c r="BO11" s="32" t="s">
        <v>263</v>
      </c>
      <c r="BP11" s="32" t="s">
        <v>264</v>
      </c>
      <c r="BQ11" s="32" t="s">
        <v>836</v>
      </c>
      <c r="BR11" s="32" t="s">
        <v>837</v>
      </c>
      <c r="BS11" s="32" t="s">
        <v>957</v>
      </c>
      <c r="BT11" s="32" t="s">
        <v>958</v>
      </c>
      <c r="BU11" s="32" t="s">
        <v>959</v>
      </c>
      <c r="BV11" s="32" t="s">
        <v>960</v>
      </c>
    </row>
    <row r="12" spans="1:74">
      <c r="A12" s="33" t="s">
        <v>199</v>
      </c>
      <c r="B12" s="33" t="s">
        <v>200</v>
      </c>
      <c r="C12" s="34" t="s">
        <v>161</v>
      </c>
      <c r="D12" s="34" t="s">
        <v>161</v>
      </c>
      <c r="E12" s="34" t="s">
        <v>161</v>
      </c>
      <c r="F12" s="34" t="s">
        <v>161</v>
      </c>
      <c r="G12" s="34" t="s">
        <v>161</v>
      </c>
      <c r="H12" s="34" t="s">
        <v>161</v>
      </c>
      <c r="I12" s="34" t="s">
        <v>161</v>
      </c>
      <c r="J12" s="34" t="s">
        <v>161</v>
      </c>
      <c r="K12" s="34" t="s">
        <v>161</v>
      </c>
      <c r="L12" s="34" t="s">
        <v>161</v>
      </c>
      <c r="M12" s="34" t="s">
        <v>161</v>
      </c>
      <c r="N12" s="34" t="s">
        <v>161</v>
      </c>
      <c r="O12" s="34" t="s">
        <v>161</v>
      </c>
      <c r="P12" s="34" t="s">
        <v>161</v>
      </c>
      <c r="Q12" s="34" t="s">
        <v>161</v>
      </c>
      <c r="R12" s="34" t="s">
        <v>161</v>
      </c>
      <c r="S12" s="34" t="s">
        <v>161</v>
      </c>
      <c r="T12" s="34" t="s">
        <v>161</v>
      </c>
      <c r="U12" s="34" t="s">
        <v>161</v>
      </c>
      <c r="V12" s="34" t="s">
        <v>161</v>
      </c>
      <c r="W12" s="34" t="s">
        <v>161</v>
      </c>
      <c r="X12" s="34" t="s">
        <v>161</v>
      </c>
      <c r="Y12" s="34" t="s">
        <v>161</v>
      </c>
      <c r="Z12" s="34" t="s">
        <v>161</v>
      </c>
      <c r="AA12" s="34" t="s">
        <v>161</v>
      </c>
      <c r="AB12" s="34" t="s">
        <v>161</v>
      </c>
      <c r="AC12" s="34" t="s">
        <v>161</v>
      </c>
      <c r="AD12" s="34" t="s">
        <v>161</v>
      </c>
      <c r="AE12" s="34" t="s">
        <v>161</v>
      </c>
      <c r="AF12" s="34" t="s">
        <v>161</v>
      </c>
      <c r="AG12" s="34" t="s">
        <v>161</v>
      </c>
      <c r="AH12" s="34" t="s">
        <v>161</v>
      </c>
      <c r="AI12" s="34" t="s">
        <v>161</v>
      </c>
      <c r="AJ12" s="34" t="s">
        <v>161</v>
      </c>
      <c r="AK12" s="34" t="s">
        <v>161</v>
      </c>
      <c r="AL12" s="34" t="s">
        <v>161</v>
      </c>
      <c r="AM12" s="34" t="s">
        <v>161</v>
      </c>
      <c r="AN12" s="34" t="s">
        <v>161</v>
      </c>
      <c r="AO12" s="34" t="s">
        <v>161</v>
      </c>
      <c r="AP12" s="34" t="s">
        <v>161</v>
      </c>
      <c r="AQ12" s="34" t="s">
        <v>161</v>
      </c>
      <c r="AR12" s="34" t="s">
        <v>161</v>
      </c>
      <c r="AS12" s="34" t="s">
        <v>161</v>
      </c>
      <c r="AT12" s="34" t="s">
        <v>161</v>
      </c>
      <c r="AU12" s="34" t="s">
        <v>161</v>
      </c>
      <c r="AV12" s="34" t="s">
        <v>161</v>
      </c>
      <c r="AW12" s="34" t="s">
        <v>161</v>
      </c>
      <c r="AX12" s="34" t="s">
        <v>161</v>
      </c>
      <c r="AY12" s="34" t="s">
        <v>161</v>
      </c>
      <c r="AZ12" s="34" t="s">
        <v>161</v>
      </c>
      <c r="BA12" s="34" t="s">
        <v>161</v>
      </c>
      <c r="BB12" s="34" t="s">
        <v>161</v>
      </c>
      <c r="BC12" s="34" t="s">
        <v>161</v>
      </c>
      <c r="BD12" s="34" t="s">
        <v>161</v>
      </c>
      <c r="BE12" s="34" t="s">
        <v>161</v>
      </c>
      <c r="BF12" s="34" t="s">
        <v>161</v>
      </c>
      <c r="BG12" s="34" t="s">
        <v>161</v>
      </c>
      <c r="BH12" s="34" t="s">
        <v>161</v>
      </c>
      <c r="BI12" s="34" t="s">
        <v>161</v>
      </c>
      <c r="BJ12" s="34" t="s">
        <v>161</v>
      </c>
      <c r="BK12" s="34" t="s">
        <v>161</v>
      </c>
      <c r="BL12" s="34" t="s">
        <v>161</v>
      </c>
      <c r="BM12" s="34" t="s">
        <v>161</v>
      </c>
      <c r="BN12" s="34" t="s">
        <v>161</v>
      </c>
      <c r="BO12" s="34" t="s">
        <v>161</v>
      </c>
      <c r="BP12" s="34" t="s">
        <v>161</v>
      </c>
      <c r="BQ12" s="34" t="s">
        <v>161</v>
      </c>
      <c r="BR12" s="34" t="s">
        <v>161</v>
      </c>
      <c r="BS12" s="34" t="s">
        <v>161</v>
      </c>
      <c r="BT12" s="34" t="s">
        <v>161</v>
      </c>
      <c r="BU12" s="34" t="s">
        <v>161</v>
      </c>
      <c r="BV12" s="34" t="s">
        <v>161</v>
      </c>
    </row>
    <row r="13" spans="1:74">
      <c r="A13" s="35" t="s">
        <v>205</v>
      </c>
      <c r="B13" s="35" t="s">
        <v>206</v>
      </c>
      <c r="C13" s="46">
        <v>5036.92</v>
      </c>
      <c r="D13" s="46">
        <v>1632.17</v>
      </c>
      <c r="E13" s="46">
        <v>4548.24</v>
      </c>
      <c r="F13" s="46">
        <v>15154.17</v>
      </c>
      <c r="G13" s="46">
        <v>11563.82</v>
      </c>
      <c r="H13" s="46">
        <v>17284.73</v>
      </c>
      <c r="I13" s="46">
        <v>1353.12</v>
      </c>
      <c r="J13" s="46">
        <v>804.44</v>
      </c>
      <c r="K13" s="46">
        <v>1447.41</v>
      </c>
      <c r="L13" s="46">
        <v>2059.94</v>
      </c>
      <c r="M13" s="46">
        <v>1359.31</v>
      </c>
      <c r="N13" s="46">
        <v>1647.56</v>
      </c>
      <c r="O13" s="46">
        <v>545.21</v>
      </c>
      <c r="P13" s="49">
        <v>1781.3</v>
      </c>
      <c r="Q13" s="46">
        <v>1486.59</v>
      </c>
      <c r="R13" s="46">
        <v>972.54</v>
      </c>
      <c r="S13" s="46">
        <v>338.41</v>
      </c>
      <c r="T13" s="46">
        <v>486.56</v>
      </c>
      <c r="U13" s="46">
        <v>314.55</v>
      </c>
      <c r="V13" s="46">
        <v>314.11</v>
      </c>
      <c r="W13" s="46">
        <v>2725.63</v>
      </c>
      <c r="X13" s="46">
        <v>1833.06</v>
      </c>
      <c r="Y13" s="46">
        <v>1320.83</v>
      </c>
      <c r="Z13" s="46">
        <v>2835.93</v>
      </c>
      <c r="AA13" s="46">
        <v>4161.34</v>
      </c>
      <c r="AB13" s="46">
        <v>2556.5100000000002</v>
      </c>
      <c r="AC13" s="46">
        <v>4480.6499999999996</v>
      </c>
      <c r="AD13" s="46">
        <v>3961.79</v>
      </c>
      <c r="AE13" s="46">
        <v>6555.68</v>
      </c>
      <c r="AF13" s="49">
        <v>1930.9</v>
      </c>
      <c r="AG13" s="46">
        <v>1357.27</v>
      </c>
      <c r="AH13" s="46">
        <v>2491.09</v>
      </c>
      <c r="AI13" s="46">
        <v>2831.45</v>
      </c>
      <c r="AJ13" s="49">
        <v>3962.7</v>
      </c>
      <c r="AK13" s="46">
        <v>2788.72</v>
      </c>
      <c r="AL13" s="46">
        <v>3609.34</v>
      </c>
      <c r="AM13" s="46">
        <v>1409.27</v>
      </c>
      <c r="AN13" s="46">
        <v>1561.15</v>
      </c>
      <c r="AO13" s="46">
        <v>3242.82</v>
      </c>
      <c r="AP13" s="46">
        <v>2948.11</v>
      </c>
      <c r="AQ13" s="46">
        <v>3901.32</v>
      </c>
      <c r="AR13" s="49">
        <v>674.4</v>
      </c>
      <c r="AS13" s="46">
        <v>603.71</v>
      </c>
      <c r="AT13" s="46">
        <v>631.01</v>
      </c>
      <c r="AU13" s="46">
        <v>1838.81</v>
      </c>
      <c r="AV13" s="46">
        <v>1988.13</v>
      </c>
      <c r="AW13" s="46">
        <v>2071.29</v>
      </c>
      <c r="AX13" s="46">
        <v>3182.94</v>
      </c>
      <c r="AY13" s="49">
        <v>1607.8</v>
      </c>
      <c r="AZ13" s="46">
        <v>1921.44</v>
      </c>
      <c r="BA13" s="46">
        <v>1152.97</v>
      </c>
      <c r="BB13" s="46">
        <v>3240.98</v>
      </c>
      <c r="BC13" s="49">
        <v>2974</v>
      </c>
      <c r="BD13" s="46">
        <v>2875.84</v>
      </c>
      <c r="BE13" s="46">
        <v>1680.27</v>
      </c>
      <c r="BF13" s="46">
        <v>434.84</v>
      </c>
      <c r="BG13" s="46">
        <v>5.22</v>
      </c>
      <c r="BH13" s="46">
        <v>2768.41</v>
      </c>
      <c r="BI13" s="46">
        <v>933.53</v>
      </c>
      <c r="BJ13" s="46">
        <v>883.48</v>
      </c>
      <c r="BK13" s="46">
        <v>2355.85</v>
      </c>
      <c r="BL13" s="46">
        <v>492.49</v>
      </c>
      <c r="BM13" s="46">
        <v>1046.44</v>
      </c>
      <c r="BN13" s="46">
        <v>1634.95</v>
      </c>
      <c r="BO13" s="46">
        <v>2266.75</v>
      </c>
      <c r="BP13" s="46">
        <v>2172.5500000000002</v>
      </c>
      <c r="BQ13" s="46">
        <v>1818.77</v>
      </c>
      <c r="BR13" s="46">
        <v>2000.29</v>
      </c>
      <c r="BS13" s="46">
        <v>769.34</v>
      </c>
      <c r="BT13" s="46">
        <v>2534.65</v>
      </c>
      <c r="BU13" s="46">
        <v>2387.46</v>
      </c>
      <c r="BV13" s="46">
        <v>2281.9299999999998</v>
      </c>
    </row>
    <row r="14" spans="1:74">
      <c r="A14" s="35" t="s">
        <v>207</v>
      </c>
      <c r="B14" s="35" t="s">
        <v>208</v>
      </c>
      <c r="C14" s="47">
        <v>104297.33</v>
      </c>
      <c r="D14" s="48">
        <v>99754.6</v>
      </c>
      <c r="E14" s="47">
        <v>58764.45</v>
      </c>
      <c r="F14" s="47">
        <v>65276.68</v>
      </c>
      <c r="G14" s="47">
        <v>122426.91</v>
      </c>
      <c r="H14" s="47">
        <v>106745.19</v>
      </c>
      <c r="I14" s="47">
        <v>129396.41</v>
      </c>
      <c r="J14" s="48">
        <v>40397.199999999997</v>
      </c>
      <c r="K14" s="48">
        <v>28434.3</v>
      </c>
      <c r="L14" s="47">
        <v>54156.79</v>
      </c>
      <c r="M14" s="47">
        <v>49460.23</v>
      </c>
      <c r="N14" s="47">
        <v>76069.95</v>
      </c>
      <c r="O14" s="47">
        <v>61479.31</v>
      </c>
      <c r="P14" s="47">
        <v>86775.38</v>
      </c>
      <c r="Q14" s="47">
        <v>132073.32</v>
      </c>
      <c r="R14" s="47">
        <v>69768.67</v>
      </c>
      <c r="S14" s="47">
        <v>89963.520000000004</v>
      </c>
      <c r="T14" s="47">
        <v>33401.78</v>
      </c>
      <c r="U14" s="47">
        <v>23860.82</v>
      </c>
      <c r="V14" s="47">
        <v>45262.46</v>
      </c>
      <c r="W14" s="47">
        <v>24495.49</v>
      </c>
      <c r="X14" s="47">
        <v>74329.850000000006</v>
      </c>
      <c r="Y14" s="47">
        <v>81596.73</v>
      </c>
      <c r="Z14" s="47">
        <v>126855.98</v>
      </c>
      <c r="AA14" s="47">
        <v>137654.78</v>
      </c>
      <c r="AB14" s="47">
        <v>157504.62</v>
      </c>
      <c r="AC14" s="48">
        <v>157576.20000000001</v>
      </c>
      <c r="AD14" s="47">
        <v>208202.71</v>
      </c>
      <c r="AE14" s="47">
        <v>185239.89</v>
      </c>
      <c r="AF14" s="47">
        <v>192945.73</v>
      </c>
      <c r="AG14" s="48">
        <v>186791</v>
      </c>
      <c r="AH14" s="47">
        <v>119628.42</v>
      </c>
      <c r="AI14" s="47">
        <v>65618.929999999993</v>
      </c>
      <c r="AJ14" s="47">
        <v>141088.99</v>
      </c>
      <c r="AK14" s="47">
        <v>115105.11</v>
      </c>
      <c r="AL14" s="47">
        <v>238031.35999999999</v>
      </c>
      <c r="AM14" s="47">
        <v>155927.06</v>
      </c>
      <c r="AN14" s="47">
        <v>188637.42</v>
      </c>
      <c r="AO14" s="47">
        <v>95515.79</v>
      </c>
      <c r="AP14" s="47">
        <v>64296.01</v>
      </c>
      <c r="AQ14" s="47">
        <v>148298.12</v>
      </c>
      <c r="AR14" s="47">
        <v>140577.48000000001</v>
      </c>
      <c r="AS14" s="47">
        <v>154683.47</v>
      </c>
      <c r="AT14" s="47">
        <v>43213.34</v>
      </c>
      <c r="AU14" s="47">
        <v>45770.27</v>
      </c>
      <c r="AV14" s="47">
        <v>48637.69</v>
      </c>
      <c r="AW14" s="47">
        <v>42530.879999999997</v>
      </c>
      <c r="AX14" s="47">
        <v>82588.820000000007</v>
      </c>
      <c r="AY14" s="47">
        <v>98568.31</v>
      </c>
      <c r="AZ14" s="47">
        <v>145595.26</v>
      </c>
      <c r="BA14" s="47">
        <v>134757.01</v>
      </c>
      <c r="BB14" s="47">
        <v>130439.13</v>
      </c>
      <c r="BC14" s="47">
        <v>147444.72</v>
      </c>
      <c r="BD14" s="47">
        <v>139933.51999999999</v>
      </c>
      <c r="BE14" s="47">
        <v>110735.53</v>
      </c>
      <c r="BF14" s="47">
        <v>121853.74</v>
      </c>
      <c r="BG14" s="47">
        <v>152670.28</v>
      </c>
      <c r="BH14" s="47">
        <v>183092.06</v>
      </c>
      <c r="BI14" s="47">
        <v>152512.73000000001</v>
      </c>
      <c r="BJ14" s="47">
        <v>178056.02</v>
      </c>
      <c r="BK14" s="48">
        <v>196890.3</v>
      </c>
      <c r="BL14" s="47">
        <v>247072.03</v>
      </c>
      <c r="BM14" s="47">
        <v>211525.63</v>
      </c>
      <c r="BN14" s="47">
        <v>254494.14</v>
      </c>
      <c r="BO14" s="47">
        <v>244419.76</v>
      </c>
      <c r="BP14" s="48">
        <v>213134</v>
      </c>
      <c r="BQ14" s="47">
        <v>282698.81</v>
      </c>
      <c r="BR14" s="47">
        <v>72105.62</v>
      </c>
      <c r="BS14" s="47">
        <v>130513.69</v>
      </c>
      <c r="BT14" s="48">
        <v>201299.5</v>
      </c>
      <c r="BU14" s="48">
        <v>311161</v>
      </c>
      <c r="BV14" s="47">
        <v>272005.38</v>
      </c>
    </row>
    <row r="15" spans="1:74">
      <c r="A15" s="35" t="s">
        <v>209</v>
      </c>
      <c r="B15" s="35" t="s">
        <v>210</v>
      </c>
      <c r="C15" s="46">
        <v>1.75</v>
      </c>
      <c r="D15" s="46">
        <v>1.83</v>
      </c>
      <c r="E15" s="36" t="s">
        <v>164</v>
      </c>
      <c r="F15" s="46">
        <v>10.27</v>
      </c>
      <c r="G15" s="46">
        <v>0.31</v>
      </c>
      <c r="H15" s="46">
        <v>350.64</v>
      </c>
      <c r="I15" s="36" t="s">
        <v>164</v>
      </c>
      <c r="J15" s="36" t="s">
        <v>164</v>
      </c>
      <c r="K15" s="36" t="s">
        <v>164</v>
      </c>
      <c r="L15" s="36" t="s">
        <v>164</v>
      </c>
      <c r="M15" s="36" t="s">
        <v>164</v>
      </c>
      <c r="N15" s="36" t="s">
        <v>164</v>
      </c>
      <c r="O15" s="46">
        <v>0.16</v>
      </c>
      <c r="P15" s="46">
        <v>0.19</v>
      </c>
      <c r="Q15" s="49">
        <v>0.2</v>
      </c>
      <c r="R15" s="46">
        <v>0.28000000000000003</v>
      </c>
      <c r="S15" s="49">
        <v>1.6</v>
      </c>
      <c r="T15" s="49">
        <v>1.8</v>
      </c>
      <c r="U15" s="46">
        <v>2.5099999999999998</v>
      </c>
      <c r="V15" s="46">
        <v>0.22</v>
      </c>
      <c r="W15" s="46">
        <v>2.38</v>
      </c>
      <c r="X15" s="46">
        <v>0.46</v>
      </c>
      <c r="Y15" s="46">
        <v>0.75</v>
      </c>
      <c r="Z15" s="46">
        <v>2.36</v>
      </c>
      <c r="AA15" s="49">
        <v>0.2</v>
      </c>
      <c r="AB15" s="46">
        <v>0.14000000000000001</v>
      </c>
      <c r="AC15" s="46">
        <v>0.14000000000000001</v>
      </c>
      <c r="AD15" s="46">
        <v>29.59</v>
      </c>
      <c r="AE15" s="46">
        <v>0.15</v>
      </c>
      <c r="AF15" s="46">
        <v>41.28</v>
      </c>
      <c r="AG15" s="46">
        <v>0.21</v>
      </c>
      <c r="AH15" s="46">
        <v>0.16</v>
      </c>
      <c r="AI15" s="46">
        <v>0.02</v>
      </c>
      <c r="AJ15" s="46">
        <v>30.58</v>
      </c>
      <c r="AK15" s="46">
        <v>0.03</v>
      </c>
      <c r="AL15" s="46">
        <v>34.82</v>
      </c>
      <c r="AM15" s="46">
        <v>1444.49</v>
      </c>
      <c r="AN15" s="46">
        <v>1373.89</v>
      </c>
      <c r="AO15" s="46">
        <v>1527.57</v>
      </c>
      <c r="AP15" s="46">
        <v>1017.53</v>
      </c>
      <c r="AQ15" s="49">
        <v>1123.2</v>
      </c>
      <c r="AR15" s="46">
        <v>1235.5899999999999</v>
      </c>
      <c r="AS15" s="46">
        <v>1364.04</v>
      </c>
      <c r="AT15" s="46">
        <v>1300.28</v>
      </c>
      <c r="AU15" s="46">
        <v>1179.05</v>
      </c>
      <c r="AV15" s="49">
        <v>1374.3</v>
      </c>
      <c r="AW15" s="49">
        <v>1211.0999999999999</v>
      </c>
      <c r="AX15" s="49">
        <v>1687.9</v>
      </c>
      <c r="AY15" s="46">
        <v>0.57999999999999996</v>
      </c>
      <c r="AZ15" s="36" t="s">
        <v>164</v>
      </c>
      <c r="BA15" s="46">
        <v>111.29</v>
      </c>
      <c r="BB15" s="46">
        <v>0.14000000000000001</v>
      </c>
      <c r="BC15" s="46">
        <v>0.02</v>
      </c>
      <c r="BD15" s="46">
        <v>108.82</v>
      </c>
      <c r="BE15" s="36" t="s">
        <v>164</v>
      </c>
      <c r="BF15" s="46">
        <v>0.02</v>
      </c>
      <c r="BG15" s="36" t="s">
        <v>164</v>
      </c>
      <c r="BH15" s="36" t="s">
        <v>164</v>
      </c>
      <c r="BI15" s="36" t="s">
        <v>164</v>
      </c>
      <c r="BJ15" s="49">
        <v>77.900000000000006</v>
      </c>
      <c r="BK15" s="36" t="s">
        <v>164</v>
      </c>
      <c r="BL15" s="36" t="s">
        <v>164</v>
      </c>
      <c r="BM15" s="46">
        <v>688.08</v>
      </c>
      <c r="BN15" s="49">
        <v>135.9</v>
      </c>
      <c r="BO15" s="46">
        <v>71.73</v>
      </c>
      <c r="BP15" s="36" t="s">
        <v>164</v>
      </c>
      <c r="BQ15" s="36" t="s">
        <v>164</v>
      </c>
      <c r="BR15" s="46">
        <v>95.71</v>
      </c>
      <c r="BS15" s="36" t="s">
        <v>164</v>
      </c>
      <c r="BT15" s="36" t="s">
        <v>164</v>
      </c>
      <c r="BU15" s="36" t="s">
        <v>164</v>
      </c>
      <c r="BV15" s="36" t="s">
        <v>164</v>
      </c>
    </row>
    <row r="16" spans="1:74">
      <c r="A16" s="35" t="s">
        <v>211</v>
      </c>
      <c r="B16" s="35" t="s">
        <v>212</v>
      </c>
      <c r="C16" s="253" t="s">
        <v>164</v>
      </c>
      <c r="D16" s="253" t="s">
        <v>164</v>
      </c>
      <c r="E16" s="253" t="s">
        <v>164</v>
      </c>
      <c r="F16" s="253" t="s">
        <v>164</v>
      </c>
      <c r="G16" s="253" t="s">
        <v>164</v>
      </c>
      <c r="H16" s="253" t="s">
        <v>164</v>
      </c>
      <c r="I16" s="253" t="s">
        <v>164</v>
      </c>
      <c r="J16" s="253" t="s">
        <v>164</v>
      </c>
      <c r="K16" s="48">
        <v>3.6</v>
      </c>
      <c r="L16" s="48">
        <v>3.6</v>
      </c>
      <c r="M16" s="253" t="s">
        <v>164</v>
      </c>
      <c r="N16" s="253" t="s">
        <v>164</v>
      </c>
      <c r="O16" s="47">
        <v>3.29</v>
      </c>
      <c r="P16" s="47">
        <v>6.62</v>
      </c>
      <c r="Q16" s="47">
        <v>3.57</v>
      </c>
      <c r="R16" s="47">
        <v>4.63</v>
      </c>
      <c r="S16" s="47">
        <v>4.0599999999999996</v>
      </c>
      <c r="T16" s="47">
        <v>4.21</v>
      </c>
      <c r="U16" s="47">
        <v>3.13</v>
      </c>
      <c r="V16" s="47">
        <v>5.64</v>
      </c>
      <c r="W16" s="47">
        <v>7.96</v>
      </c>
      <c r="X16" s="47">
        <v>23.84</v>
      </c>
      <c r="Y16" s="47">
        <v>9.3699999999999992</v>
      </c>
      <c r="Z16" s="47">
        <v>9.25</v>
      </c>
      <c r="AA16" s="47">
        <v>10.11</v>
      </c>
      <c r="AB16" s="47">
        <v>14.56</v>
      </c>
      <c r="AC16" s="47">
        <v>10.16</v>
      </c>
      <c r="AD16" s="47">
        <v>7.01</v>
      </c>
      <c r="AE16" s="47">
        <v>5.52</v>
      </c>
      <c r="AF16" s="47">
        <v>7.26</v>
      </c>
      <c r="AG16" s="47">
        <v>5.65</v>
      </c>
      <c r="AH16" s="47">
        <v>4.92</v>
      </c>
      <c r="AI16" s="47">
        <v>10.41</v>
      </c>
      <c r="AJ16" s="47">
        <v>13.77</v>
      </c>
      <c r="AK16" s="47">
        <v>10.67</v>
      </c>
      <c r="AL16" s="48">
        <v>223.2</v>
      </c>
      <c r="AM16" s="47">
        <v>21.63</v>
      </c>
      <c r="AN16" s="47">
        <v>17.25</v>
      </c>
      <c r="AO16" s="47">
        <v>0.12</v>
      </c>
      <c r="AP16" s="47">
        <v>1019.11</v>
      </c>
      <c r="AQ16" s="47">
        <v>5107.6400000000003</v>
      </c>
      <c r="AR16" s="47">
        <v>70.150000000000006</v>
      </c>
      <c r="AS16" s="47">
        <v>18.97</v>
      </c>
      <c r="AT16" s="47">
        <v>2.33</v>
      </c>
      <c r="AU16" s="47">
        <v>19.989999999999998</v>
      </c>
      <c r="AV16" s="47">
        <v>52.54</v>
      </c>
      <c r="AW16" s="47">
        <v>24.73</v>
      </c>
      <c r="AX16" s="47">
        <v>41.34</v>
      </c>
      <c r="AY16" s="47">
        <v>0.12</v>
      </c>
      <c r="AZ16" s="47">
        <v>11.81</v>
      </c>
      <c r="BA16" s="47">
        <v>2.2799999999999998</v>
      </c>
      <c r="BB16" s="253" t="s">
        <v>164</v>
      </c>
      <c r="BC16" s="47">
        <v>232.14</v>
      </c>
      <c r="BD16" s="47">
        <v>0.17</v>
      </c>
      <c r="BE16" s="253" t="s">
        <v>164</v>
      </c>
      <c r="BF16" s="47">
        <v>6.32</v>
      </c>
      <c r="BG16" s="253" t="s">
        <v>164</v>
      </c>
      <c r="BH16" s="47">
        <v>1.92</v>
      </c>
      <c r="BI16" s="47">
        <v>6.31</v>
      </c>
      <c r="BJ16" s="253" t="s">
        <v>164</v>
      </c>
      <c r="BK16" s="253" t="s">
        <v>164</v>
      </c>
      <c r="BL16" s="47">
        <v>26.14</v>
      </c>
      <c r="BM16" s="47">
        <v>1.95</v>
      </c>
      <c r="BN16" s="253" t="s">
        <v>164</v>
      </c>
      <c r="BO16" s="253" t="s">
        <v>164</v>
      </c>
      <c r="BP16" s="47">
        <v>195.44</v>
      </c>
      <c r="BQ16" s="253" t="s">
        <v>164</v>
      </c>
      <c r="BR16" s="253" t="s">
        <v>164</v>
      </c>
      <c r="BS16" s="47">
        <v>206.86</v>
      </c>
      <c r="BT16" s="253" t="s">
        <v>164</v>
      </c>
      <c r="BU16" s="48">
        <v>122.2</v>
      </c>
      <c r="BV16" s="48">
        <v>1.9</v>
      </c>
    </row>
    <row r="18" spans="1:2">
      <c r="A18" s="31" t="s">
        <v>177</v>
      </c>
    </row>
    <row r="19" spans="1:2">
      <c r="A19" s="31" t="s">
        <v>164</v>
      </c>
      <c r="B19" s="29" t="s">
        <v>178</v>
      </c>
    </row>
  </sheetData>
  <mergeCells count="1">
    <mergeCell ref="A11:B1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4834C-4CE7-473B-A543-A8B3D57375FD}">
  <sheetPr>
    <tabColor rgb="FF92D050"/>
  </sheetPr>
  <dimension ref="A1:T20"/>
  <sheetViews>
    <sheetView workbookViewId="0">
      <pane xSplit="2" ySplit="1" topLeftCell="C2" activePane="bottomRight" state="frozen"/>
      <selection activeCell="B15" sqref="B15"/>
      <selection pane="topRight" activeCell="B15" sqref="B15"/>
      <selection pane="bottomLeft" activeCell="B15" sqref="B15"/>
      <selection pane="bottomRight" activeCell="R1" sqref="R1:R1048576"/>
    </sheetView>
  </sheetViews>
  <sheetFormatPr baseColWidth="10" defaultColWidth="9.109375" defaultRowHeight="14.4"/>
  <cols>
    <col min="1" max="1" width="50.6640625" style="4" customWidth="1"/>
    <col min="2" max="2" width="23.109375" style="4" customWidth="1"/>
    <col min="3" max="3" width="9.33203125" style="4" bestFit="1" customWidth="1"/>
    <col min="4" max="4" width="12.88671875" style="6" bestFit="1" customWidth="1"/>
    <col min="5" max="5" width="6.6640625" style="4" bestFit="1" customWidth="1"/>
    <col min="6" max="6" width="6.664062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Produits!$B$18</f>
        <v>Pommes de terre primeurs ou nouvelles - Production</v>
      </c>
      <c r="B2" s="4" t="str">
        <f>Secteurs!$B$6</f>
        <v>Transformation</v>
      </c>
      <c r="C2" s="213">
        <f>'MP Transformation - AGRESTE'!L20/10^3</f>
        <v>10.958500000000001</v>
      </c>
      <c r="D2" s="4"/>
      <c r="E2" s="4" t="str">
        <f>Etiquettes!$H$5</f>
        <v>kt</v>
      </c>
      <c r="F2" s="4">
        <v>0</v>
      </c>
      <c r="G2" s="27" t="str">
        <f>Etiquettes!$H$3</f>
        <v>Pomme de terre</v>
      </c>
      <c r="H2" s="6" t="s">
        <v>315</v>
      </c>
      <c r="I2" s="27" t="str">
        <f>Etiquettes!$H$6</f>
        <v>France entière</v>
      </c>
      <c r="J2" s="27" t="s">
        <v>306</v>
      </c>
      <c r="K2" s="27"/>
      <c r="L2" s="4" t="str">
        <f>'MP Transformation - AGRESTE'!$B$6</f>
        <v>Agreste - Statistique agricole annuelle - SSP</v>
      </c>
      <c r="M2" s="27" t="s">
        <v>638</v>
      </c>
      <c r="N2" s="26" t="str">
        <f>Etiquettes!$H$11</f>
        <v>Volume</v>
      </c>
      <c r="O2" s="27" t="str">
        <f t="shared" ref="O2:O7" si="0">_xlfn.CONCAT(J2,IF(OR(ISBLANK(C2),ISERROR(C2)),"",_xlfn.CONCAT(" = ",MROUND(C2,1)," ",E2," (",L2,")")))</f>
        <v>Consommation de la production de pommes de terre primeurs pour la transformation = 11 kt (Agreste - Statistique agricole annuelle - SSP)</v>
      </c>
      <c r="P2" s="27"/>
      <c r="Q2" s="27"/>
      <c r="R2" s="27"/>
    </row>
    <row r="3" spans="1:20">
      <c r="A3" s="4" t="str">
        <f>Produits!$B$21</f>
        <v>Pommes de terre de conservation ou demi-saison - Production</v>
      </c>
      <c r="B3" s="4" t="str">
        <f>Secteurs!$B$6</f>
        <v>Transformation</v>
      </c>
      <c r="C3" s="213">
        <f>'MP Transformation - AGRESTE'!L21/10^3</f>
        <v>2271.9114</v>
      </c>
      <c r="E3" s="4" t="str">
        <f>Etiquettes!$H$5</f>
        <v>kt</v>
      </c>
      <c r="F3" s="4">
        <v>0</v>
      </c>
      <c r="G3" s="27" t="str">
        <f>Etiquettes!$H$3</f>
        <v>Pomme de terre</v>
      </c>
      <c r="H3" s="6" t="s">
        <v>315</v>
      </c>
      <c r="I3" s="27" t="str">
        <f>Etiquettes!$H$6</f>
        <v>France entière</v>
      </c>
      <c r="J3" s="27" t="s">
        <v>307</v>
      </c>
      <c r="L3" s="4" t="str">
        <f>'MP Transformation - AGRESTE'!$B$6</f>
        <v>Agreste - Statistique agricole annuelle - SSP</v>
      </c>
      <c r="M3" s="27" t="s">
        <v>638</v>
      </c>
      <c r="N3" s="26" t="str">
        <f>Etiquettes!$H$11</f>
        <v>Volume</v>
      </c>
      <c r="O3" s="27" t="str">
        <f t="shared" si="0"/>
        <v>Consommation de la production de pommes de terre de conservation pour la transformation = 2272 kt (Agreste - Statistique agricole annuelle - SSP)</v>
      </c>
      <c r="P3" s="27"/>
      <c r="Q3" s="27"/>
      <c r="R3" s="27"/>
    </row>
    <row r="4" spans="1:20">
      <c r="A4" s="4" t="str">
        <f>Produits!$B$18</f>
        <v>Pommes de terre primeurs ou nouvelles - Production</v>
      </c>
      <c r="B4" s="4" t="str">
        <f>Secteurs!$B$6</f>
        <v>Transformation</v>
      </c>
      <c r="C4" s="213">
        <f>'MP Transformation - AGRESTE'!M44/10^3</f>
        <v>17.1387</v>
      </c>
      <c r="D4" s="4"/>
      <c r="E4" s="4" t="str">
        <f>Etiquettes!$H$5</f>
        <v>kt</v>
      </c>
      <c r="F4" s="4">
        <v>0</v>
      </c>
      <c r="G4" s="27" t="str">
        <f>Etiquettes!$H$3</f>
        <v>Pomme de terre</v>
      </c>
      <c r="H4" s="6" t="s">
        <v>19</v>
      </c>
      <c r="I4" s="27" t="str">
        <f>Etiquettes!$H$6</f>
        <v>France entière</v>
      </c>
      <c r="J4" s="27" t="s">
        <v>306</v>
      </c>
      <c r="K4" s="27"/>
      <c r="L4" s="4" t="str">
        <f>'MP Transformation - AGRESTE'!$B$6</f>
        <v>Agreste - Statistique agricole annuelle - SSP</v>
      </c>
      <c r="M4" s="27" t="s">
        <v>638</v>
      </c>
      <c r="N4" s="26" t="str">
        <f>Etiquettes!$H$11</f>
        <v>Volume</v>
      </c>
      <c r="O4" s="27" t="str">
        <f t="shared" si="0"/>
        <v>Consommation de la production de pommes de terre primeurs pour la transformation = 17 kt (Agreste - Statistique agricole annuelle - SSP)</v>
      </c>
      <c r="P4" s="27"/>
      <c r="Q4" s="27"/>
      <c r="R4" s="27"/>
    </row>
    <row r="5" spans="1:20">
      <c r="A5" s="4" t="str">
        <f>Produits!$B$21</f>
        <v>Pommes de terre de conservation ou demi-saison - Production</v>
      </c>
      <c r="B5" s="4" t="str">
        <f>Secteurs!$B$6</f>
        <v>Transformation</v>
      </c>
      <c r="C5" s="213">
        <f>'MP Transformation - AGRESTE'!M45/10^3</f>
        <v>2247.1862999999998</v>
      </c>
      <c r="E5" s="4" t="str">
        <f>Etiquettes!$H$5</f>
        <v>kt</v>
      </c>
      <c r="F5" s="4">
        <v>0</v>
      </c>
      <c r="G5" s="27" t="str">
        <f>Etiquettes!$H$3</f>
        <v>Pomme de terre</v>
      </c>
      <c r="H5" s="6" t="s">
        <v>19</v>
      </c>
      <c r="I5" s="27" t="str">
        <f>Etiquettes!$H$6</f>
        <v>France entière</v>
      </c>
      <c r="J5" s="27" t="s">
        <v>307</v>
      </c>
      <c r="L5" s="4" t="str">
        <f>'MP Transformation - AGRESTE'!$B$6</f>
        <v>Agreste - Statistique agricole annuelle - SSP</v>
      </c>
      <c r="M5" s="27" t="s">
        <v>638</v>
      </c>
      <c r="N5" s="26" t="str">
        <f>Etiquettes!$H$11</f>
        <v>Volume</v>
      </c>
      <c r="O5" s="27" t="str">
        <f t="shared" si="0"/>
        <v>Consommation de la production de pommes de terre de conservation pour la transformation = 2247 kt (Agreste - Statistique agricole annuelle - SSP)</v>
      </c>
      <c r="P5" s="27"/>
      <c r="Q5" s="27"/>
      <c r="R5" s="27"/>
    </row>
    <row r="6" spans="1:20">
      <c r="A6" s="4" t="str">
        <f>Produits!$B$18</f>
        <v>Pommes de terre primeurs ou nouvelles - Production</v>
      </c>
      <c r="B6" s="4" t="str">
        <f>Secteurs!$B$6</f>
        <v>Transformation</v>
      </c>
      <c r="C6" s="213">
        <f>'MP Transformation - AGRESTE'!M68/10^3</f>
        <v>8.9372000000000007</v>
      </c>
      <c r="D6" s="4"/>
      <c r="E6" s="4" t="str">
        <f>Etiquettes!$H$5</f>
        <v>kt</v>
      </c>
      <c r="F6" s="4">
        <v>0</v>
      </c>
      <c r="G6" s="27" t="str">
        <f>Etiquettes!$H$3</f>
        <v>Pomme de terre</v>
      </c>
      <c r="H6" s="6" t="s">
        <v>20</v>
      </c>
      <c r="I6" s="27" t="str">
        <f>Etiquettes!$H$6</f>
        <v>France entière</v>
      </c>
      <c r="J6" s="27" t="s">
        <v>306</v>
      </c>
      <c r="K6" s="27"/>
      <c r="L6" s="4" t="str">
        <f>'MP Transformation - AGRESTE'!$B$6</f>
        <v>Agreste - Statistique agricole annuelle - SSP</v>
      </c>
      <c r="M6" s="27" t="s">
        <v>638</v>
      </c>
      <c r="N6" s="26" t="str">
        <f>Etiquettes!$H$11</f>
        <v>Volume</v>
      </c>
      <c r="O6" s="27" t="str">
        <f t="shared" si="0"/>
        <v>Consommation de la production de pommes de terre primeurs pour la transformation = 9 kt (Agreste - Statistique agricole annuelle - SSP)</v>
      </c>
      <c r="P6" s="27"/>
      <c r="Q6" s="27"/>
      <c r="R6" s="27"/>
    </row>
    <row r="7" spans="1:20">
      <c r="A7" s="4" t="str">
        <f>Produits!$B$21</f>
        <v>Pommes de terre de conservation ou demi-saison - Production</v>
      </c>
      <c r="B7" s="4" t="str">
        <f>Secteurs!$B$6</f>
        <v>Transformation</v>
      </c>
      <c r="C7" s="213">
        <f>'MP Transformation - AGRESTE'!M69/10^3</f>
        <v>2356.6902999999998</v>
      </c>
      <c r="E7" s="4" t="str">
        <f>Etiquettes!$H$5</f>
        <v>kt</v>
      </c>
      <c r="F7" s="4">
        <v>0</v>
      </c>
      <c r="G7" s="27" t="str">
        <f>Etiquettes!$H$3</f>
        <v>Pomme de terre</v>
      </c>
      <c r="H7" s="6" t="s">
        <v>20</v>
      </c>
      <c r="I7" s="27" t="str">
        <f>Etiquettes!$H$6</f>
        <v>France entière</v>
      </c>
      <c r="J7" s="27" t="s">
        <v>307</v>
      </c>
      <c r="L7" s="4" t="str">
        <f>'MP Transformation - AGRESTE'!$B$6</f>
        <v>Agreste - Statistique agricole annuelle - SSP</v>
      </c>
      <c r="M7" s="27" t="s">
        <v>638</v>
      </c>
      <c r="N7" s="26" t="str">
        <f>Etiquettes!$H$11</f>
        <v>Volume</v>
      </c>
      <c r="O7" s="27" t="str">
        <f t="shared" si="0"/>
        <v>Consommation de la production de pommes de terre de conservation pour la transformation = 2357 kt (Agreste - Statistique agricole annuelle - SSP)</v>
      </c>
      <c r="P7" s="27"/>
      <c r="Q7" s="27"/>
      <c r="R7" s="27"/>
    </row>
    <row r="8" spans="1:20">
      <c r="Q8" s="27"/>
      <c r="R8" s="27"/>
    </row>
    <row r="9" spans="1:20">
      <c r="Q9" s="27"/>
      <c r="R9" s="27"/>
    </row>
    <row r="10" spans="1:20">
      <c r="Q10" s="27"/>
      <c r="R10" s="27"/>
    </row>
    <row r="11" spans="1:20">
      <c r="Q11" s="27"/>
      <c r="R11" s="27"/>
    </row>
    <row r="12" spans="1:20">
      <c r="Q12" s="27"/>
      <c r="R12" s="27"/>
    </row>
    <row r="13" spans="1:20">
      <c r="Q13" s="27"/>
      <c r="R13" s="27"/>
    </row>
    <row r="14" spans="1:20">
      <c r="Q14" s="27"/>
      <c r="R14" s="27"/>
    </row>
    <row r="15" spans="1:20">
      <c r="R15" s="27"/>
    </row>
    <row r="18" spans="18:18">
      <c r="R18" s="27"/>
    </row>
    <row r="19" spans="18:18">
      <c r="R19" s="27"/>
    </row>
    <row r="20" spans="18:18">
      <c r="R20" s="27"/>
    </row>
  </sheetData>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710C7-2F8A-406B-9ECC-4E829DBBB885}">
  <sheetPr>
    <tabColor rgb="FF92D050"/>
  </sheetPr>
  <dimension ref="A1:V20"/>
  <sheetViews>
    <sheetView workbookViewId="0">
      <pane xSplit="3" ySplit="1" topLeftCell="D2" activePane="bottomRight" state="frozen"/>
      <selection activeCell="B15" sqref="B15"/>
      <selection pane="topRight" activeCell="B15" sqref="B15"/>
      <selection pane="bottomLeft" activeCell="B15" sqref="B15"/>
      <selection pane="bottomRight" activeCell="T13" sqref="T13"/>
    </sheetView>
  </sheetViews>
  <sheetFormatPr baseColWidth="10" defaultColWidth="9.109375" defaultRowHeight="14.4"/>
  <cols>
    <col min="1" max="1" width="12.33203125" style="6" bestFit="1" customWidth="1"/>
    <col min="2" max="2" width="27.109375" style="4" bestFit="1" customWidth="1"/>
    <col min="3" max="3" width="24.88671875" style="4" bestFit="1" customWidth="1"/>
    <col min="4" max="4" width="10.44140625" style="4" bestFit="1" customWidth="1"/>
    <col min="5" max="6" width="19.109375" style="4" bestFit="1" customWidth="1"/>
    <col min="7" max="7" width="6.6640625" style="6" bestFit="1" customWidth="1"/>
    <col min="8" max="8" width="12.109375" style="6" customWidth="1"/>
    <col min="9" max="9" width="10.33203125" style="6" customWidth="1"/>
    <col min="10" max="10" width="12.109375" style="6" bestFit="1" customWidth="1"/>
    <col min="11" max="11" width="12.109375" style="6" customWidth="1"/>
    <col min="12" max="12" width="18.88671875" style="6" bestFit="1" customWidth="1"/>
    <col min="13" max="13" width="18.88671875" style="6" customWidth="1"/>
    <col min="14" max="16" width="20" style="4" customWidth="1"/>
    <col min="17" max="18" width="18.6640625" style="4" customWidth="1"/>
    <col min="19" max="20" width="21.77734375" style="4" customWidth="1"/>
    <col min="21" max="21" width="11.6640625" style="4" bestFit="1" customWidth="1"/>
    <col min="22" max="22" width="13.109375" style="4" customWidth="1"/>
    <col min="23" max="16384" width="9.109375" style="4"/>
  </cols>
  <sheetData>
    <row r="1" spans="1:22" ht="38.4" thickBot="1">
      <c r="A1" s="21" t="s">
        <v>310</v>
      </c>
      <c r="B1" s="22" t="s">
        <v>126</v>
      </c>
      <c r="C1" s="22" t="s">
        <v>127</v>
      </c>
      <c r="D1" s="22" t="s">
        <v>311</v>
      </c>
      <c r="E1" s="22" t="s">
        <v>312</v>
      </c>
      <c r="F1" s="22" t="s">
        <v>313</v>
      </c>
      <c r="G1" s="23" t="str">
        <f>Etiquettes!$A$5</f>
        <v>Unité</v>
      </c>
      <c r="H1" s="23" t="str">
        <f>Etiquettes!$A$4</f>
        <v>Campagne</v>
      </c>
      <c r="I1" s="23" t="str">
        <f>Etiquettes!$A$3</f>
        <v>Filière</v>
      </c>
      <c r="J1" s="23" t="str">
        <f>Etiquettes!$A$7</f>
        <v>Année de la donnée collectée</v>
      </c>
      <c r="K1" s="23" t="str">
        <f>Etiquettes!$A$6</f>
        <v>Territoire</v>
      </c>
      <c r="L1" s="23" t="str">
        <f>Etiquettes!$A$12</f>
        <v>Traduction</v>
      </c>
      <c r="M1" s="23" t="str">
        <f>Etiquettes!$A$10</f>
        <v>Hypothèse</v>
      </c>
      <c r="N1" s="23" t="str">
        <f>Etiquettes!$A$9</f>
        <v>Source</v>
      </c>
      <c r="O1" s="23" t="str">
        <f>Etiquettes!$A$13</f>
        <v>Onglet source fichier Excel</v>
      </c>
      <c r="P1" s="23" t="str">
        <f>Etiquettes!$A$11</f>
        <v>Type de donnée collectée</v>
      </c>
      <c r="Q1" s="23" t="str">
        <f>Etiquettes!$A$8</f>
        <v>Information collectée</v>
      </c>
      <c r="R1" s="23" t="str">
        <f>Etiquettes!$A$15</f>
        <v>Fiabilité des données</v>
      </c>
      <c r="S1" s="23" t="str">
        <f>Etiquettes!$A$16</f>
        <v>Méthode</v>
      </c>
      <c r="T1" s="23" t="str">
        <f>Etiquettes!$A$17</f>
        <v>Analyse des résultats</v>
      </c>
      <c r="U1" s="22" t="s">
        <v>130</v>
      </c>
      <c r="V1" s="24" t="s">
        <v>131</v>
      </c>
    </row>
    <row r="2" spans="1:22" ht="14.4" customHeight="1">
      <c r="A2" s="6">
        <v>1</v>
      </c>
      <c r="B2" s="4" t="str">
        <f>Produits!$B$6</f>
        <v>Pommes de terre de féculerie</v>
      </c>
      <c r="C2" s="4" t="str">
        <f>Secteurs!$B$7</f>
        <v>Féculerie</v>
      </c>
      <c r="D2" s="214">
        <f>'MP Transformation - AGRESTE'!L19/100</f>
        <v>0.21</v>
      </c>
      <c r="G2" s="4" t="str">
        <f>Etiquettes!$H$5</f>
        <v>kt</v>
      </c>
      <c r="H2" s="26" t="s">
        <v>18</v>
      </c>
      <c r="I2" s="27" t="str">
        <f>Etiquettes!$H$3</f>
        <v>Pomme de terre</v>
      </c>
      <c r="J2" s="6" t="s">
        <v>315</v>
      </c>
      <c r="K2" s="27" t="str">
        <f>Etiquettes!$H$6</f>
        <v>France entière</v>
      </c>
      <c r="S2" s="27"/>
      <c r="T2" s="27"/>
      <c r="V2" s="369" t="s">
        <v>316</v>
      </c>
    </row>
    <row r="3" spans="1:22">
      <c r="A3" s="6">
        <v>1</v>
      </c>
      <c r="B3" s="4" t="str">
        <f>Secteurs!$B$7</f>
        <v>Féculerie</v>
      </c>
      <c r="C3" s="4" t="str">
        <f>Produits!$B$27</f>
        <v>Fécule de pommes de terre</v>
      </c>
      <c r="D3" s="4">
        <v>-1</v>
      </c>
      <c r="G3" s="4" t="str">
        <f>Etiquettes!$H$5</f>
        <v>kt</v>
      </c>
      <c r="H3" s="26" t="s">
        <v>18</v>
      </c>
      <c r="I3" s="27" t="str">
        <f>Etiquettes!$H$3</f>
        <v>Pomme de terre</v>
      </c>
      <c r="J3" s="6" t="s">
        <v>315</v>
      </c>
      <c r="K3" s="27" t="str">
        <f>Etiquettes!$H$6</f>
        <v>France entière</v>
      </c>
      <c r="L3" s="27" t="s">
        <v>318</v>
      </c>
      <c r="M3" s="27" t="s">
        <v>480</v>
      </c>
      <c r="N3" s="4" t="str">
        <f>'MP Transformation - AGRESTE'!$B$6</f>
        <v>Agreste - Statistique agricole annuelle - SSP</v>
      </c>
      <c r="O3" s="27" t="s">
        <v>638</v>
      </c>
      <c r="P3" s="26" t="str">
        <f>Etiquettes!$I$11</f>
        <v>Rendement</v>
      </c>
      <c r="Q3" t="str">
        <f>_xlfn.CONCAT(L3," = ",MROUND(D2*100,0.01)," % (",N3,")")</f>
        <v>Rendement de transformation de la pomme de terre en fécule = 21 % (Agreste - Statistique agricole annuelle - SSP)</v>
      </c>
      <c r="R3" t="str">
        <f>Etiquettes!$K$15</f>
        <v>Approximative</v>
      </c>
      <c r="S3" s="27" t="s">
        <v>619</v>
      </c>
      <c r="T3" s="27" t="str">
        <f>Etiquettes!$H$17</f>
        <v>Donnée collectée (valeur du flux ou coefficient)</v>
      </c>
      <c r="V3" s="370"/>
    </row>
    <row r="4" spans="1:22">
      <c r="A4" s="6">
        <f>A2+1</f>
        <v>2</v>
      </c>
      <c r="B4" s="4" t="str">
        <f>Produits!$B$6</f>
        <v>Pommes de terre de féculerie</v>
      </c>
      <c r="C4" s="4" t="str">
        <f>Secteurs!$B$7</f>
        <v>Féculerie</v>
      </c>
      <c r="D4" s="214">
        <f>'MP Transformation - AGRESTE'!M43/100</f>
        <v>0.19839999999999999</v>
      </c>
      <c r="G4" s="4" t="str">
        <f>Etiquettes!$H$5</f>
        <v>kt</v>
      </c>
      <c r="H4" s="4" t="str">
        <f>Etiquettes!$I$4</f>
        <v>2019-20</v>
      </c>
      <c r="I4" s="27" t="str">
        <f>Etiquettes!$H$3</f>
        <v>Pomme de terre</v>
      </c>
      <c r="J4" s="6" t="s">
        <v>19</v>
      </c>
      <c r="K4" s="27" t="str">
        <f>Etiquettes!$H$6</f>
        <v>France entière</v>
      </c>
      <c r="Q4" s="6"/>
      <c r="R4" s="6"/>
      <c r="S4" s="27"/>
      <c r="T4" s="27"/>
      <c r="V4" s="370"/>
    </row>
    <row r="5" spans="1:22">
      <c r="A5" s="6">
        <f t="shared" ref="A5:A7" si="0">A3+1</f>
        <v>2</v>
      </c>
      <c r="B5" s="4" t="str">
        <f>Secteurs!$B$7</f>
        <v>Féculerie</v>
      </c>
      <c r="C5" s="4" t="str">
        <f>Produits!$B$27</f>
        <v>Fécule de pommes de terre</v>
      </c>
      <c r="D5" s="4">
        <v>-1</v>
      </c>
      <c r="G5" s="4" t="str">
        <f>Etiquettes!$H$5</f>
        <v>kt</v>
      </c>
      <c r="H5" s="4" t="str">
        <f>Etiquettes!$I$4</f>
        <v>2019-20</v>
      </c>
      <c r="I5" s="27" t="str">
        <f>Etiquettes!$H$3</f>
        <v>Pomme de terre</v>
      </c>
      <c r="J5" s="6" t="s">
        <v>19</v>
      </c>
      <c r="K5" s="27" t="str">
        <f>Etiquettes!$H$6</f>
        <v>France entière</v>
      </c>
      <c r="L5" s="27" t="s">
        <v>318</v>
      </c>
      <c r="M5" s="27" t="s">
        <v>317</v>
      </c>
      <c r="N5" s="4" t="str">
        <f>'MP Transformation - AGRESTE'!$B$6</f>
        <v>Agreste - Statistique agricole annuelle - SSP</v>
      </c>
      <c r="O5" s="27" t="s">
        <v>638</v>
      </c>
      <c r="P5" s="26" t="str">
        <f>Etiquettes!$I$11</f>
        <v>Rendement</v>
      </c>
      <c r="Q5" t="str">
        <f>_xlfn.CONCAT(L5," = ",MROUND(D4*100,0.01)," % (",N5,")")</f>
        <v>Rendement de transformation de la pomme de terre en fécule = 19,84 % (Agreste - Statistique agricole annuelle - SSP)</v>
      </c>
      <c r="R5" t="str">
        <f>Etiquettes!$J$15</f>
        <v>Probable</v>
      </c>
      <c r="S5" s="27" t="s">
        <v>619</v>
      </c>
      <c r="T5" s="27" t="str">
        <f>Etiquettes!$H$17</f>
        <v>Donnée collectée (valeur du flux ou coefficient)</v>
      </c>
      <c r="V5" s="370"/>
    </row>
    <row r="6" spans="1:22">
      <c r="A6" s="6">
        <f t="shared" si="0"/>
        <v>3</v>
      </c>
      <c r="B6" s="4" t="str">
        <f>Produits!$B$6</f>
        <v>Pommes de terre de féculerie</v>
      </c>
      <c r="C6" s="4" t="str">
        <f>Secteurs!$B$7</f>
        <v>Féculerie</v>
      </c>
      <c r="D6" s="214">
        <f>'MP Transformation - AGRESTE'!M67/100</f>
        <v>0.17699999999999999</v>
      </c>
      <c r="G6" s="4" t="str">
        <f>Etiquettes!$H$5</f>
        <v>kt</v>
      </c>
      <c r="H6" s="4" t="str">
        <f>Etiquettes!$J$4</f>
        <v>2023-24</v>
      </c>
      <c r="I6" s="27" t="str">
        <f>Etiquettes!$H$3</f>
        <v>Pomme de terre</v>
      </c>
      <c r="J6" s="6" t="s">
        <v>20</v>
      </c>
      <c r="K6" s="27" t="str">
        <f>Etiquettes!$H$6</f>
        <v>France entière</v>
      </c>
      <c r="Q6" s="6"/>
      <c r="R6" s="6"/>
      <c r="S6" s="27"/>
      <c r="T6" s="27"/>
      <c r="V6" s="370"/>
    </row>
    <row r="7" spans="1:22">
      <c r="A7" s="6">
        <f t="shared" si="0"/>
        <v>3</v>
      </c>
      <c r="B7" s="4" t="str">
        <f>Secteurs!$B$7</f>
        <v>Féculerie</v>
      </c>
      <c r="C7" s="4" t="str">
        <f>Produits!$B$27</f>
        <v>Fécule de pommes de terre</v>
      </c>
      <c r="D7" s="4">
        <v>-1</v>
      </c>
      <c r="G7" s="4" t="str">
        <f>Etiquettes!$H$5</f>
        <v>kt</v>
      </c>
      <c r="H7" s="4" t="str">
        <f>Etiquettes!$J$4</f>
        <v>2023-24</v>
      </c>
      <c r="I7" s="27" t="str">
        <f>Etiquettes!$H$3</f>
        <v>Pomme de terre</v>
      </c>
      <c r="J7" s="6" t="s">
        <v>20</v>
      </c>
      <c r="K7" s="27" t="str">
        <f>Etiquettes!$H$6</f>
        <v>France entière</v>
      </c>
      <c r="L7" s="27" t="s">
        <v>318</v>
      </c>
      <c r="M7" s="27" t="s">
        <v>317</v>
      </c>
      <c r="N7" s="4" t="str">
        <f>'MP Transformation - AGRESTE'!$B$6</f>
        <v>Agreste - Statistique agricole annuelle - SSP</v>
      </c>
      <c r="O7" s="27" t="s">
        <v>638</v>
      </c>
      <c r="P7" s="26" t="str">
        <f>Etiquettes!$I$11</f>
        <v>Rendement</v>
      </c>
      <c r="Q7" t="str">
        <f>_xlfn.CONCAT(L7," = ",MROUND(D6*100,0.01)," % (",N7,")")</f>
        <v>Rendement de transformation de la pomme de terre en fécule = 17,7 % (Agreste - Statistique agricole annuelle - SSP)</v>
      </c>
      <c r="R7" t="str">
        <f>Etiquettes!$J$15</f>
        <v>Probable</v>
      </c>
      <c r="S7" s="27" t="s">
        <v>619</v>
      </c>
      <c r="T7" s="27" t="str">
        <f>Etiquettes!$H$17</f>
        <v>Donnée collectée (valeur du flux ou coefficient)</v>
      </c>
      <c r="V7" s="370"/>
    </row>
    <row r="8" spans="1:22">
      <c r="S8" s="27"/>
      <c r="T8" s="27"/>
    </row>
    <row r="9" spans="1:22">
      <c r="S9" s="27"/>
      <c r="T9" s="27"/>
    </row>
    <row r="10" spans="1:22">
      <c r="S10" s="27"/>
      <c r="T10" s="27"/>
    </row>
    <row r="11" spans="1:22">
      <c r="S11" s="27"/>
      <c r="T11" s="27"/>
    </row>
    <row r="12" spans="1:22">
      <c r="S12" s="27"/>
      <c r="T12" s="27"/>
    </row>
    <row r="13" spans="1:22">
      <c r="S13" s="27"/>
      <c r="T13" s="27"/>
    </row>
    <row r="14" spans="1:22">
      <c r="S14" s="27"/>
      <c r="T14" s="27"/>
    </row>
    <row r="15" spans="1:22">
      <c r="T15" s="27"/>
    </row>
    <row r="18" spans="20:20">
      <c r="T18" s="27"/>
    </row>
    <row r="19" spans="20:20">
      <c r="T19" s="27"/>
    </row>
    <row r="20" spans="20:20">
      <c r="T20" s="27"/>
    </row>
  </sheetData>
  <mergeCells count="1">
    <mergeCell ref="V2:V7"/>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B71AA-D0AD-42CA-8A72-59C5E28E4188}">
  <sheetPr>
    <tabColor rgb="FFD7D200"/>
  </sheetPr>
  <dimension ref="A1:E41"/>
  <sheetViews>
    <sheetView workbookViewId="0">
      <selection activeCell="L31" sqref="L31"/>
    </sheetView>
  </sheetViews>
  <sheetFormatPr baseColWidth="10" defaultColWidth="11.44140625" defaultRowHeight="14.4"/>
  <cols>
    <col min="1" max="1" width="36.33203125" bestFit="1" customWidth="1"/>
    <col min="2" max="2" width="11.44140625" style="245"/>
  </cols>
  <sheetData>
    <row r="1" spans="1:5" ht="23.4">
      <c r="A1" s="298" t="s">
        <v>660</v>
      </c>
    </row>
    <row r="2" spans="1:5">
      <c r="B2" s="329" t="s">
        <v>625</v>
      </c>
    </row>
    <row r="3" spans="1:5">
      <c r="A3" s="299" t="s">
        <v>661</v>
      </c>
    </row>
    <row r="4" spans="1:5">
      <c r="A4" s="300" t="s">
        <v>652</v>
      </c>
      <c r="B4" s="332"/>
      <c r="E4" s="297"/>
    </row>
    <row r="5" spans="1:5">
      <c r="A5" s="300" t="s">
        <v>660</v>
      </c>
    </row>
    <row r="6" spans="1:5">
      <c r="A6" s="300" t="s">
        <v>662</v>
      </c>
    </row>
    <row r="7" spans="1:5">
      <c r="A7" s="9"/>
    </row>
    <row r="8" spans="1:5">
      <c r="A8" s="299" t="s">
        <v>664</v>
      </c>
    </row>
    <row r="9" spans="1:5">
      <c r="A9" s="300" t="s">
        <v>665</v>
      </c>
      <c r="B9" s="245" t="s">
        <v>793</v>
      </c>
    </row>
    <row r="10" spans="1:5">
      <c r="A10" s="300" t="s">
        <v>666</v>
      </c>
      <c r="B10" s="245" t="str">
        <f>Produits!B1</f>
        <v>Liste des produits</v>
      </c>
      <c r="D10" s="300"/>
    </row>
    <row r="11" spans="1:5">
      <c r="A11" s="300" t="s">
        <v>667</v>
      </c>
      <c r="B11" s="245" t="str">
        <f>Secteurs!B1</f>
        <v>Liste des secteurs</v>
      </c>
    </row>
    <row r="12" spans="1:5">
      <c r="A12" s="300" t="s">
        <v>670</v>
      </c>
    </row>
    <row r="13" spans="1:5">
      <c r="A13" s="300" t="s">
        <v>792</v>
      </c>
    </row>
    <row r="14" spans="1:5">
      <c r="A14" s="300" t="s">
        <v>786</v>
      </c>
    </row>
    <row r="15" spans="1:5">
      <c r="A15" s="300" t="s">
        <v>791</v>
      </c>
    </row>
    <row r="16" spans="1:5">
      <c r="A16" s="300" t="s">
        <v>785</v>
      </c>
    </row>
    <row r="17" spans="1:2">
      <c r="A17" s="300" t="s">
        <v>672</v>
      </c>
    </row>
    <row r="18" spans="1:2">
      <c r="A18" s="300" t="s">
        <v>794</v>
      </c>
    </row>
    <row r="19" spans="1:2">
      <c r="A19" s="300" t="s">
        <v>788</v>
      </c>
    </row>
    <row r="20" spans="1:2">
      <c r="A20" s="300" t="s">
        <v>795</v>
      </c>
    </row>
    <row r="21" spans="1:2">
      <c r="A21" s="300" t="s">
        <v>790</v>
      </c>
    </row>
    <row r="22" spans="1:2">
      <c r="A22" s="333" t="s">
        <v>796</v>
      </c>
    </row>
    <row r="23" spans="1:2">
      <c r="A23" s="300" t="s">
        <v>787</v>
      </c>
    </row>
    <row r="24" spans="1:2">
      <c r="A24" s="333" t="s">
        <v>789</v>
      </c>
    </row>
    <row r="25" spans="1:2">
      <c r="A25" s="300"/>
    </row>
    <row r="26" spans="1:2">
      <c r="A26" s="299" t="s">
        <v>673</v>
      </c>
    </row>
    <row r="27" spans="1:2">
      <c r="A27" s="333" t="s">
        <v>636</v>
      </c>
      <c r="B27" s="301" t="str">
        <f>'Récolte - AGRESTE'!B2</f>
        <v>Récoltes de pommes de terres et tubercules</v>
      </c>
    </row>
    <row r="28" spans="1:2">
      <c r="A28" s="300" t="s">
        <v>637</v>
      </c>
      <c r="B28" s="301" t="str">
        <f>'Fabrications - PRODCOM'!B2</f>
        <v>Productions de produits transformés</v>
      </c>
    </row>
    <row r="29" spans="1:2">
      <c r="A29" s="333" t="s">
        <v>967</v>
      </c>
      <c r="B29" s="301" t="str">
        <f>'Comext mensuel - EUROSTAT'!B2</f>
        <v>Importations et exportations</v>
      </c>
    </row>
    <row r="30" spans="1:2">
      <c r="A30" s="333" t="s">
        <v>797</v>
      </c>
      <c r="B30" s="301"/>
    </row>
    <row r="31" spans="1:2">
      <c r="A31" s="333" t="s">
        <v>968</v>
      </c>
      <c r="B31" s="301"/>
    </row>
    <row r="32" spans="1:2">
      <c r="A32" s="333" t="s">
        <v>969</v>
      </c>
    </row>
    <row r="33" spans="1:2">
      <c r="A33" s="333" t="s">
        <v>970</v>
      </c>
    </row>
    <row r="34" spans="1:2">
      <c r="A34" s="333" t="s">
        <v>638</v>
      </c>
      <c r="B34" s="245" t="str">
        <f>'MP Transformation - AGRESTE'!B2</f>
        <v>Productions dirigées vers la transformation et teneur en fécule</v>
      </c>
    </row>
    <row r="35" spans="1:2">
      <c r="A35" s="333" t="s">
        <v>639</v>
      </c>
      <c r="B35" s="245" t="str">
        <f>'Coproduits - ONRB'!B2</f>
        <v>Coproduits des industries de la pomme de terre</v>
      </c>
    </row>
    <row r="36" spans="1:2">
      <c r="A36" s="300" t="s">
        <v>640</v>
      </c>
      <c r="B36" s="245" t="str">
        <f>'Transformation - GIPT'!B2</f>
        <v>Transformation et consommation</v>
      </c>
    </row>
    <row r="37" spans="1:2">
      <c r="A37" s="300" t="s">
        <v>641</v>
      </c>
      <c r="B37" s="245" t="str">
        <f>'Transformation - FranceAgriMer'!B2</f>
        <v>Transformation et consommation</v>
      </c>
    </row>
    <row r="38" spans="1:2">
      <c r="A38" s="300" t="s">
        <v>798</v>
      </c>
      <c r="B38" s="245" t="str">
        <f>'Récolte et échanges - SEMAE'!B2</f>
        <v>Récoltes et échanges de plants certifiés de pomme de terre</v>
      </c>
    </row>
    <row r="39" spans="1:2">
      <c r="A39" s="300" t="s">
        <v>642</v>
      </c>
      <c r="B39" s="245" t="str">
        <f>'Conso RHD - CIRCANA'!B2</f>
        <v>Consommation en RHD de pomme de terre et ses produits</v>
      </c>
    </row>
    <row r="40" spans="1:2">
      <c r="A40" s="300" t="s">
        <v>643</v>
      </c>
      <c r="B40" s="245" t="str">
        <f>'Débouchés - CNIPT'!B2</f>
        <v>Débouchés des dessus de plants et PDT de consommation</v>
      </c>
    </row>
    <row r="41" spans="1:2">
      <c r="A41" s="300"/>
    </row>
  </sheetData>
  <hyperlinks>
    <hyperlink ref="A4" location="'Informations générales'!A1" display="Informations générales" xr:uid="{D8E5A4BC-69FD-4F21-B43F-1086CB72F7E3}"/>
    <hyperlink ref="A5" location="SOMMAIRE!A1" display="SOMMAIRE" xr:uid="{587ADACF-2EBE-4A9C-B71B-4A55E217ED55}"/>
    <hyperlink ref="A6" location="'Lecture du fichier'!A1" display="Lecture du fichier" xr:uid="{8525180D-9CFC-42E7-8081-3A4332E6C2A7}"/>
    <hyperlink ref="A9" location="Etiquettes!A1" display="Etiquettes" xr:uid="{0FC7563F-D69B-44B5-93F7-C5A8770FCCC2}"/>
    <hyperlink ref="A10" location="Produits!A1" display="Produits" xr:uid="{133E7D2B-F721-4582-AC61-284D03899BD6}"/>
    <hyperlink ref="A11" location="Secteurs!A1" display="Secteurs" xr:uid="{6502BCD3-5FDB-418B-ACDD-F38FC18D6BE8}"/>
    <hyperlink ref="A12" location="Données!A1" display="Données" xr:uid="{247EA166-4E01-43B0-813C-ECD4D2159202}"/>
    <hyperlink ref="A13" location="'Données '!A1" display="Données " xr:uid="{3391902C-6C58-4E61-8011-3E2BB74BCF60}"/>
    <hyperlink ref="A14" location="'Données  '!A1" display="Données  " xr:uid="{0A817808-7BE2-4829-B3D5-CBA6358E6CAE}"/>
    <hyperlink ref="A15" location="'Données   '!A1" display="Données   " xr:uid="{6CF1BBD6-3A72-4D35-980B-C351868FAEEE}"/>
    <hyperlink ref="A16" location="'Données    '!A1" display="Données    " xr:uid="{FA02CF31-D3A2-427C-B2A0-DEFA4B94235D}"/>
    <hyperlink ref="A17" location="Contraintes!A1" display="Contraintes" xr:uid="{DA3C88A5-6402-468F-97E3-FA02AC4D803E}"/>
    <hyperlink ref="A18" location="'Contraintes '!A1" display="Contraintes       " xr:uid="{43425937-64DE-4F97-95B5-98207839DB7E}"/>
    <hyperlink ref="A19" location="'Données     '!A1" display="Données     " xr:uid="{D0CCCB2A-BE2F-4F0E-A8CA-2E3D2FD31377}"/>
    <hyperlink ref="A20" location="'Contraintes  '!A1" display="Contraintes  " xr:uid="{5F99ABEE-D08F-472A-B9C9-87D20563B2A9}"/>
    <hyperlink ref="A21" location="'Données      '!A1" display="Données      " xr:uid="{47AD61F1-2589-4F31-949A-745AA8A43704}"/>
    <hyperlink ref="A22" location="'Contraintes   '!A1" display="Contraintes   " xr:uid="{0F5C736E-B2C6-43D1-8528-C18D18710B63}"/>
    <hyperlink ref="A23" location="'Données        '!A1" display="Données        " xr:uid="{F0CFD6FE-5102-4D10-B182-ACDDF2E659E8}"/>
    <hyperlink ref="A24" location="'Données         '!A1" display="Données         " xr:uid="{93E9E742-9F82-4F78-BA1C-8532ADE0AF88}"/>
    <hyperlink ref="A27" location="'Récolte - AGRESTE'!A1" display="Récolte - AGRESTE" xr:uid="{50A73140-F081-4986-B224-16DA1DB44175}"/>
    <hyperlink ref="A28" location="'Fabrications - PRODCOM'!A1" display="Fabrications - PRODCOM" xr:uid="{45B04253-76FD-4329-BDEC-80CA7C1A8E1A}"/>
    <hyperlink ref="A30" location="'Prétraitement données miroir'!A1" display="Prétraitement données miroir" xr:uid="{46A6132E-200C-4011-80BC-F66BD718D991}"/>
    <hyperlink ref="A34" location="'MP Transformation - AGRESTE'!A1" display="MP Transformation - AGRESTE" xr:uid="{22334812-C558-4E79-93C5-D8FFA4E7B7EA}"/>
    <hyperlink ref="A35" location="'Coproduits - ONRB'!A1" display="Coproduits - ONRB" xr:uid="{1D13F26D-2E49-4829-B296-A3F0ABD7340C}"/>
    <hyperlink ref="A36" location="'Transformation - GIPT'!A1" display="Transformation - GIPT" xr:uid="{94AE83F5-B66E-4073-9587-DBF73FECC9B1}"/>
    <hyperlink ref="A37" location="'Transformation - FranceAgriMer'!A1" display="Transformation - FranceAgriMer" xr:uid="{B17C7F36-DCC9-4DA5-AB94-C11D65A6C96E}"/>
    <hyperlink ref="A38" location="'Récolte et échanges - SEMAE'!A1" display="Récolte et échanges - SEMAE" xr:uid="{EDCF5BD4-E3C4-432E-8830-CB4D3920DCA2}"/>
    <hyperlink ref="A39" location="'Conso RHD - CIRCANA'!A1" display="Conso RHD - CIRCANA" xr:uid="{D5E5F55C-0268-475F-A920-D95CB087DFB3}"/>
    <hyperlink ref="A40" location="'Débouchés - CNIPT'!A1" display="Débouchés - CNIPT" xr:uid="{9B653E5C-2372-40C3-9495-A6D7AA4A3583}"/>
    <hyperlink ref="A29" location="'Comext mensuel - EUROSTAT'!A1" display="'Comext mensuel - EUROSTAT'!A1" xr:uid="{678E494F-57EE-4AC3-946A-B8229CC31105}"/>
    <hyperlink ref="A31" location="'X avec BE et NL (FR)'!A1" display="'X avec BE et NL (FR)'!A1" xr:uid="{FABBCD96-C562-477C-B0AC-561CDFF22417}"/>
    <hyperlink ref="A32" location="'I avec FR (BE)'!A1" display="'I avec FR (BE)'!A1" xr:uid="{ED7E6E16-69DD-41FA-BD9C-0EE2C609EE2E}"/>
    <hyperlink ref="A33" location="'I avec FR (NL, communautaire)'!A1" display="'I avec FR (NL, communautaire)'!A1" xr:uid="{7D254FF3-5337-4534-9AEF-F355895AD2FE}"/>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C16B1-CF33-4783-80E8-4BC80F311E48}">
  <sheetPr>
    <tabColor theme="1"/>
  </sheetPr>
  <dimension ref="A1:R52"/>
  <sheetViews>
    <sheetView workbookViewId="0">
      <pane xSplit="2" ySplit="1" topLeftCell="C2" activePane="bottomRight" state="frozen"/>
      <selection activeCell="E2" sqref="E2"/>
      <selection pane="topRight" activeCell="E2" sqref="E2"/>
      <selection pane="bottomLeft" activeCell="E2" sqref="E2"/>
      <selection pane="bottomRight" activeCell="E2" sqref="E2"/>
    </sheetView>
  </sheetViews>
  <sheetFormatPr baseColWidth="10" defaultColWidth="9.109375" defaultRowHeight="14.4"/>
  <cols>
    <col min="1" max="2" width="38.33203125" style="4" bestFit="1" customWidth="1"/>
    <col min="3" max="3" width="14.33203125" style="4" customWidth="1"/>
    <col min="4" max="4" width="13.109375" style="4" customWidth="1"/>
    <col min="5" max="5" width="19.109375" style="4" bestFit="1" customWidth="1"/>
    <col min="6" max="8" width="9.5546875" style="4" customWidth="1"/>
    <col min="9" max="13" width="14.44140625" style="26" customWidth="1"/>
    <col min="14" max="14" width="9.5546875" style="4" bestFit="1" customWidth="1"/>
    <col min="15" max="16384" width="9.109375" style="4"/>
  </cols>
  <sheetData>
    <row r="1" spans="1:18" ht="15" thickBot="1">
      <c r="A1" s="21" t="s">
        <v>126</v>
      </c>
      <c r="B1" s="22" t="s">
        <v>127</v>
      </c>
      <c r="C1" s="22" t="s">
        <v>128</v>
      </c>
      <c r="D1" s="22" t="s">
        <v>129</v>
      </c>
      <c r="E1" s="4" t="str" cm="1">
        <f t="array" ref="E1:R4">_xlfn._xlws.FILTER(Contraintes!G1:T200,ISTEXT(Contraintes!P1:P200))</f>
        <v>Unité</v>
      </c>
      <c r="F1" s="4" t="str">
        <v>Campagne</v>
      </c>
      <c r="G1" s="4" t="str">
        <v>Filière</v>
      </c>
      <c r="H1" s="4" t="str">
        <v>Année de la donnée collectée</v>
      </c>
      <c r="I1" s="4" t="str">
        <v>Territoire</v>
      </c>
      <c r="J1" s="4" t="str">
        <v>Traduction</v>
      </c>
      <c r="K1" s="4" t="str">
        <v>Hypothèse</v>
      </c>
      <c r="L1" s="4" t="str">
        <v>Source</v>
      </c>
      <c r="M1" s="4" t="str">
        <v>Onglet source fichier Excel</v>
      </c>
      <c r="N1" s="4" t="str">
        <v>Type de donnée collectée</v>
      </c>
      <c r="O1" s="4" t="str">
        <v>Information collectée</v>
      </c>
      <c r="P1" s="4" t="str">
        <v>Fiabilité des données</v>
      </c>
      <c r="Q1" s="4" t="str">
        <v>Méthode</v>
      </c>
      <c r="R1" s="4" t="str">
        <v>Analyse des résultats</v>
      </c>
    </row>
    <row r="2" spans="1:18">
      <c r="A2" s="4" t="str" cm="1">
        <f t="array" ref="A2:B4">_xlfn._xlws.FILTER(Contraintes!B2:C200,ISTEXT(Contraintes!P2:P200))</f>
        <v>Féculerie</v>
      </c>
      <c r="B2" s="4" t="str">
        <v>Fécule de pommes de terre</v>
      </c>
      <c r="E2" s="4" t="str">
        <v>kt</v>
      </c>
      <c r="F2" s="4" t="str">
        <v>2015-16</v>
      </c>
      <c r="G2" s="4" t="str">
        <v>Pomme de terre</v>
      </c>
      <c r="H2" s="4" t="str">
        <v>2016-17</v>
      </c>
      <c r="I2" s="4" t="str">
        <v>France entière</v>
      </c>
      <c r="J2" s="4" t="str">
        <v>Rendement de transformation de la pomme de terre en fécule</v>
      </c>
      <c r="K2" s="4" t="str">
        <v>100 % de la fécule de pomme de terre est récupérée, et utilisation de la donnée 2016-17</v>
      </c>
      <c r="L2" s="4" t="str">
        <v>Agreste - Statistique agricole annuelle - SSP</v>
      </c>
      <c r="M2" s="4" t="str">
        <v>MP Transformation - AGRESTE</v>
      </c>
      <c r="N2" s="4" t="str">
        <v>Rendement</v>
      </c>
      <c r="O2" s="4" t="str">
        <v>Rendement de transformation de la pomme de terre en fécule = 21 % (Agreste - Statistique agricole annuelle - SSP)</v>
      </c>
      <c r="P2" s="4" t="str">
        <v>Approximative</v>
      </c>
      <c r="Q2" s="4" t="str">
        <v>Données collectées:Données déterminées</v>
      </c>
      <c r="R2" s="4" t="str">
        <v>Donnée collectée (valeur du flux ou coefficient)</v>
      </c>
    </row>
    <row r="3" spans="1:18">
      <c r="A3" s="4" t="str">
        <v>Féculerie</v>
      </c>
      <c r="B3" s="4" t="str">
        <v>Fécule de pommes de terre</v>
      </c>
      <c r="E3" s="4" t="str">
        <v>kt</v>
      </c>
      <c r="F3" s="4" t="str">
        <v>2019-20</v>
      </c>
      <c r="G3" s="4" t="str">
        <v>Pomme de terre</v>
      </c>
      <c r="H3" s="4" t="str">
        <v>2019-20</v>
      </c>
      <c r="I3" s="4" t="str">
        <v>France entière</v>
      </c>
      <c r="J3" s="4" t="str">
        <v>Rendement de transformation de la pomme de terre en fécule</v>
      </c>
      <c r="K3" s="4" t="str">
        <v>100 % de la fécule de pomme de terre est récupérée</v>
      </c>
      <c r="L3" s="4" t="str">
        <v>Agreste - Statistique agricole annuelle - SSP</v>
      </c>
      <c r="M3" s="4" t="str">
        <v>MP Transformation - AGRESTE</v>
      </c>
      <c r="N3" s="4" t="str">
        <v>Rendement</v>
      </c>
      <c r="O3" s="4" t="str">
        <v>Rendement de transformation de la pomme de terre en fécule = 19,84 % (Agreste - Statistique agricole annuelle - SSP)</v>
      </c>
      <c r="P3" s="4" t="str">
        <v>Probable</v>
      </c>
      <c r="Q3" s="4" t="str">
        <v>Données collectées:Données déterminées</v>
      </c>
      <c r="R3" s="4" t="str">
        <v>Donnée collectée (valeur du flux ou coefficient)</v>
      </c>
    </row>
    <row r="4" spans="1:18">
      <c r="A4" s="4" t="str">
        <v>Féculerie</v>
      </c>
      <c r="B4" s="4" t="str">
        <v>Fécule de pommes de terre</v>
      </c>
      <c r="E4" s="4" t="str">
        <v>kt</v>
      </c>
      <c r="F4" s="4" t="str">
        <v>2023-24</v>
      </c>
      <c r="G4" s="4" t="str">
        <v>Pomme de terre</v>
      </c>
      <c r="H4" s="4" t="str">
        <v>2023-24</v>
      </c>
      <c r="I4" s="4" t="str">
        <v>France entière</v>
      </c>
      <c r="J4" s="4" t="str">
        <v>Rendement de transformation de la pomme de terre en fécule</v>
      </c>
      <c r="K4" s="4" t="str">
        <v>100 % de la fécule de pomme de terre est récupérée</v>
      </c>
      <c r="L4" s="4" t="str">
        <v>Agreste - Statistique agricole annuelle - SSP</v>
      </c>
      <c r="M4" s="4" t="str">
        <v>MP Transformation - AGRESTE</v>
      </c>
      <c r="N4" s="4" t="str">
        <v>Rendement</v>
      </c>
      <c r="O4" s="4" t="str">
        <v>Rendement de transformation de la pomme de terre en fécule = 17,7 % (Agreste - Statistique agricole annuelle - SSP)</v>
      </c>
      <c r="P4" s="4" t="str">
        <v>Probable</v>
      </c>
      <c r="Q4" s="4" t="str">
        <v>Données collectées:Données déterminées</v>
      </c>
      <c r="R4" s="4" t="str">
        <v>Donnée collectée (valeur du flux ou coefficient)</v>
      </c>
    </row>
    <row r="5" spans="1:18">
      <c r="I5" s="4"/>
      <c r="J5" s="4"/>
      <c r="K5" s="4"/>
      <c r="L5" s="4"/>
      <c r="M5" s="4"/>
    </row>
    <row r="6" spans="1:18">
      <c r="I6" s="4"/>
      <c r="J6" s="4"/>
      <c r="K6" s="4"/>
      <c r="L6" s="4"/>
      <c r="M6" s="4"/>
    </row>
    <row r="7" spans="1:18">
      <c r="I7" s="4"/>
      <c r="J7" s="4"/>
      <c r="K7" s="4"/>
      <c r="L7" s="4"/>
      <c r="M7" s="4"/>
    </row>
    <row r="8" spans="1:18">
      <c r="I8" s="4"/>
      <c r="J8" s="4"/>
      <c r="K8" s="4"/>
      <c r="L8" s="4"/>
      <c r="M8" s="4"/>
    </row>
    <row r="9" spans="1:18">
      <c r="I9" s="4"/>
      <c r="J9" s="4"/>
      <c r="K9" s="4"/>
      <c r="L9" s="4"/>
      <c r="M9" s="4"/>
    </row>
    <row r="10" spans="1:18">
      <c r="I10" s="4"/>
      <c r="J10" s="4"/>
      <c r="K10" s="4"/>
      <c r="L10" s="4"/>
      <c r="M10" s="4"/>
    </row>
    <row r="11" spans="1:18">
      <c r="I11" s="4"/>
      <c r="J11" s="4"/>
      <c r="K11" s="4"/>
      <c r="L11" s="4"/>
      <c r="M11" s="4"/>
    </row>
    <row r="12" spans="1:18">
      <c r="I12" s="4"/>
      <c r="J12" s="4"/>
      <c r="K12" s="4"/>
      <c r="L12" s="4"/>
      <c r="M12" s="4"/>
    </row>
    <row r="13" spans="1:18">
      <c r="I13" s="4"/>
      <c r="J13" s="4"/>
      <c r="K13" s="4"/>
      <c r="L13" s="4"/>
      <c r="M13" s="4"/>
    </row>
    <row r="14" spans="1:18">
      <c r="I14" s="4"/>
      <c r="J14" s="4"/>
      <c r="K14" s="4"/>
      <c r="L14" s="4"/>
      <c r="M14" s="4"/>
    </row>
    <row r="15" spans="1:18">
      <c r="I15" s="4"/>
      <c r="J15" s="4"/>
      <c r="K15" s="4"/>
      <c r="L15" s="4"/>
      <c r="M15" s="4"/>
    </row>
    <row r="16" spans="1:18">
      <c r="I16" s="4"/>
      <c r="J16" s="4"/>
      <c r="K16" s="4"/>
      <c r="L16" s="4"/>
      <c r="M16" s="4"/>
    </row>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sheetData>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DFF4E-B8EA-4E9E-B4A3-84F65291078A}">
  <sheetPr>
    <tabColor rgb="FFFFC000"/>
  </sheetPr>
  <dimension ref="A1:N78"/>
  <sheetViews>
    <sheetView workbookViewId="0">
      <selection sqref="A1:B1"/>
    </sheetView>
  </sheetViews>
  <sheetFormatPr baseColWidth="10" defaultRowHeight="13.8"/>
  <cols>
    <col min="1" max="1" width="12.109375" style="211" bestFit="1" customWidth="1"/>
    <col min="2" max="2" width="39" style="211" bestFit="1" customWidth="1"/>
    <col min="3" max="3" width="17.77734375" style="56" customWidth="1"/>
    <col min="4" max="14" width="10" style="56" customWidth="1"/>
    <col min="15" max="1025" width="11" style="56" customWidth="1"/>
    <col min="1026" max="1026" width="12.21875" style="56" customWidth="1"/>
    <col min="1027" max="16384" width="11.5546875" style="56"/>
  </cols>
  <sheetData>
    <row r="1" spans="1:14" s="211" customFormat="1" ht="15" thickBot="1">
      <c r="A1" s="331" t="s">
        <v>660</v>
      </c>
      <c r="B1" s="330" t="s">
        <v>182</v>
      </c>
    </row>
    <row r="2" spans="1:14" s="211" customFormat="1" ht="14.4">
      <c r="A2" s="38" t="s">
        <v>183</v>
      </c>
      <c r="B2" s="39" t="s">
        <v>308</v>
      </c>
    </row>
    <row r="3" spans="1:14" s="211" customFormat="1" ht="14.4">
      <c r="A3" s="40" t="s">
        <v>8</v>
      </c>
      <c r="B3" s="41" t="s">
        <v>305</v>
      </c>
    </row>
    <row r="4" spans="1:14" s="211" customFormat="1" ht="14.4">
      <c r="A4" s="40" t="s">
        <v>16</v>
      </c>
      <c r="B4" s="41" t="s">
        <v>33</v>
      </c>
    </row>
    <row r="5" spans="1:14" s="211" customFormat="1" ht="14.4">
      <c r="A5" s="40" t="s">
        <v>14</v>
      </c>
      <c r="B5" s="41" t="s">
        <v>309</v>
      </c>
    </row>
    <row r="6" spans="1:14" s="211" customFormat="1" ht="14.4">
      <c r="A6" s="40" t="s">
        <v>21</v>
      </c>
      <c r="B6" s="4" t="s">
        <v>138</v>
      </c>
    </row>
    <row r="7" spans="1:14" s="211" customFormat="1" ht="15" thickBot="1">
      <c r="A7" s="42" t="s">
        <v>181</v>
      </c>
      <c r="B7" s="43" t="s">
        <v>187</v>
      </c>
    </row>
    <row r="8" spans="1:14" ht="22.8">
      <c r="C8" s="53" t="s">
        <v>266</v>
      </c>
      <c r="D8" s="54"/>
      <c r="E8" s="54"/>
      <c r="F8" s="55"/>
      <c r="G8" s="55"/>
      <c r="H8" s="55"/>
      <c r="I8" s="55"/>
      <c r="J8" s="55"/>
      <c r="K8" s="55"/>
      <c r="L8" s="55"/>
      <c r="M8" s="55"/>
      <c r="N8" s="55"/>
    </row>
    <row r="9" spans="1:14" ht="22.8">
      <c r="C9" s="57"/>
      <c r="D9" s="58"/>
      <c r="E9" s="59"/>
      <c r="F9" s="57"/>
      <c r="G9" s="57"/>
      <c r="H9" s="57"/>
      <c r="I9" s="57"/>
      <c r="J9" s="57"/>
      <c r="K9" s="57"/>
      <c r="L9" s="57"/>
      <c r="M9" s="57"/>
      <c r="N9" s="60" t="s">
        <v>33</v>
      </c>
    </row>
    <row r="10" spans="1:14">
      <c r="C10" s="397" t="s">
        <v>267</v>
      </c>
      <c r="D10" s="397"/>
      <c r="E10" s="397"/>
      <c r="F10" s="397"/>
      <c r="G10" s="397"/>
      <c r="H10" s="397"/>
      <c r="I10" s="397"/>
      <c r="J10" s="397"/>
      <c r="K10" s="397"/>
      <c r="L10" s="397"/>
      <c r="M10" s="397"/>
      <c r="N10" s="397"/>
    </row>
    <row r="11" spans="1:14">
      <c r="C11" s="61"/>
      <c r="D11" s="61"/>
      <c r="E11" s="61"/>
      <c r="F11" s="61"/>
      <c r="G11" s="61"/>
      <c r="H11" s="61"/>
      <c r="I11" s="61"/>
      <c r="J11" s="61"/>
      <c r="K11" s="61"/>
      <c r="L11" s="61"/>
      <c r="M11" s="61"/>
      <c r="N11" s="61"/>
    </row>
    <row r="12" spans="1:14" ht="27" customHeight="1">
      <c r="C12" s="62"/>
      <c r="D12" s="398" t="s">
        <v>268</v>
      </c>
      <c r="E12" s="398"/>
      <c r="F12" s="398"/>
      <c r="G12" s="399" t="s">
        <v>25</v>
      </c>
      <c r="H12" s="399"/>
      <c r="I12" s="398" t="s">
        <v>269</v>
      </c>
      <c r="J12" s="398"/>
      <c r="K12" s="398"/>
      <c r="L12" s="400" t="s">
        <v>270</v>
      </c>
      <c r="M12" s="400"/>
      <c r="N12" s="400"/>
    </row>
    <row r="13" spans="1:14">
      <c r="C13" s="63" t="s">
        <v>271</v>
      </c>
      <c r="D13" s="395" t="s">
        <v>272</v>
      </c>
      <c r="E13" s="395"/>
      <c r="F13" s="64"/>
      <c r="G13" s="396" t="s">
        <v>273</v>
      </c>
      <c r="H13" s="396"/>
      <c r="I13" s="395" t="s">
        <v>274</v>
      </c>
      <c r="J13" s="395"/>
      <c r="K13" s="64"/>
      <c r="L13" s="395" t="s">
        <v>274</v>
      </c>
      <c r="M13" s="395"/>
      <c r="N13" s="65"/>
    </row>
    <row r="14" spans="1:14">
      <c r="C14" s="66"/>
      <c r="D14" s="67"/>
      <c r="E14" s="67"/>
      <c r="F14" s="68" t="s">
        <v>275</v>
      </c>
      <c r="G14" s="69"/>
      <c r="H14" s="69"/>
      <c r="I14" s="67"/>
      <c r="J14" s="67"/>
      <c r="K14" s="68" t="s">
        <v>275</v>
      </c>
      <c r="L14" s="67"/>
      <c r="M14" s="67"/>
      <c r="N14" s="68" t="s">
        <v>275</v>
      </c>
    </row>
    <row r="15" spans="1:14">
      <c r="C15" s="70"/>
      <c r="D15" s="71">
        <v>2016</v>
      </c>
      <c r="E15" s="71">
        <v>2017</v>
      </c>
      <c r="F15" s="71" t="s">
        <v>276</v>
      </c>
      <c r="G15" s="71">
        <v>2016</v>
      </c>
      <c r="H15" s="71">
        <v>2017</v>
      </c>
      <c r="I15" s="71">
        <v>2016</v>
      </c>
      <c r="J15" s="71">
        <v>2017</v>
      </c>
      <c r="K15" s="71" t="s">
        <v>276</v>
      </c>
      <c r="L15" s="71">
        <v>2016</v>
      </c>
      <c r="M15" s="71">
        <v>2017</v>
      </c>
      <c r="N15" s="71" t="s">
        <v>276</v>
      </c>
    </row>
    <row r="16" spans="1:14" ht="17.100000000000001" customHeight="1">
      <c r="C16" s="72" t="s">
        <v>277</v>
      </c>
      <c r="D16" s="73"/>
      <c r="E16" s="73"/>
      <c r="F16" s="74"/>
      <c r="G16" s="73"/>
      <c r="H16" s="73"/>
      <c r="I16" s="73"/>
      <c r="J16" s="73"/>
      <c r="K16" s="74"/>
      <c r="L16" s="73"/>
      <c r="M16" s="73"/>
      <c r="N16" s="75"/>
    </row>
    <row r="17" spans="1:14">
      <c r="C17" s="76" t="s">
        <v>278</v>
      </c>
      <c r="D17" s="77">
        <v>19355</v>
      </c>
      <c r="E17" s="77">
        <v>20861</v>
      </c>
      <c r="F17" s="78">
        <v>107.780935158874</v>
      </c>
      <c r="G17" s="79">
        <v>282.99814001549998</v>
      </c>
      <c r="H17" s="79">
        <v>301.98552322515701</v>
      </c>
      <c r="I17" s="77">
        <v>547742.9</v>
      </c>
      <c r="J17" s="77">
        <v>629972</v>
      </c>
      <c r="K17" s="78">
        <v>115.01235342347699</v>
      </c>
      <c r="L17" s="80" t="s">
        <v>279</v>
      </c>
      <c r="M17" s="81" t="s">
        <v>279</v>
      </c>
      <c r="N17" s="82" t="s">
        <v>279</v>
      </c>
    </row>
    <row r="18" spans="1:14">
      <c r="C18" s="76" t="s">
        <v>280</v>
      </c>
      <c r="D18" s="81" t="s">
        <v>279</v>
      </c>
      <c r="E18" s="81" t="s">
        <v>279</v>
      </c>
      <c r="F18" s="82" t="s">
        <v>279</v>
      </c>
      <c r="G18" s="81" t="s">
        <v>279</v>
      </c>
      <c r="H18" s="81" t="s">
        <v>279</v>
      </c>
      <c r="I18" s="77">
        <v>94245.7</v>
      </c>
      <c r="J18" s="77">
        <v>88460</v>
      </c>
      <c r="K18" s="78">
        <v>93.861046180356198</v>
      </c>
      <c r="L18" s="388" t="s">
        <v>281</v>
      </c>
      <c r="M18" s="388"/>
      <c r="N18" s="388"/>
    </row>
    <row r="19" spans="1:14">
      <c r="C19" s="76" t="s">
        <v>282</v>
      </c>
      <c r="D19" s="77">
        <v>23215</v>
      </c>
      <c r="E19" s="83">
        <v>23315</v>
      </c>
      <c r="F19" s="78">
        <v>100.43075597673899</v>
      </c>
      <c r="G19" s="79">
        <v>418.06849020030199</v>
      </c>
      <c r="H19" s="79">
        <v>479.58910572592799</v>
      </c>
      <c r="I19" s="77">
        <v>970546</v>
      </c>
      <c r="J19" s="77">
        <v>1118162</v>
      </c>
      <c r="K19" s="84">
        <v>115.209583059433</v>
      </c>
      <c r="L19" s="208">
        <v>21</v>
      </c>
      <c r="M19" s="85">
        <v>21</v>
      </c>
      <c r="N19" s="84">
        <v>100</v>
      </c>
    </row>
    <row r="20" spans="1:14" ht="46.95" customHeight="1">
      <c r="C20" s="86" t="s">
        <v>283</v>
      </c>
      <c r="D20" s="87">
        <v>8221</v>
      </c>
      <c r="E20" s="77">
        <v>9018</v>
      </c>
      <c r="F20" s="88">
        <v>109.69468434497</v>
      </c>
      <c r="G20" s="89">
        <v>256.44690426955401</v>
      </c>
      <c r="H20" s="89">
        <v>292.951874029718</v>
      </c>
      <c r="I20" s="87">
        <v>210825</v>
      </c>
      <c r="J20" s="87">
        <v>264184</v>
      </c>
      <c r="K20" s="78">
        <v>125.309616980908</v>
      </c>
      <c r="L20" s="90">
        <v>10958.5</v>
      </c>
      <c r="M20" s="87">
        <v>11070.5</v>
      </c>
      <c r="N20" s="78">
        <v>101.02203768763999</v>
      </c>
    </row>
    <row r="21" spans="1:14" ht="23.85" customHeight="1">
      <c r="C21" s="91" t="s">
        <v>284</v>
      </c>
      <c r="D21" s="77">
        <v>128338</v>
      </c>
      <c r="E21" s="83">
        <v>140861</v>
      </c>
      <c r="F21" s="78">
        <v>109.75782698811</v>
      </c>
      <c r="G21" s="92">
        <v>399.85223394474002</v>
      </c>
      <c r="H21" s="92">
        <v>457.65513520420802</v>
      </c>
      <c r="I21" s="77">
        <v>5131623.5999999996</v>
      </c>
      <c r="J21" s="77">
        <v>6446576</v>
      </c>
      <c r="K21" s="78">
        <v>125.62449046340799</v>
      </c>
      <c r="L21" s="93">
        <v>2271911.4</v>
      </c>
      <c r="M21" s="83">
        <v>2207353</v>
      </c>
      <c r="N21" s="78">
        <v>97.158410314768503</v>
      </c>
    </row>
    <row r="22" spans="1:14" s="100" customFormat="1" ht="25.5" customHeight="1">
      <c r="A22" s="212"/>
      <c r="B22" s="212"/>
      <c r="C22" s="94" t="s">
        <v>285</v>
      </c>
      <c r="D22" s="95">
        <v>136559</v>
      </c>
      <c r="E22" s="95">
        <v>149879</v>
      </c>
      <c r="F22" s="96">
        <v>109.754025732467</v>
      </c>
      <c r="G22" s="97">
        <v>391.219077468347</v>
      </c>
      <c r="H22" s="97">
        <v>447.74518111276399</v>
      </c>
      <c r="I22" s="95">
        <v>5342448.5999999996</v>
      </c>
      <c r="J22" s="95">
        <v>6710760</v>
      </c>
      <c r="K22" s="96">
        <v>125.612064849814</v>
      </c>
      <c r="L22" s="98" t="s">
        <v>279</v>
      </c>
      <c r="M22" s="98" t="s">
        <v>279</v>
      </c>
      <c r="N22" s="99" t="s">
        <v>279</v>
      </c>
    </row>
    <row r="23" spans="1:14" ht="26.4" customHeight="1">
      <c r="C23" s="94" t="s">
        <v>286</v>
      </c>
      <c r="D23" s="101">
        <v>179129</v>
      </c>
      <c r="E23" s="95">
        <v>194055</v>
      </c>
      <c r="F23" s="96">
        <v>108.332542469394</v>
      </c>
      <c r="G23" s="97">
        <v>388.26673514618</v>
      </c>
      <c r="H23" s="97">
        <v>440.46038494241299</v>
      </c>
      <c r="I23" s="101">
        <v>6954983.2000000002</v>
      </c>
      <c r="J23" s="101">
        <v>8547354</v>
      </c>
      <c r="K23" s="96">
        <v>122.895393909794</v>
      </c>
      <c r="L23" s="102" t="s">
        <v>279</v>
      </c>
      <c r="M23" s="102" t="s">
        <v>279</v>
      </c>
      <c r="N23" s="103" t="s">
        <v>279</v>
      </c>
    </row>
    <row r="24" spans="1:14" ht="17.100000000000001" customHeight="1">
      <c r="C24" s="104" t="s">
        <v>287</v>
      </c>
      <c r="D24" s="105"/>
      <c r="E24" s="105"/>
      <c r="F24" s="106"/>
      <c r="G24" s="107"/>
      <c r="H24" s="107"/>
      <c r="I24" s="105"/>
      <c r="J24" s="105"/>
      <c r="K24" s="106"/>
      <c r="L24" s="108"/>
      <c r="M24" s="109"/>
      <c r="N24" s="110"/>
    </row>
    <row r="25" spans="1:14">
      <c r="C25" s="76" t="s">
        <v>288</v>
      </c>
      <c r="D25" s="77">
        <v>817</v>
      </c>
      <c r="E25" s="77">
        <v>868</v>
      </c>
      <c r="F25" s="78">
        <v>106.2423500612</v>
      </c>
      <c r="G25" s="79">
        <v>70.740514075887404</v>
      </c>
      <c r="H25" s="79">
        <v>76.117511520737295</v>
      </c>
      <c r="I25" s="77">
        <v>5779.5</v>
      </c>
      <c r="J25" s="77">
        <v>6607</v>
      </c>
      <c r="K25" s="78">
        <v>114.317847564668</v>
      </c>
      <c r="L25" s="201">
        <v>0</v>
      </c>
      <c r="M25" s="77">
        <v>0</v>
      </c>
      <c r="N25" s="78" t="s">
        <v>289</v>
      </c>
    </row>
    <row r="26" spans="1:14">
      <c r="C26" s="76" t="s">
        <v>290</v>
      </c>
      <c r="D26" s="77">
        <v>7621</v>
      </c>
      <c r="E26" s="77">
        <v>7688</v>
      </c>
      <c r="F26" s="78">
        <v>100.879149717885</v>
      </c>
      <c r="G26" s="79">
        <v>59.876656606744497</v>
      </c>
      <c r="H26" s="79">
        <v>58.293444328824101</v>
      </c>
      <c r="I26" s="77">
        <v>45632</v>
      </c>
      <c r="J26" s="77">
        <v>44816</v>
      </c>
      <c r="K26" s="78">
        <v>98.211781206171096</v>
      </c>
      <c r="L26" s="201">
        <v>30500</v>
      </c>
      <c r="M26" s="77">
        <v>28000</v>
      </c>
      <c r="N26" s="78">
        <v>91.8032786885246</v>
      </c>
    </row>
    <row r="27" spans="1:14">
      <c r="C27" s="76" t="s">
        <v>291</v>
      </c>
      <c r="D27" s="77">
        <v>1301</v>
      </c>
      <c r="E27" s="77">
        <v>1343</v>
      </c>
      <c r="F27" s="78">
        <v>103.228285933897</v>
      </c>
      <c r="G27" s="79">
        <v>73.654880860876304</v>
      </c>
      <c r="H27" s="79">
        <v>81.191362620997793</v>
      </c>
      <c r="I27" s="77">
        <v>9582.5</v>
      </c>
      <c r="J27" s="77">
        <v>10904</v>
      </c>
      <c r="K27" s="78">
        <v>113.790764414297</v>
      </c>
      <c r="L27" s="201">
        <v>400</v>
      </c>
      <c r="M27" s="83">
        <v>500</v>
      </c>
      <c r="N27" s="84">
        <v>125</v>
      </c>
    </row>
    <row r="28" spans="1:14" ht="60.45" customHeight="1">
      <c r="C28" s="94" t="s">
        <v>292</v>
      </c>
      <c r="D28" s="111">
        <v>9739</v>
      </c>
      <c r="E28" s="111">
        <v>9899</v>
      </c>
      <c r="F28" s="112">
        <v>101.64287914570301</v>
      </c>
      <c r="G28" s="113" t="s">
        <v>279</v>
      </c>
      <c r="H28" s="113" t="s">
        <v>279</v>
      </c>
      <c r="I28" s="111">
        <v>60994</v>
      </c>
      <c r="J28" s="111">
        <v>62327</v>
      </c>
      <c r="K28" s="112">
        <v>102.18546086500299</v>
      </c>
      <c r="L28" s="111">
        <v>30900</v>
      </c>
      <c r="M28" s="111">
        <v>28500</v>
      </c>
      <c r="N28" s="114">
        <v>92.233009708737896</v>
      </c>
    </row>
    <row r="29" spans="1:14" ht="41.85" customHeight="1">
      <c r="C29" s="94" t="s">
        <v>293</v>
      </c>
      <c r="D29" s="111">
        <v>188868</v>
      </c>
      <c r="E29" s="111">
        <v>203954</v>
      </c>
      <c r="F29" s="112">
        <v>107.987589215749</v>
      </c>
      <c r="G29" s="113" t="s">
        <v>279</v>
      </c>
      <c r="H29" s="113" t="s">
        <v>279</v>
      </c>
      <c r="I29" s="111">
        <v>7015977.2000000002</v>
      </c>
      <c r="J29" s="111">
        <v>8609680</v>
      </c>
      <c r="K29" s="112">
        <v>122.71533607606401</v>
      </c>
      <c r="L29" s="113" t="s">
        <v>279</v>
      </c>
      <c r="M29" s="115" t="s">
        <v>279</v>
      </c>
      <c r="N29" s="116" t="s">
        <v>279</v>
      </c>
    </row>
    <row r="30" spans="1:14" ht="20.100000000000001" customHeight="1">
      <c r="C30" s="117" t="s">
        <v>294</v>
      </c>
      <c r="D30" s="118"/>
      <c r="E30" s="119"/>
      <c r="F30" s="120"/>
      <c r="G30" s="119"/>
      <c r="H30" s="119"/>
      <c r="I30" s="119"/>
      <c r="J30" s="119"/>
      <c r="K30" s="120"/>
      <c r="L30" s="119"/>
      <c r="M30" s="119"/>
      <c r="N30" s="119"/>
    </row>
    <row r="31" spans="1:14">
      <c r="C31" s="119"/>
      <c r="D31" s="118"/>
      <c r="E31" s="119"/>
      <c r="F31" s="120"/>
      <c r="G31" s="119"/>
      <c r="H31" s="119"/>
      <c r="I31" s="119"/>
      <c r="J31" s="119"/>
      <c r="K31" s="120"/>
      <c r="L31" s="119"/>
      <c r="M31" s="119"/>
      <c r="N31" s="119"/>
    </row>
    <row r="32" spans="1:14" ht="22.8">
      <c r="C32" s="121" t="s">
        <v>295</v>
      </c>
      <c r="D32" s="122"/>
      <c r="E32" s="122"/>
      <c r="F32" s="123"/>
      <c r="G32" s="123"/>
      <c r="H32" s="123"/>
      <c r="I32" s="123"/>
      <c r="J32" s="123"/>
      <c r="K32" s="123"/>
      <c r="L32" s="123"/>
      <c r="M32" s="123"/>
      <c r="N32" s="123"/>
    </row>
    <row r="33" spans="3:14" ht="22.8">
      <c r="C33" s="125"/>
      <c r="D33" s="126"/>
      <c r="E33" s="127"/>
      <c r="F33" s="125"/>
      <c r="G33" s="125"/>
      <c r="H33" s="125"/>
      <c r="I33" s="125"/>
      <c r="J33" s="125"/>
      <c r="K33" s="125"/>
      <c r="L33" s="125"/>
      <c r="M33" s="125"/>
      <c r="N33" s="128" t="s">
        <v>33</v>
      </c>
    </row>
    <row r="34" spans="3:14">
      <c r="C34" s="389" t="s">
        <v>267</v>
      </c>
      <c r="D34" s="389"/>
      <c r="E34" s="389"/>
      <c r="F34" s="389"/>
      <c r="G34" s="389"/>
      <c r="H34" s="389"/>
      <c r="I34" s="389"/>
      <c r="J34" s="389"/>
      <c r="K34" s="389"/>
      <c r="L34" s="389"/>
      <c r="M34" s="389"/>
      <c r="N34" s="389"/>
    </row>
    <row r="35" spans="3:14">
      <c r="C35" s="129"/>
      <c r="D35" s="129"/>
      <c r="E35" s="129"/>
      <c r="F35" s="129"/>
      <c r="G35" s="129"/>
      <c r="H35" s="129"/>
      <c r="I35" s="129"/>
      <c r="J35" s="129"/>
      <c r="K35" s="129"/>
      <c r="L35" s="129"/>
      <c r="M35" s="129"/>
      <c r="N35" s="129"/>
    </row>
    <row r="36" spans="3:14">
      <c r="C36" s="130"/>
      <c r="D36" s="390" t="s">
        <v>268</v>
      </c>
      <c r="E36" s="390"/>
      <c r="F36" s="390"/>
      <c r="G36" s="391" t="s">
        <v>25</v>
      </c>
      <c r="H36" s="391"/>
      <c r="I36" s="390" t="s">
        <v>269</v>
      </c>
      <c r="J36" s="390"/>
      <c r="K36" s="390"/>
      <c r="L36" s="392" t="s">
        <v>270</v>
      </c>
      <c r="M36" s="392"/>
      <c r="N36" s="392"/>
    </row>
    <row r="37" spans="3:14">
      <c r="C37" s="131" t="s">
        <v>271</v>
      </c>
      <c r="D37" s="393" t="s">
        <v>272</v>
      </c>
      <c r="E37" s="393"/>
      <c r="F37" s="132"/>
      <c r="G37" s="394" t="s">
        <v>273</v>
      </c>
      <c r="H37" s="394"/>
      <c r="I37" s="393" t="s">
        <v>274</v>
      </c>
      <c r="J37" s="393"/>
      <c r="K37" s="132"/>
      <c r="L37" s="393" t="s">
        <v>274</v>
      </c>
      <c r="M37" s="393"/>
      <c r="N37" s="133"/>
    </row>
    <row r="38" spans="3:14">
      <c r="C38" s="134"/>
      <c r="D38" s="135"/>
      <c r="E38" s="135"/>
      <c r="F38" s="136" t="s">
        <v>275</v>
      </c>
      <c r="G38" s="137"/>
      <c r="H38" s="137"/>
      <c r="I38" s="135"/>
      <c r="J38" s="135"/>
      <c r="K38" s="136" t="s">
        <v>275</v>
      </c>
      <c r="L38" s="135"/>
      <c r="M38" s="135"/>
      <c r="N38" s="136" t="s">
        <v>275</v>
      </c>
    </row>
    <row r="39" spans="3:14">
      <c r="C39" s="138"/>
      <c r="D39" s="139">
        <v>2018</v>
      </c>
      <c r="E39" s="139">
        <v>2019</v>
      </c>
      <c r="F39" s="139" t="s">
        <v>296</v>
      </c>
      <c r="G39" s="139">
        <v>2018</v>
      </c>
      <c r="H39" s="139">
        <v>2019</v>
      </c>
      <c r="I39" s="139">
        <v>2018</v>
      </c>
      <c r="J39" s="139">
        <v>2019</v>
      </c>
      <c r="K39" s="139" t="s">
        <v>296</v>
      </c>
      <c r="L39" s="139">
        <v>2018</v>
      </c>
      <c r="M39" s="139">
        <v>2019</v>
      </c>
      <c r="N39" s="139" t="s">
        <v>296</v>
      </c>
    </row>
    <row r="40" spans="3:14">
      <c r="C40" s="381" t="s">
        <v>277</v>
      </c>
      <c r="D40" s="382"/>
      <c r="E40" s="382"/>
      <c r="F40" s="382"/>
      <c r="G40" s="382"/>
      <c r="H40" s="382"/>
      <c r="I40" s="382"/>
      <c r="J40" s="382"/>
      <c r="K40" s="382"/>
      <c r="L40" s="382"/>
      <c r="M40" s="382"/>
      <c r="N40" s="383"/>
    </row>
    <row r="41" spans="3:14">
      <c r="C41" s="140" t="s">
        <v>278</v>
      </c>
      <c r="D41" s="141">
        <v>21592</v>
      </c>
      <c r="E41" s="141">
        <v>22526</v>
      </c>
      <c r="F41" s="142">
        <v>104.3</v>
      </c>
      <c r="G41" s="141">
        <v>280.7</v>
      </c>
      <c r="H41" s="141">
        <v>309.10000000000002</v>
      </c>
      <c r="I41" s="141">
        <v>606003.30000000005</v>
      </c>
      <c r="J41" s="141">
        <v>696348.9</v>
      </c>
      <c r="K41" s="142">
        <v>114.9</v>
      </c>
      <c r="L41" s="143"/>
      <c r="M41" s="141"/>
      <c r="N41" s="142"/>
    </row>
    <row r="42" spans="3:14">
      <c r="C42" s="144" t="s">
        <v>280</v>
      </c>
      <c r="D42" s="145"/>
      <c r="E42" s="145"/>
      <c r="F42" s="146"/>
      <c r="G42" s="145"/>
      <c r="H42" s="145"/>
      <c r="I42" s="145">
        <v>78265.3</v>
      </c>
      <c r="J42" s="145">
        <v>93451.5</v>
      </c>
      <c r="K42" s="146">
        <v>119.4</v>
      </c>
      <c r="L42" s="387" t="s">
        <v>281</v>
      </c>
      <c r="M42" s="387"/>
      <c r="N42" s="387"/>
    </row>
    <row r="43" spans="3:14">
      <c r="C43" s="144" t="s">
        <v>282</v>
      </c>
      <c r="D43" s="145">
        <v>24075</v>
      </c>
      <c r="E43" s="147">
        <v>22379</v>
      </c>
      <c r="F43" s="146">
        <v>93</v>
      </c>
      <c r="G43" s="145">
        <v>397.4</v>
      </c>
      <c r="H43" s="145">
        <v>428.3</v>
      </c>
      <c r="I43" s="145">
        <v>956750</v>
      </c>
      <c r="J43" s="145">
        <v>958603.5</v>
      </c>
      <c r="K43" s="148">
        <v>100.2</v>
      </c>
      <c r="L43" s="149">
        <v>21</v>
      </c>
      <c r="M43" s="209">
        <v>19.84</v>
      </c>
      <c r="N43" s="148">
        <v>94.476190476190482</v>
      </c>
    </row>
    <row r="44" spans="3:14" ht="34.200000000000003">
      <c r="C44" s="150" t="s">
        <v>283</v>
      </c>
      <c r="D44" s="151">
        <v>8669</v>
      </c>
      <c r="E44" s="145">
        <v>9249</v>
      </c>
      <c r="F44" s="152">
        <v>106.7</v>
      </c>
      <c r="G44" s="151">
        <v>292.3</v>
      </c>
      <c r="H44" s="151">
        <v>295.60000000000002</v>
      </c>
      <c r="I44" s="151">
        <v>253361</v>
      </c>
      <c r="J44" s="151">
        <v>273409.5</v>
      </c>
      <c r="K44" s="146">
        <v>107.9</v>
      </c>
      <c r="L44" s="151">
        <v>12116.8</v>
      </c>
      <c r="M44" s="153">
        <v>17138.7</v>
      </c>
      <c r="N44" s="146">
        <v>141.4</v>
      </c>
    </row>
    <row r="45" spans="3:14" ht="22.8">
      <c r="C45" s="154" t="s">
        <v>284</v>
      </c>
      <c r="D45" s="145">
        <v>145222</v>
      </c>
      <c r="E45" s="147">
        <v>153003</v>
      </c>
      <c r="F45" s="146">
        <v>105.4</v>
      </c>
      <c r="G45" s="147">
        <v>410.8</v>
      </c>
      <c r="H45" s="147">
        <v>427.4</v>
      </c>
      <c r="I45" s="145">
        <v>5966002.5999999996</v>
      </c>
      <c r="J45" s="145">
        <v>6538601</v>
      </c>
      <c r="K45" s="146">
        <v>109.6</v>
      </c>
      <c r="L45" s="147">
        <v>2225131.7000000002</v>
      </c>
      <c r="M45" s="155">
        <v>2247186.2999999998</v>
      </c>
      <c r="N45" s="146">
        <v>101</v>
      </c>
    </row>
    <row r="46" spans="3:14" ht="24">
      <c r="C46" s="156" t="s">
        <v>285</v>
      </c>
      <c r="D46" s="157">
        <v>153891</v>
      </c>
      <c r="E46" s="157">
        <v>162252</v>
      </c>
      <c r="F46" s="158">
        <v>105.4</v>
      </c>
      <c r="G46" s="157">
        <v>404.1</v>
      </c>
      <c r="H46" s="157">
        <v>419.8</v>
      </c>
      <c r="I46" s="157">
        <v>6219363.5999999996</v>
      </c>
      <c r="J46" s="157">
        <v>6812010.5</v>
      </c>
      <c r="K46" s="158">
        <v>109.5</v>
      </c>
      <c r="L46" s="159"/>
      <c r="M46" s="159"/>
      <c r="N46" s="160"/>
    </row>
    <row r="47" spans="3:14" ht="24">
      <c r="C47" s="156" t="s">
        <v>286</v>
      </c>
      <c r="D47" s="161">
        <v>199558</v>
      </c>
      <c r="E47" s="157">
        <v>207157</v>
      </c>
      <c r="F47" s="158">
        <v>103.8</v>
      </c>
      <c r="G47" s="157"/>
      <c r="H47" s="157"/>
      <c r="I47" s="161">
        <v>7860382.2000000002</v>
      </c>
      <c r="J47" s="161">
        <v>8560414.4000000004</v>
      </c>
      <c r="K47" s="158">
        <v>108.9</v>
      </c>
      <c r="L47" s="157"/>
      <c r="M47" s="157"/>
      <c r="N47" s="158"/>
    </row>
    <row r="48" spans="3:14">
      <c r="C48" s="381" t="s">
        <v>287</v>
      </c>
      <c r="D48" s="382"/>
      <c r="E48" s="382"/>
      <c r="F48" s="382"/>
      <c r="G48" s="382"/>
      <c r="H48" s="382"/>
      <c r="I48" s="382"/>
      <c r="J48" s="382"/>
      <c r="K48" s="382"/>
      <c r="L48" s="382"/>
      <c r="M48" s="382"/>
      <c r="N48" s="383"/>
    </row>
    <row r="49" spans="3:14">
      <c r="C49" s="140" t="s">
        <v>288</v>
      </c>
      <c r="D49" s="141">
        <v>883</v>
      </c>
      <c r="E49" s="141">
        <v>903</v>
      </c>
      <c r="F49" s="142">
        <v>102.3</v>
      </c>
      <c r="G49" s="141">
        <v>76.5</v>
      </c>
      <c r="H49" s="141">
        <v>74.8</v>
      </c>
      <c r="I49" s="141">
        <v>6758.2</v>
      </c>
      <c r="J49" s="141">
        <v>6758.2</v>
      </c>
      <c r="K49" s="142">
        <v>100</v>
      </c>
      <c r="L49" s="141">
        <v>100</v>
      </c>
      <c r="M49" s="202">
        <v>100</v>
      </c>
      <c r="N49" s="142">
        <v>100</v>
      </c>
    </row>
    <row r="50" spans="3:14">
      <c r="C50" s="144" t="s">
        <v>290</v>
      </c>
      <c r="D50" s="145">
        <v>7971</v>
      </c>
      <c r="E50" s="145">
        <v>8021</v>
      </c>
      <c r="F50" s="146">
        <v>100.6</v>
      </c>
      <c r="G50" s="145">
        <v>57.4</v>
      </c>
      <c r="H50" s="145">
        <v>57</v>
      </c>
      <c r="I50" s="145">
        <v>45735.4</v>
      </c>
      <c r="J50" s="145">
        <v>45735.4</v>
      </c>
      <c r="K50" s="146">
        <v>100</v>
      </c>
      <c r="L50" s="145">
        <v>29500</v>
      </c>
      <c r="M50" s="203">
        <v>29800</v>
      </c>
      <c r="N50" s="146">
        <v>101</v>
      </c>
    </row>
    <row r="51" spans="3:14">
      <c r="C51" s="144" t="s">
        <v>291</v>
      </c>
      <c r="D51" s="145">
        <v>1562</v>
      </c>
      <c r="E51" s="145">
        <v>1582</v>
      </c>
      <c r="F51" s="146">
        <v>101.3</v>
      </c>
      <c r="G51" s="145"/>
      <c r="H51" s="145"/>
      <c r="I51" s="145">
        <v>11308.9</v>
      </c>
      <c r="J51" s="145">
        <v>11308.9</v>
      </c>
      <c r="K51" s="146">
        <v>100</v>
      </c>
      <c r="L51" s="145">
        <v>650</v>
      </c>
      <c r="M51" s="204">
        <v>700</v>
      </c>
      <c r="N51" s="148">
        <v>107.7</v>
      </c>
    </row>
    <row r="52" spans="3:14" ht="48">
      <c r="C52" s="156" t="s">
        <v>292</v>
      </c>
      <c r="D52" s="162">
        <v>10416</v>
      </c>
      <c r="E52" s="162">
        <v>10506</v>
      </c>
      <c r="F52" s="163">
        <v>100.9</v>
      </c>
      <c r="G52" s="164"/>
      <c r="H52" s="164"/>
      <c r="I52" s="162">
        <v>63802.5</v>
      </c>
      <c r="J52" s="162">
        <v>63802.5</v>
      </c>
      <c r="K52" s="163">
        <v>100</v>
      </c>
      <c r="L52" s="162">
        <v>30250</v>
      </c>
      <c r="M52" s="162">
        <v>30600</v>
      </c>
      <c r="N52" s="165">
        <v>101.2</v>
      </c>
    </row>
    <row r="53" spans="3:14" ht="36">
      <c r="C53" s="156" t="s">
        <v>293</v>
      </c>
      <c r="D53" s="162">
        <v>209974</v>
      </c>
      <c r="E53" s="162">
        <v>217663</v>
      </c>
      <c r="F53" s="163">
        <v>103.7</v>
      </c>
      <c r="G53" s="164"/>
      <c r="H53" s="164"/>
      <c r="I53" s="162">
        <v>7924184.7000000002</v>
      </c>
      <c r="J53" s="162">
        <v>8624216.9000000004</v>
      </c>
      <c r="K53" s="163">
        <v>108.8</v>
      </c>
      <c r="L53" s="164"/>
      <c r="M53" s="162"/>
      <c r="N53" s="163"/>
    </row>
    <row r="54" spans="3:14">
      <c r="C54" s="166" t="s">
        <v>297</v>
      </c>
      <c r="D54" s="167"/>
      <c r="E54" s="168"/>
      <c r="F54" s="169"/>
      <c r="G54" s="168"/>
      <c r="H54" s="168"/>
      <c r="I54" s="168"/>
      <c r="J54" s="168"/>
      <c r="K54" s="169"/>
      <c r="L54" s="168"/>
      <c r="M54" s="168"/>
      <c r="N54" s="168"/>
    </row>
    <row r="55" spans="3:14">
      <c r="C55" s="119"/>
      <c r="D55" s="118"/>
      <c r="E55" s="119"/>
      <c r="F55" s="120"/>
      <c r="G55" s="119"/>
      <c r="H55" s="119"/>
      <c r="I55" s="119"/>
      <c r="J55" s="119"/>
      <c r="K55" s="120"/>
      <c r="L55" s="119"/>
      <c r="M55" s="119"/>
      <c r="N55" s="119"/>
    </row>
    <row r="56" spans="3:14" ht="22.8">
      <c r="C56" s="121" t="s">
        <v>484</v>
      </c>
      <c r="D56" s="122"/>
      <c r="E56" s="122"/>
      <c r="F56" s="123"/>
      <c r="G56" s="123"/>
      <c r="H56" s="123"/>
      <c r="I56" s="123"/>
      <c r="J56" s="123"/>
      <c r="K56" s="123"/>
      <c r="L56" s="123"/>
      <c r="M56" s="123"/>
      <c r="N56" s="123"/>
    </row>
    <row r="57" spans="3:14" ht="22.8">
      <c r="C57" s="124"/>
      <c r="D57" s="126"/>
      <c r="E57" s="127"/>
      <c r="F57" s="124"/>
      <c r="G57" s="125"/>
      <c r="H57" s="125"/>
      <c r="I57" s="125"/>
      <c r="J57" s="125"/>
      <c r="K57" s="124"/>
      <c r="L57" s="125"/>
      <c r="M57" s="125"/>
      <c r="N57" s="128" t="s">
        <v>33</v>
      </c>
    </row>
    <row r="58" spans="3:14">
      <c r="C58" s="384" t="s">
        <v>267</v>
      </c>
      <c r="D58" s="384"/>
      <c r="E58" s="384"/>
      <c r="F58" s="384"/>
      <c r="G58" s="384"/>
      <c r="H58" s="384"/>
      <c r="I58" s="384"/>
      <c r="J58" s="384"/>
      <c r="K58" s="384"/>
      <c r="L58" s="384"/>
      <c r="M58" s="384"/>
      <c r="N58" s="384"/>
    </row>
    <row r="59" spans="3:14">
      <c r="C59" s="170"/>
      <c r="D59" s="170"/>
      <c r="E59" s="170"/>
      <c r="F59" s="170"/>
      <c r="G59" s="170"/>
      <c r="H59" s="170"/>
      <c r="I59" s="170"/>
      <c r="J59" s="170"/>
      <c r="K59" s="170"/>
      <c r="L59" s="170"/>
      <c r="M59" s="170"/>
      <c r="N59" s="170"/>
    </row>
    <row r="60" spans="3:14">
      <c r="C60" s="171"/>
      <c r="D60" s="385" t="s">
        <v>268</v>
      </c>
      <c r="E60" s="385"/>
      <c r="F60" s="385"/>
      <c r="G60" s="385" t="s">
        <v>25</v>
      </c>
      <c r="H60" s="385"/>
      <c r="I60" s="385" t="s">
        <v>269</v>
      </c>
      <c r="J60" s="385"/>
      <c r="K60" s="385"/>
      <c r="L60" s="386" t="s">
        <v>270</v>
      </c>
      <c r="M60" s="386"/>
      <c r="N60" s="386"/>
    </row>
    <row r="61" spans="3:14">
      <c r="C61" s="172" t="s">
        <v>271</v>
      </c>
      <c r="D61" s="378" t="s">
        <v>272</v>
      </c>
      <c r="E61" s="378"/>
      <c r="F61" s="173"/>
      <c r="G61" s="379" t="s">
        <v>273</v>
      </c>
      <c r="H61" s="379"/>
      <c r="I61" s="378" t="s">
        <v>274</v>
      </c>
      <c r="J61" s="378"/>
      <c r="K61" s="173"/>
      <c r="L61" s="378" t="s">
        <v>274</v>
      </c>
      <c r="M61" s="378"/>
      <c r="N61" s="174"/>
    </row>
    <row r="62" spans="3:14">
      <c r="C62" s="175"/>
      <c r="D62" s="171"/>
      <c r="E62" s="171"/>
      <c r="F62" s="176" t="s">
        <v>275</v>
      </c>
      <c r="G62" s="171"/>
      <c r="H62" s="171"/>
      <c r="I62" s="171"/>
      <c r="J62" s="171"/>
      <c r="K62" s="176" t="s">
        <v>275</v>
      </c>
      <c r="L62" s="171"/>
      <c r="M62" s="171"/>
      <c r="N62" s="176" t="s">
        <v>275</v>
      </c>
    </row>
    <row r="63" spans="3:14">
      <c r="C63" s="177"/>
      <c r="D63" s="178">
        <v>2022</v>
      </c>
      <c r="E63" s="178">
        <v>2022</v>
      </c>
      <c r="F63" s="178" t="s">
        <v>536</v>
      </c>
      <c r="G63" s="178">
        <v>2022</v>
      </c>
      <c r="H63" s="178">
        <v>2023</v>
      </c>
      <c r="I63" s="178">
        <v>2022</v>
      </c>
      <c r="J63" s="178">
        <v>2023</v>
      </c>
      <c r="K63" s="178" t="s">
        <v>536</v>
      </c>
      <c r="L63" s="178">
        <v>2022</v>
      </c>
      <c r="M63" s="178">
        <v>2023</v>
      </c>
      <c r="N63" s="178" t="s">
        <v>536</v>
      </c>
    </row>
    <row r="64" spans="3:14">
      <c r="C64" s="375" t="s">
        <v>277</v>
      </c>
      <c r="D64" s="376"/>
      <c r="E64" s="376"/>
      <c r="F64" s="376"/>
      <c r="G64" s="376"/>
      <c r="H64" s="376"/>
      <c r="I64" s="376"/>
      <c r="J64" s="376"/>
      <c r="K64" s="376"/>
      <c r="L64" s="376"/>
      <c r="M64" s="376"/>
      <c r="N64" s="377"/>
    </row>
    <row r="65" spans="3:14">
      <c r="C65" s="179" t="s">
        <v>278</v>
      </c>
      <c r="D65" s="180">
        <v>23619</v>
      </c>
      <c r="E65" s="180">
        <v>20676</v>
      </c>
      <c r="F65" s="181">
        <v>87.5</v>
      </c>
      <c r="G65" s="182">
        <v>302.7</v>
      </c>
      <c r="H65" s="182">
        <v>307</v>
      </c>
      <c r="I65" s="180">
        <v>714889.2</v>
      </c>
      <c r="J65" s="180">
        <v>634693.19999999995</v>
      </c>
      <c r="K65" s="181">
        <v>88.8</v>
      </c>
      <c r="L65" s="180"/>
      <c r="M65" s="180"/>
      <c r="N65" s="181"/>
    </row>
    <row r="66" spans="3:14">
      <c r="C66" s="183" t="s">
        <v>280</v>
      </c>
      <c r="D66" s="184"/>
      <c r="E66" s="184"/>
      <c r="F66" s="185"/>
      <c r="G66" s="186"/>
      <c r="H66" s="186"/>
      <c r="I66" s="184">
        <v>69339.520000000004</v>
      </c>
      <c r="J66" s="184">
        <v>102357.4</v>
      </c>
      <c r="K66" s="185">
        <v>147.6</v>
      </c>
      <c r="L66" s="380" t="s">
        <v>281</v>
      </c>
      <c r="M66" s="380"/>
      <c r="N66" s="380"/>
    </row>
    <row r="67" spans="3:14">
      <c r="C67" s="183" t="s">
        <v>282</v>
      </c>
      <c r="D67" s="184">
        <v>20877</v>
      </c>
      <c r="E67" s="184">
        <v>16733</v>
      </c>
      <c r="F67" s="185">
        <v>80.2</v>
      </c>
      <c r="G67" s="186">
        <v>393.9</v>
      </c>
      <c r="H67" s="186">
        <v>433.9</v>
      </c>
      <c r="I67" s="184">
        <v>822412.80000000005</v>
      </c>
      <c r="J67" s="184">
        <v>726076.7</v>
      </c>
      <c r="K67" s="185">
        <v>88.3</v>
      </c>
      <c r="L67" s="187">
        <v>19.899999999999999</v>
      </c>
      <c r="M67" s="210">
        <v>17.7</v>
      </c>
      <c r="N67" s="187">
        <v>88.9</v>
      </c>
    </row>
    <row r="68" spans="3:14" ht="34.200000000000003">
      <c r="C68" s="188" t="s">
        <v>283</v>
      </c>
      <c r="D68" s="180">
        <v>12550</v>
      </c>
      <c r="E68" s="180">
        <v>12306</v>
      </c>
      <c r="F68" s="181">
        <v>98.1</v>
      </c>
      <c r="G68" s="182">
        <v>303.8</v>
      </c>
      <c r="H68" s="182">
        <v>341.2</v>
      </c>
      <c r="I68" s="180">
        <v>381212.8</v>
      </c>
      <c r="J68" s="180">
        <v>419833.7</v>
      </c>
      <c r="K68" s="181">
        <v>110.1</v>
      </c>
      <c r="L68" s="184">
        <v>8131</v>
      </c>
      <c r="M68" s="189">
        <v>8937.2000000000007</v>
      </c>
      <c r="N68" s="185">
        <v>109.9</v>
      </c>
    </row>
    <row r="69" spans="3:14" ht="22.8">
      <c r="C69" s="190" t="s">
        <v>284</v>
      </c>
      <c r="D69" s="184">
        <v>154616</v>
      </c>
      <c r="E69" s="184">
        <v>154293</v>
      </c>
      <c r="F69" s="185">
        <v>99.8</v>
      </c>
      <c r="G69" s="186">
        <v>393.1</v>
      </c>
      <c r="H69" s="186">
        <v>435.8</v>
      </c>
      <c r="I69" s="184">
        <v>6077988.0999999996</v>
      </c>
      <c r="J69" s="184">
        <v>6723533</v>
      </c>
      <c r="K69" s="185">
        <v>110.6</v>
      </c>
      <c r="L69" s="184">
        <v>2102361.2999999998</v>
      </c>
      <c r="M69" s="189">
        <v>2356690.2999999998</v>
      </c>
      <c r="N69" s="185">
        <v>112.1</v>
      </c>
    </row>
    <row r="70" spans="3:14" ht="24">
      <c r="C70" s="191" t="s">
        <v>285</v>
      </c>
      <c r="D70" s="192">
        <v>167166</v>
      </c>
      <c r="E70" s="192">
        <v>166599</v>
      </c>
      <c r="F70" s="193">
        <v>99.7</v>
      </c>
      <c r="G70" s="194">
        <v>386.4</v>
      </c>
      <c r="H70" s="194">
        <v>428.8</v>
      </c>
      <c r="I70" s="195">
        <v>6459200.9000000004</v>
      </c>
      <c r="J70" s="195">
        <v>7143366.7000000002</v>
      </c>
      <c r="K70" s="196">
        <v>110.6</v>
      </c>
      <c r="L70" s="192"/>
      <c r="M70" s="192"/>
      <c r="N70" s="193"/>
    </row>
    <row r="71" spans="3:14" ht="24">
      <c r="C71" s="191" t="s">
        <v>286</v>
      </c>
      <c r="D71" s="192">
        <v>211662</v>
      </c>
      <c r="E71" s="192">
        <v>204008</v>
      </c>
      <c r="F71" s="193">
        <v>96.4</v>
      </c>
      <c r="G71" s="194">
        <v>381.1</v>
      </c>
      <c r="H71" s="194">
        <v>421.9</v>
      </c>
      <c r="I71" s="195">
        <v>8065842.4199999999</v>
      </c>
      <c r="J71" s="195">
        <v>8606494</v>
      </c>
      <c r="K71" s="196">
        <v>106.7</v>
      </c>
      <c r="L71" s="192"/>
      <c r="M71" s="192"/>
      <c r="N71" s="193"/>
    </row>
    <row r="72" spans="3:14">
      <c r="C72" s="375" t="s">
        <v>287</v>
      </c>
      <c r="D72" s="376"/>
      <c r="E72" s="376"/>
      <c r="F72" s="376"/>
      <c r="G72" s="376"/>
      <c r="H72" s="376"/>
      <c r="I72" s="376"/>
      <c r="J72" s="376"/>
      <c r="K72" s="376"/>
      <c r="L72" s="376"/>
      <c r="M72" s="376"/>
      <c r="N72" s="377"/>
    </row>
    <row r="73" spans="3:14">
      <c r="C73" s="179" t="s">
        <v>288</v>
      </c>
      <c r="D73" s="180">
        <v>995</v>
      </c>
      <c r="E73" s="180">
        <v>999</v>
      </c>
      <c r="F73" s="181">
        <v>100.4</v>
      </c>
      <c r="G73" s="182">
        <v>75.7</v>
      </c>
      <c r="H73" s="182">
        <v>72.3</v>
      </c>
      <c r="I73" s="180">
        <v>7535.2</v>
      </c>
      <c r="J73" s="180">
        <v>7218.1</v>
      </c>
      <c r="K73" s="181">
        <v>95.8</v>
      </c>
      <c r="L73" s="180">
        <v>400</v>
      </c>
      <c r="M73" s="205">
        <v>350</v>
      </c>
      <c r="N73" s="181">
        <v>87.5</v>
      </c>
    </row>
    <row r="74" spans="3:14">
      <c r="C74" s="183" t="s">
        <v>290</v>
      </c>
      <c r="D74" s="184">
        <v>4291</v>
      </c>
      <c r="E74" s="184">
        <v>4491</v>
      </c>
      <c r="F74" s="185">
        <v>104.7</v>
      </c>
      <c r="G74" s="186">
        <v>58.1</v>
      </c>
      <c r="H74" s="186">
        <v>51.2</v>
      </c>
      <c r="I74" s="184">
        <v>24930</v>
      </c>
      <c r="J74" s="184">
        <v>22980</v>
      </c>
      <c r="K74" s="185">
        <v>92.2</v>
      </c>
      <c r="L74" s="184">
        <v>15000</v>
      </c>
      <c r="M74" s="206">
        <v>13000</v>
      </c>
      <c r="N74" s="185">
        <v>86.7</v>
      </c>
    </row>
    <row r="75" spans="3:14">
      <c r="C75" s="183" t="s">
        <v>291</v>
      </c>
      <c r="D75" s="184">
        <v>1503</v>
      </c>
      <c r="E75" s="184">
        <v>1495</v>
      </c>
      <c r="F75" s="185">
        <v>99.5</v>
      </c>
      <c r="G75" s="186"/>
      <c r="H75" s="186"/>
      <c r="I75" s="184">
        <v>10345.799999999999</v>
      </c>
      <c r="J75" s="184">
        <v>9991</v>
      </c>
      <c r="K75" s="185">
        <v>96.6</v>
      </c>
      <c r="L75" s="184">
        <v>400</v>
      </c>
      <c r="M75" s="206">
        <v>350</v>
      </c>
      <c r="N75" s="185">
        <v>87.5</v>
      </c>
    </row>
    <row r="76" spans="3:14" ht="48">
      <c r="C76" s="191" t="s">
        <v>292</v>
      </c>
      <c r="D76" s="192">
        <v>6789</v>
      </c>
      <c r="E76" s="192">
        <v>6985</v>
      </c>
      <c r="F76" s="193">
        <v>102.9</v>
      </c>
      <c r="G76" s="194"/>
      <c r="H76" s="194"/>
      <c r="I76" s="195">
        <v>42811</v>
      </c>
      <c r="J76" s="195">
        <v>40189.1</v>
      </c>
      <c r="K76" s="196">
        <v>93.9</v>
      </c>
      <c r="L76" s="192">
        <v>15800</v>
      </c>
      <c r="M76" s="192">
        <v>13700</v>
      </c>
      <c r="N76" s="193">
        <v>86.7</v>
      </c>
    </row>
    <row r="77" spans="3:14" ht="36">
      <c r="C77" s="191" t="s">
        <v>293</v>
      </c>
      <c r="D77" s="192">
        <v>218451</v>
      </c>
      <c r="E77" s="192">
        <v>210993</v>
      </c>
      <c r="F77" s="193">
        <v>96.6</v>
      </c>
      <c r="G77" s="194"/>
      <c r="H77" s="194"/>
      <c r="I77" s="195">
        <v>8108653.4199999999</v>
      </c>
      <c r="J77" s="195">
        <v>8646683.0999999996</v>
      </c>
      <c r="K77" s="196">
        <v>106.6</v>
      </c>
      <c r="L77" s="192"/>
      <c r="M77" s="192"/>
      <c r="N77" s="193"/>
    </row>
    <row r="78" spans="3:14">
      <c r="C78" s="197">
        <v>2022</v>
      </c>
      <c r="D78" s="198"/>
      <c r="E78" s="199"/>
      <c r="F78" s="200"/>
      <c r="G78" s="199"/>
      <c r="H78" s="199"/>
      <c r="I78" s="199"/>
      <c r="J78" s="199"/>
      <c r="K78" s="200"/>
      <c r="L78" s="199"/>
      <c r="M78" s="199"/>
      <c r="N78" s="199"/>
    </row>
  </sheetData>
  <mergeCells count="34">
    <mergeCell ref="D13:E13"/>
    <mergeCell ref="G13:H13"/>
    <mergeCell ref="I13:J13"/>
    <mergeCell ref="L13:M13"/>
    <mergeCell ref="C10:N10"/>
    <mergeCell ref="D12:F12"/>
    <mergeCell ref="G12:H12"/>
    <mergeCell ref="I12:K12"/>
    <mergeCell ref="L12:N12"/>
    <mergeCell ref="L42:N42"/>
    <mergeCell ref="L18:N18"/>
    <mergeCell ref="C34:N34"/>
    <mergeCell ref="D36:F36"/>
    <mergeCell ref="G36:H36"/>
    <mergeCell ref="I36:K36"/>
    <mergeCell ref="L36:N36"/>
    <mergeCell ref="D37:E37"/>
    <mergeCell ref="G37:H37"/>
    <mergeCell ref="I37:J37"/>
    <mergeCell ref="L37:M37"/>
    <mergeCell ref="C40:N40"/>
    <mergeCell ref="C48:N48"/>
    <mergeCell ref="C58:N58"/>
    <mergeCell ref="D60:F60"/>
    <mergeCell ref="G60:H60"/>
    <mergeCell ref="I60:K60"/>
    <mergeCell ref="L60:N60"/>
    <mergeCell ref="C72:N72"/>
    <mergeCell ref="D61:E61"/>
    <mergeCell ref="G61:H61"/>
    <mergeCell ref="I61:J61"/>
    <mergeCell ref="L61:M61"/>
    <mergeCell ref="C64:N64"/>
    <mergeCell ref="L66:N66"/>
  </mergeCells>
  <hyperlinks>
    <hyperlink ref="A1" location="SOMMAIRE!A1" display="SOMMAIRE" xr:uid="{A7683669-8E99-474F-9AD6-9DF47ED35C30}"/>
  </hyperlinks>
  <pageMargins left="0.39370078740157477" right="0.13622047244094487" top="0.94645669291338586" bottom="1.1437007874015748" header="0.75" footer="0.75"/>
  <pageSetup paperSize="9" fitToWidth="0"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4BD81-5EAF-445B-BB58-E216927FB80C}">
  <sheetPr>
    <tabColor rgb="FF92D050"/>
  </sheetPr>
  <dimension ref="A1:V20"/>
  <sheetViews>
    <sheetView workbookViewId="0">
      <pane xSplit="3" ySplit="1" topLeftCell="D2" activePane="bottomRight" state="frozen"/>
      <selection activeCell="B15" sqref="B15"/>
      <selection pane="topRight" activeCell="B15" sqref="B15"/>
      <selection pane="bottomLeft" activeCell="B15" sqref="B15"/>
      <selection pane="bottomRight" activeCell="T19" sqref="T19"/>
    </sheetView>
  </sheetViews>
  <sheetFormatPr baseColWidth="10" defaultColWidth="9.109375" defaultRowHeight="14.4"/>
  <cols>
    <col min="1" max="1" width="12.33203125" style="6" bestFit="1" customWidth="1"/>
    <col min="2" max="2" width="31.77734375" style="4" customWidth="1"/>
    <col min="3" max="3" width="20.6640625" style="4" bestFit="1" customWidth="1"/>
    <col min="4" max="4" width="10.44140625" style="4" bestFit="1" customWidth="1"/>
    <col min="5" max="6" width="19.109375" style="4" bestFit="1" customWidth="1"/>
    <col min="7" max="7" width="6.6640625" style="6" bestFit="1" customWidth="1"/>
    <col min="8" max="8" width="12.109375" style="6" customWidth="1"/>
    <col min="9" max="9" width="10.33203125" style="6" customWidth="1"/>
    <col min="10" max="10" width="12.109375" style="6" bestFit="1" customWidth="1"/>
    <col min="11" max="11" width="12.109375" style="6" customWidth="1"/>
    <col min="12" max="12" width="18.88671875" style="6" bestFit="1" customWidth="1"/>
    <col min="13" max="13" width="18.88671875" style="6" customWidth="1"/>
    <col min="14" max="16" width="20" style="4" customWidth="1"/>
    <col min="17" max="18" width="18.6640625" style="4" customWidth="1"/>
    <col min="19" max="20" width="21.77734375" style="4" customWidth="1"/>
    <col min="21" max="21" width="11.6640625" style="4" bestFit="1" customWidth="1"/>
    <col min="22" max="22" width="13.109375" style="4" customWidth="1"/>
    <col min="23" max="16384" width="9.109375" style="4"/>
  </cols>
  <sheetData>
    <row r="1" spans="1:22" ht="38.4" thickBot="1">
      <c r="A1" s="21" t="s">
        <v>310</v>
      </c>
      <c r="B1" s="22" t="s">
        <v>126</v>
      </c>
      <c r="C1" s="22" t="s">
        <v>127</v>
      </c>
      <c r="D1" s="22" t="s">
        <v>311</v>
      </c>
      <c r="E1" s="22" t="s">
        <v>312</v>
      </c>
      <c r="F1" s="22" t="s">
        <v>313</v>
      </c>
      <c r="G1" s="23" t="str">
        <f>Etiquettes!$A$5</f>
        <v>Unité</v>
      </c>
      <c r="H1" s="23" t="str">
        <f>Etiquettes!$A$4</f>
        <v>Campagne</v>
      </c>
      <c r="I1" s="23" t="str">
        <f>Etiquettes!$A$3</f>
        <v>Filière</v>
      </c>
      <c r="J1" s="23" t="str">
        <f>Etiquettes!$A$7</f>
        <v>Année de la donnée collectée</v>
      </c>
      <c r="K1" s="23" t="str">
        <f>Etiquettes!$A$6</f>
        <v>Territoire</v>
      </c>
      <c r="L1" s="23" t="str">
        <f>Etiquettes!$A$12</f>
        <v>Traduction</v>
      </c>
      <c r="M1" s="23" t="str">
        <f>Etiquettes!$A$10</f>
        <v>Hypothèse</v>
      </c>
      <c r="N1" s="23" t="str">
        <f>Etiquettes!$A$9</f>
        <v>Source</v>
      </c>
      <c r="O1" s="23" t="str">
        <f>Etiquettes!$A$13</f>
        <v>Onglet source fichier Excel</v>
      </c>
      <c r="P1" s="23" t="str">
        <f>Etiquettes!$A$11</f>
        <v>Type de donnée collectée</v>
      </c>
      <c r="Q1" s="23" t="str">
        <f>Etiquettes!$A$8</f>
        <v>Information collectée</v>
      </c>
      <c r="R1" s="23" t="str">
        <f>Etiquettes!$A$15</f>
        <v>Fiabilité des données</v>
      </c>
      <c r="S1" s="23" t="str">
        <f>Etiquettes!$A$16</f>
        <v>Méthode</v>
      </c>
      <c r="T1" s="23" t="str">
        <f>Etiquettes!$A$17</f>
        <v>Analyse des résultats</v>
      </c>
      <c r="U1" s="22" t="s">
        <v>130</v>
      </c>
      <c r="V1" s="24" t="s">
        <v>131</v>
      </c>
    </row>
    <row r="2" spans="1:22" ht="14.4" customHeight="1">
      <c r="A2" s="6">
        <f>Contraintes!A6+1</f>
        <v>4</v>
      </c>
      <c r="B2" s="4" t="str">
        <f>Produits!$B$6</f>
        <v>Pommes de terre de féculerie</v>
      </c>
      <c r="C2" s="4" t="str">
        <f>Secteurs!$B$7</f>
        <v>Féculerie</v>
      </c>
      <c r="D2" s="214">
        <f>'Coproduits - ONRB'!C9</f>
        <v>0.1</v>
      </c>
      <c r="G2" s="4" t="str">
        <f>Etiquettes!$H$5</f>
        <v>kt</v>
      </c>
      <c r="H2" s="4" t="str">
        <f>Etiquettes!$C$4</f>
        <v>2015-16:2019-20:2023-24</v>
      </c>
      <c r="I2" s="27" t="str">
        <f>Etiquettes!$H$3</f>
        <v>Pomme de terre</v>
      </c>
      <c r="J2" s="6" t="s">
        <v>470</v>
      </c>
      <c r="K2" s="27" t="str">
        <f>Etiquettes!$H$6</f>
        <v>France entière</v>
      </c>
      <c r="S2" s="27"/>
      <c r="T2" s="27"/>
      <c r="V2" s="369" t="s">
        <v>350</v>
      </c>
    </row>
    <row r="3" spans="1:22">
      <c r="A3" s="6">
        <f>Contraintes!A7+1</f>
        <v>4</v>
      </c>
      <c r="B3" s="4" t="str">
        <f>Secteurs!$B$7</f>
        <v>Féculerie</v>
      </c>
      <c r="C3" s="4" t="str">
        <f>Produits!$B$53</f>
        <v>Pulpes et solubles</v>
      </c>
      <c r="D3" s="4">
        <v>-1</v>
      </c>
      <c r="G3" s="4" t="str">
        <f>Etiquettes!$H$5</f>
        <v>kt</v>
      </c>
      <c r="H3" s="4" t="str">
        <f>Etiquettes!$C$4</f>
        <v>2015-16:2019-20:2023-24</v>
      </c>
      <c r="I3" s="27" t="str">
        <f>Etiquettes!$H$3</f>
        <v>Pomme de terre</v>
      </c>
      <c r="J3" s="6" t="s">
        <v>470</v>
      </c>
      <c r="K3" s="27" t="str">
        <f>Etiquettes!$H$6</f>
        <v>France entière</v>
      </c>
      <c r="L3" s="27" t="s">
        <v>346</v>
      </c>
      <c r="M3" s="27"/>
      <c r="N3" s="4" t="str">
        <f>'Coproduits - ONRB'!$B$6</f>
        <v>ONRB - FranceAgriMer</v>
      </c>
      <c r="O3" s="27" t="s">
        <v>639</v>
      </c>
      <c r="P3" s="26" t="str">
        <f>Etiquettes!$I$11</f>
        <v>Rendement</v>
      </c>
      <c r="Q3" t="str">
        <f>_xlfn.CONCAT(L3," = ",MROUND(D2*100,0.01)," % (",N3,")")</f>
        <v>Rendement de transformation de la pomme de terre en pulpes et solubles = 10 % (ONRB - FranceAgriMer)</v>
      </c>
      <c r="R3" t="str">
        <f>Etiquettes!$K$15</f>
        <v>Approximative</v>
      </c>
      <c r="S3" s="27" t="s">
        <v>619</v>
      </c>
      <c r="T3" s="27" t="str">
        <f>Etiquettes!$H$17</f>
        <v>Donnée collectée (valeur du flux ou coefficient)</v>
      </c>
      <c r="V3" s="370"/>
    </row>
    <row r="4" spans="1:22">
      <c r="A4" s="6">
        <f>A2+1</f>
        <v>5</v>
      </c>
      <c r="B4" s="4" t="str">
        <f>Produits!$B$8</f>
        <v>Pommes de terre de consommation</v>
      </c>
      <c r="C4" s="4" t="str">
        <f>Secteurs!$B$8</f>
        <v>Industrie alimentaire</v>
      </c>
      <c r="D4" s="214">
        <f>'Coproduits - ONRB'!C14</f>
        <v>0.02</v>
      </c>
      <c r="G4" s="4" t="str">
        <f>Etiquettes!$H$5</f>
        <v>kt</v>
      </c>
      <c r="H4" s="4" t="str">
        <f>Etiquettes!$C$4</f>
        <v>2015-16:2019-20:2023-24</v>
      </c>
      <c r="I4" s="27" t="str">
        <f>Etiquettes!$H$3</f>
        <v>Pomme de terre</v>
      </c>
      <c r="J4" s="6" t="s">
        <v>470</v>
      </c>
      <c r="K4" s="27" t="str">
        <f>Etiquettes!$H$6</f>
        <v>France entière</v>
      </c>
      <c r="Q4" s="6"/>
      <c r="R4" s="6"/>
      <c r="S4" s="27"/>
      <c r="T4" s="27"/>
      <c r="V4" s="370"/>
    </row>
    <row r="5" spans="1:22">
      <c r="A5" s="6">
        <f t="shared" ref="A5:A19" si="0">A3+1</f>
        <v>5</v>
      </c>
      <c r="B5" s="4" t="str">
        <f>Secteurs!$B$8</f>
        <v>Industrie alimentaire</v>
      </c>
      <c r="C5" s="4" t="str">
        <f>Produits!$B$55</f>
        <v>Amidon</v>
      </c>
      <c r="D5" s="4">
        <v>-1</v>
      </c>
      <c r="G5" s="4" t="str">
        <f>Etiquettes!$H$5</f>
        <v>kt</v>
      </c>
      <c r="H5" s="4" t="str">
        <f>Etiquettes!$C$4</f>
        <v>2015-16:2019-20:2023-24</v>
      </c>
      <c r="I5" s="27" t="str">
        <f>Etiquettes!$H$3</f>
        <v>Pomme de terre</v>
      </c>
      <c r="J5" s="6" t="s">
        <v>470</v>
      </c>
      <c r="K5" s="27" t="str">
        <f>Etiquettes!$H$6</f>
        <v>France entière</v>
      </c>
      <c r="L5" s="27" t="s">
        <v>347</v>
      </c>
      <c r="M5" s="27"/>
      <c r="N5" s="4" t="str">
        <f>'Coproduits - ONRB'!$B$6</f>
        <v>ONRB - FranceAgriMer</v>
      </c>
      <c r="O5" s="27" t="s">
        <v>639</v>
      </c>
      <c r="P5" s="26" t="str">
        <f>Etiquettes!$I$11</f>
        <v>Rendement</v>
      </c>
      <c r="Q5" t="str">
        <f t="shared" ref="Q5" si="1">_xlfn.CONCAT(L5," = ",MROUND(D4*100,0.01)," % (",N5,")")</f>
        <v>Rendement de transformation de la pomme de terre en amidon = 2 % (ONRB - FranceAgriMer)</v>
      </c>
      <c r="R5" t="str">
        <f>Etiquettes!$K$15</f>
        <v>Approximative</v>
      </c>
      <c r="S5" s="27" t="s">
        <v>619</v>
      </c>
      <c r="T5" s="27" t="str">
        <f>Etiquettes!$H$17</f>
        <v>Donnée collectée (valeur du flux ou coefficient)</v>
      </c>
      <c r="V5" s="370"/>
    </row>
    <row r="6" spans="1:22">
      <c r="A6" s="6">
        <f t="shared" si="0"/>
        <v>6</v>
      </c>
      <c r="B6" s="4" t="str">
        <f>Produits!$B$8</f>
        <v>Pommes de terre de consommation</v>
      </c>
      <c r="C6" s="4" t="str">
        <f>Secteurs!$B$8</f>
        <v>Industrie alimentaire</v>
      </c>
      <c r="D6" s="214">
        <f>'Coproduits - ONRB'!C18</f>
        <v>0.06</v>
      </c>
      <c r="G6" s="4" t="str">
        <f>Etiquettes!$H$5</f>
        <v>kt</v>
      </c>
      <c r="H6" s="4" t="str">
        <f>Etiquettes!$C$4</f>
        <v>2015-16:2019-20:2023-24</v>
      </c>
      <c r="I6" s="27" t="str">
        <f>Etiquettes!$H$3</f>
        <v>Pomme de terre</v>
      </c>
      <c r="J6" s="6" t="s">
        <v>470</v>
      </c>
      <c r="K6" s="27" t="str">
        <f>Etiquettes!$H$6</f>
        <v>France entière</v>
      </c>
      <c r="Q6" s="6"/>
      <c r="R6" s="6"/>
      <c r="S6" s="27"/>
      <c r="T6" s="27"/>
      <c r="V6" s="370"/>
    </row>
    <row r="7" spans="1:22">
      <c r="A7" s="6">
        <f t="shared" si="0"/>
        <v>6</v>
      </c>
      <c r="B7" s="4" t="str">
        <f>Secteurs!$B$8</f>
        <v>Industrie alimentaire</v>
      </c>
      <c r="C7" s="4" t="str">
        <f>Produits!$B$56</f>
        <v>Pelures</v>
      </c>
      <c r="D7" s="4">
        <v>-1</v>
      </c>
      <c r="G7" s="4" t="str">
        <f>Etiquettes!$H$5</f>
        <v>kt</v>
      </c>
      <c r="H7" s="4" t="str">
        <f>Etiquettes!$C$4</f>
        <v>2015-16:2019-20:2023-24</v>
      </c>
      <c r="I7" s="27" t="str">
        <f>Etiquettes!$H$3</f>
        <v>Pomme de terre</v>
      </c>
      <c r="J7" s="6" t="s">
        <v>470</v>
      </c>
      <c r="K7" s="27" t="str">
        <f>Etiquettes!$H$6</f>
        <v>France entière</v>
      </c>
      <c r="L7" s="27" t="s">
        <v>348</v>
      </c>
      <c r="M7" s="27"/>
      <c r="N7" s="4" t="str">
        <f>'Coproduits - ONRB'!$B$6</f>
        <v>ONRB - FranceAgriMer</v>
      </c>
      <c r="O7" s="27" t="s">
        <v>639</v>
      </c>
      <c r="P7" s="26" t="str">
        <f>Etiquettes!$I$11</f>
        <v>Rendement</v>
      </c>
      <c r="Q7" t="str">
        <f t="shared" ref="Q7" si="2">_xlfn.CONCAT(L7," = ",MROUND(D6*100,0.01)," % (",N7,")")</f>
        <v>Rendement de transformation de la pomme de terre en pelures = 6 % (ONRB - FranceAgriMer)</v>
      </c>
      <c r="R7" t="str">
        <f>Etiquettes!$K$15</f>
        <v>Approximative</v>
      </c>
      <c r="S7" s="27" t="s">
        <v>619</v>
      </c>
      <c r="T7" s="27" t="str">
        <f>Etiquettes!$H$17</f>
        <v>Donnée collectée (valeur du flux ou coefficient)</v>
      </c>
      <c r="V7" s="370"/>
    </row>
    <row r="8" spans="1:22">
      <c r="A8" s="6">
        <f t="shared" si="0"/>
        <v>7</v>
      </c>
      <c r="B8" s="4" t="str">
        <f>Produits!$B$8</f>
        <v>Pommes de terre de consommation</v>
      </c>
      <c r="C8" s="4" t="str">
        <f>Secteurs!$B$8</f>
        <v>Industrie alimentaire</v>
      </c>
      <c r="D8" s="214">
        <f>'Coproduits - ONRB'!C23</f>
        <v>0.05</v>
      </c>
      <c r="G8" s="4" t="str">
        <f>Etiquettes!$H$5</f>
        <v>kt</v>
      </c>
      <c r="H8" s="4" t="str">
        <f>Etiquettes!$C$4</f>
        <v>2015-16:2019-20:2023-24</v>
      </c>
      <c r="I8" s="27" t="str">
        <f>Etiquettes!$H$3</f>
        <v>Pomme de terre</v>
      </c>
      <c r="J8" s="6" t="s">
        <v>470</v>
      </c>
      <c r="K8" s="27" t="str">
        <f>Etiquettes!$H$6</f>
        <v>France entière</v>
      </c>
      <c r="Q8" s="6"/>
      <c r="R8" s="6"/>
      <c r="S8" s="27"/>
      <c r="T8" s="27"/>
      <c r="V8" s="370"/>
    </row>
    <row r="9" spans="1:22">
      <c r="A9" s="6">
        <f t="shared" si="0"/>
        <v>7</v>
      </c>
      <c r="B9" s="4" t="str">
        <f>Secteurs!$B$8</f>
        <v>Industrie alimentaire</v>
      </c>
      <c r="C9" s="4" t="str">
        <f>Produits!$B$57</f>
        <v>Screenings</v>
      </c>
      <c r="D9" s="4">
        <v>-1</v>
      </c>
      <c r="G9" s="4" t="str">
        <f>Etiquettes!$H$5</f>
        <v>kt</v>
      </c>
      <c r="H9" s="4" t="str">
        <f>Etiquettes!$C$4</f>
        <v>2015-16:2019-20:2023-24</v>
      </c>
      <c r="I9" s="27" t="str">
        <f>Etiquettes!$H$3</f>
        <v>Pomme de terre</v>
      </c>
      <c r="J9" s="6" t="s">
        <v>470</v>
      </c>
      <c r="K9" s="27" t="str">
        <f>Etiquettes!$H$6</f>
        <v>France entière</v>
      </c>
      <c r="L9" s="27" t="s">
        <v>349</v>
      </c>
      <c r="N9" s="4" t="str">
        <f>'Coproduits - ONRB'!$B$6</f>
        <v>ONRB - FranceAgriMer</v>
      </c>
      <c r="O9" s="27" t="s">
        <v>639</v>
      </c>
      <c r="P9" s="26" t="str">
        <f>Etiquettes!$I$11</f>
        <v>Rendement</v>
      </c>
      <c r="Q9" t="str">
        <f t="shared" ref="Q9" si="3">_xlfn.CONCAT(L9," = ",MROUND(D8*100,0.01)," % (",N9,")")</f>
        <v>Rendement de transformation de la pomme de terre en screenings = 5 % (ONRB - FranceAgriMer)</v>
      </c>
      <c r="R9" t="str">
        <f>Etiquettes!$K$15</f>
        <v>Approximative</v>
      </c>
      <c r="S9" s="27" t="s">
        <v>619</v>
      </c>
      <c r="T9" s="27" t="str">
        <f>Etiquettes!$H$17</f>
        <v>Donnée collectée (valeur du flux ou coefficient)</v>
      </c>
      <c r="V9" s="370"/>
    </row>
    <row r="10" spans="1:22">
      <c r="A10" s="6">
        <f t="shared" si="0"/>
        <v>8</v>
      </c>
      <c r="B10" s="4" t="str">
        <f>Produits!$B$53</f>
        <v>Pulpes et solubles</v>
      </c>
      <c r="C10" s="4" t="str">
        <f>Secteurs!$B$13</f>
        <v>Débouchés</v>
      </c>
      <c r="D10" s="214">
        <f>'Coproduits - ONRB'!E9</f>
        <v>1</v>
      </c>
      <c r="G10" s="4" t="str">
        <f>Etiquettes!$H$5</f>
        <v>kt</v>
      </c>
      <c r="H10" s="4" t="str">
        <f>Etiquettes!$C$4</f>
        <v>2015-16:2019-20:2023-24</v>
      </c>
      <c r="I10" s="27" t="str">
        <f>Etiquettes!$H$3</f>
        <v>Pomme de terre</v>
      </c>
      <c r="J10" s="6" t="s">
        <v>470</v>
      </c>
      <c r="K10" s="27" t="str">
        <f>Etiquettes!$H$6</f>
        <v>France entière</v>
      </c>
      <c r="Q10" s="6"/>
      <c r="R10" s="6"/>
      <c r="S10" s="27"/>
      <c r="T10" s="27"/>
      <c r="V10" s="370" t="s">
        <v>357</v>
      </c>
    </row>
    <row r="11" spans="1:22">
      <c r="A11" s="6">
        <f t="shared" si="0"/>
        <v>8</v>
      </c>
      <c r="B11" s="4" t="str">
        <f>Produits!$B$53</f>
        <v>Pulpes et solubles</v>
      </c>
      <c r="C11" s="4" t="str">
        <f>Secteurs!$B$21</f>
        <v>FAB</v>
      </c>
      <c r="D11" s="4">
        <v>-1</v>
      </c>
      <c r="G11" s="4" t="str">
        <f>Etiquettes!$H$5</f>
        <v>kt</v>
      </c>
      <c r="H11" s="4" t="str">
        <f>Etiquettes!$C$4</f>
        <v>2015-16:2019-20:2023-24</v>
      </c>
      <c r="I11" s="27" t="str">
        <f>Etiquettes!$H$3</f>
        <v>Pomme de terre</v>
      </c>
      <c r="J11" s="6" t="s">
        <v>470</v>
      </c>
      <c r="K11" s="27" t="str">
        <f>Etiquettes!$H$6</f>
        <v>France entière</v>
      </c>
      <c r="L11" s="27" t="s">
        <v>351</v>
      </c>
      <c r="N11" s="4" t="str">
        <f>'Coproduits - ONRB'!$B$6</f>
        <v>ONRB - FranceAgriMer</v>
      </c>
      <c r="O11" s="27" t="s">
        <v>639</v>
      </c>
      <c r="P11" s="26" t="str">
        <f>Etiquettes!$J$11</f>
        <v>Répartition</v>
      </c>
      <c r="Q11" t="str">
        <f t="shared" ref="Q11" si="4">_xlfn.CONCAT(L11," = ",MROUND(D10*100,0.01)," % (",N11,")")</f>
        <v>Part de la consommation de pulpes et solubles par les FAB = 100 % (ONRB - FranceAgriMer)</v>
      </c>
      <c r="R11" t="str">
        <f>Etiquettes!$K$15</f>
        <v>Approximative</v>
      </c>
      <c r="S11" s="27" t="s">
        <v>619</v>
      </c>
      <c r="T11" s="27" t="str">
        <f>Etiquettes!$H$17</f>
        <v>Donnée collectée (valeur du flux ou coefficient)</v>
      </c>
      <c r="V11" s="370"/>
    </row>
    <row r="12" spans="1:22">
      <c r="A12" s="6">
        <f t="shared" si="0"/>
        <v>9</v>
      </c>
      <c r="B12" s="4" t="str">
        <f>Produits!$B$55</f>
        <v>Amidon</v>
      </c>
      <c r="C12" s="4" t="str">
        <f>Secteurs!$B$13</f>
        <v>Débouchés</v>
      </c>
      <c r="D12" s="214">
        <f>'Coproduits - ONRB'!E14</f>
        <v>0.2</v>
      </c>
      <c r="G12" s="4" t="str">
        <f>Etiquettes!$H$5</f>
        <v>kt</v>
      </c>
      <c r="H12" s="4" t="str">
        <f>Etiquettes!$C$4</f>
        <v>2015-16:2019-20:2023-24</v>
      </c>
      <c r="I12" s="27" t="str">
        <f>Etiquettes!$H$3</f>
        <v>Pomme de terre</v>
      </c>
      <c r="J12" s="6" t="s">
        <v>470</v>
      </c>
      <c r="K12" s="27" t="str">
        <f>Etiquettes!$H$6</f>
        <v>France entière</v>
      </c>
      <c r="Q12" s="6"/>
      <c r="R12" s="6"/>
      <c r="S12" s="27"/>
      <c r="T12" s="27"/>
      <c r="V12" s="370"/>
    </row>
    <row r="13" spans="1:22">
      <c r="A13" s="6">
        <f t="shared" si="0"/>
        <v>9</v>
      </c>
      <c r="B13" s="4" t="str">
        <f>Produits!$B$55</f>
        <v>Amidon</v>
      </c>
      <c r="C13" s="4" t="str">
        <f>Secteurs!$B$14</f>
        <v>Alimentation humaine</v>
      </c>
      <c r="D13" s="4">
        <v>-1</v>
      </c>
      <c r="G13" s="4" t="str">
        <f>Etiquettes!$H$5</f>
        <v>kt</v>
      </c>
      <c r="H13" s="4" t="str">
        <f>Etiquettes!$C$4</f>
        <v>2015-16:2019-20:2023-24</v>
      </c>
      <c r="I13" s="27" t="str">
        <f>Etiquettes!$H$3</f>
        <v>Pomme de terre</v>
      </c>
      <c r="J13" s="6" t="s">
        <v>470</v>
      </c>
      <c r="K13" s="27" t="str">
        <f>Etiquettes!$H$6</f>
        <v>France entière</v>
      </c>
      <c r="L13" s="27" t="s">
        <v>352</v>
      </c>
      <c r="N13" s="4" t="str">
        <f>'Coproduits - ONRB'!$B$6</f>
        <v>ONRB - FranceAgriMer</v>
      </c>
      <c r="O13" s="27" t="s">
        <v>639</v>
      </c>
      <c r="P13" s="26" t="str">
        <f>Etiquettes!$J$11</f>
        <v>Répartition</v>
      </c>
      <c r="Q13" t="str">
        <f t="shared" ref="Q13" si="5">_xlfn.CONCAT(L13," = ",MROUND(D12*100,0.01)," % (",N13,")")</f>
        <v>Part de la consommation de l'amidon en alimentation humaine = 20 % (ONRB - FranceAgriMer)</v>
      </c>
      <c r="R13" t="str">
        <f>Etiquettes!$K$15</f>
        <v>Approximative</v>
      </c>
      <c r="S13" s="27" t="s">
        <v>619</v>
      </c>
      <c r="T13" s="27" t="str">
        <f>Etiquettes!$H$17</f>
        <v>Donnée collectée (valeur du flux ou coefficient)</v>
      </c>
      <c r="V13" s="370"/>
    </row>
    <row r="14" spans="1:22">
      <c r="A14" s="6">
        <f t="shared" si="0"/>
        <v>10</v>
      </c>
      <c r="B14" s="4" t="str">
        <f>Produits!$B$55</f>
        <v>Amidon</v>
      </c>
      <c r="C14" s="4" t="str">
        <f>Secteurs!$B$13</f>
        <v>Débouchés</v>
      </c>
      <c r="D14" s="214">
        <f>'Coproduits - ONRB'!F14</f>
        <v>0.8</v>
      </c>
      <c r="G14" s="4" t="str">
        <f>Etiquettes!$H$5</f>
        <v>kt</v>
      </c>
      <c r="H14" s="4" t="str">
        <f>Etiquettes!$C$4</f>
        <v>2015-16:2019-20:2023-24</v>
      </c>
      <c r="I14" s="27" t="str">
        <f>Etiquettes!$H$3</f>
        <v>Pomme de terre</v>
      </c>
      <c r="J14" s="6" t="s">
        <v>470</v>
      </c>
      <c r="K14" s="27" t="str">
        <f>Etiquettes!$H$6</f>
        <v>France entière</v>
      </c>
      <c r="Q14" s="6"/>
      <c r="R14" s="6"/>
      <c r="S14" s="27"/>
      <c r="T14" s="27"/>
      <c r="V14" s="370"/>
    </row>
    <row r="15" spans="1:22">
      <c r="A15" s="6">
        <f t="shared" si="0"/>
        <v>10</v>
      </c>
      <c r="B15" s="4" t="str">
        <f>Produits!$B$55</f>
        <v>Amidon</v>
      </c>
      <c r="C15" s="4" t="str">
        <f>Secteurs!$B$23</f>
        <v>Chimie biosourcée</v>
      </c>
      <c r="D15" s="4">
        <v>-1</v>
      </c>
      <c r="G15" s="4" t="str">
        <f>Etiquettes!$H$5</f>
        <v>kt</v>
      </c>
      <c r="H15" s="4" t="str">
        <f>Etiquettes!$C$4</f>
        <v>2015-16:2019-20:2023-24</v>
      </c>
      <c r="I15" s="27" t="str">
        <f>Etiquettes!$H$3</f>
        <v>Pomme de terre</v>
      </c>
      <c r="J15" s="6" t="s">
        <v>470</v>
      </c>
      <c r="K15" s="27" t="str">
        <f>Etiquettes!$H$6</f>
        <v>France entière</v>
      </c>
      <c r="L15" s="27" t="s">
        <v>353</v>
      </c>
      <c r="N15" s="4" t="str">
        <f>'Coproduits - ONRB'!$B$6</f>
        <v>ONRB - FranceAgriMer</v>
      </c>
      <c r="O15" s="27" t="s">
        <v>639</v>
      </c>
      <c r="P15" s="26" t="str">
        <f>Etiquettes!$J$11</f>
        <v>Répartition</v>
      </c>
      <c r="Q15" t="str">
        <f t="shared" ref="Q15" si="6">_xlfn.CONCAT(L15," = ",MROUND(D14*100,0.01)," % (",N15,")")</f>
        <v>Part de la consommation de l'amidon par la chimie biosourcée = 80 % (ONRB - FranceAgriMer)</v>
      </c>
      <c r="R15" t="str">
        <f>Etiquettes!$K$15</f>
        <v>Approximative</v>
      </c>
      <c r="S15" s="27" t="s">
        <v>619</v>
      </c>
      <c r="T15" s="27" t="str">
        <f>Etiquettes!$H$17</f>
        <v>Donnée collectée (valeur du flux ou coefficient)</v>
      </c>
      <c r="V15" s="370"/>
    </row>
    <row r="16" spans="1:22">
      <c r="A16" s="6">
        <f t="shared" si="0"/>
        <v>11</v>
      </c>
      <c r="B16" s="4" t="str">
        <f>Produits!$B$56</f>
        <v>Pelures</v>
      </c>
      <c r="C16" s="4" t="str">
        <f>Secteurs!$B$13</f>
        <v>Débouchés</v>
      </c>
      <c r="D16" s="214">
        <f>'Coproduits - ONRB'!E18</f>
        <v>1</v>
      </c>
      <c r="G16" s="4" t="str">
        <f>Etiquettes!$H$5</f>
        <v>kt</v>
      </c>
      <c r="H16" s="4" t="str">
        <f>Etiquettes!$C$4</f>
        <v>2015-16:2019-20:2023-24</v>
      </c>
      <c r="I16" s="27" t="str">
        <f>Etiquettes!$H$3</f>
        <v>Pomme de terre</v>
      </c>
      <c r="J16" s="6" t="s">
        <v>470</v>
      </c>
      <c r="K16" s="27" t="str">
        <f>Etiquettes!$H$6</f>
        <v>France entière</v>
      </c>
      <c r="Q16" s="6"/>
      <c r="R16" s="6"/>
      <c r="T16" s="27"/>
      <c r="V16" s="370"/>
    </row>
    <row r="17" spans="1:22">
      <c r="A17" s="6">
        <f t="shared" si="0"/>
        <v>11</v>
      </c>
      <c r="B17" s="4" t="str">
        <f>Produits!$B$56</f>
        <v>Pelures</v>
      </c>
      <c r="C17" s="4" t="str">
        <f>Secteurs!$B$21</f>
        <v>FAB</v>
      </c>
      <c r="D17" s="4">
        <v>-1</v>
      </c>
      <c r="G17" s="4" t="str">
        <f>Etiquettes!$H$5</f>
        <v>kt</v>
      </c>
      <c r="H17" s="4" t="str">
        <f>Etiquettes!$C$4</f>
        <v>2015-16:2019-20:2023-24</v>
      </c>
      <c r="I17" s="27" t="str">
        <f>Etiquettes!$H$3</f>
        <v>Pomme de terre</v>
      </c>
      <c r="J17" s="6" t="s">
        <v>470</v>
      </c>
      <c r="K17" s="27" t="str">
        <f>Etiquettes!$H$6</f>
        <v>France entière</v>
      </c>
      <c r="L17" s="27" t="s">
        <v>355</v>
      </c>
      <c r="N17" s="4" t="str">
        <f>'Coproduits - ONRB'!$B$6</f>
        <v>ONRB - FranceAgriMer</v>
      </c>
      <c r="O17" s="27" t="s">
        <v>639</v>
      </c>
      <c r="P17" s="26" t="str">
        <f>Etiquettes!$J$11</f>
        <v>Répartition</v>
      </c>
      <c r="Q17" t="str">
        <f t="shared" ref="Q17" si="7">_xlfn.CONCAT(L17," = ",MROUND(D16*100,0.01)," % (",N17,")")</f>
        <v>Part de la consommation de pelures par les FAB = 100 % (ONRB - FranceAgriMer)</v>
      </c>
      <c r="R17" t="str">
        <f>Etiquettes!$K$15</f>
        <v>Approximative</v>
      </c>
      <c r="S17" s="27" t="s">
        <v>619</v>
      </c>
      <c r="T17" s="27" t="str">
        <f>Etiquettes!$H$17</f>
        <v>Donnée collectée (valeur du flux ou coefficient)</v>
      </c>
      <c r="V17" s="370"/>
    </row>
    <row r="18" spans="1:22">
      <c r="A18" s="6">
        <f t="shared" si="0"/>
        <v>12</v>
      </c>
      <c r="B18" s="4" t="str">
        <f>Produits!$B$57</f>
        <v>Screenings</v>
      </c>
      <c r="C18" s="4" t="str">
        <f>Secteurs!$B$13</f>
        <v>Débouchés</v>
      </c>
      <c r="D18" s="214">
        <f>'Coproduits - ONRB'!E23</f>
        <v>1</v>
      </c>
      <c r="G18" s="4" t="str">
        <f>Etiquettes!$H$5</f>
        <v>kt</v>
      </c>
      <c r="H18" s="4" t="str">
        <f>Etiquettes!$C$4</f>
        <v>2015-16:2019-20:2023-24</v>
      </c>
      <c r="I18" s="27" t="str">
        <f>Etiquettes!$H$3</f>
        <v>Pomme de terre</v>
      </c>
      <c r="J18" s="6" t="s">
        <v>470</v>
      </c>
      <c r="K18" s="27" t="str">
        <f>Etiquettes!$H$6</f>
        <v>France entière</v>
      </c>
      <c r="Q18" s="6"/>
      <c r="R18" s="6"/>
      <c r="T18" s="27"/>
      <c r="V18" s="370"/>
    </row>
    <row r="19" spans="1:22">
      <c r="A19" s="6">
        <f t="shared" si="0"/>
        <v>12</v>
      </c>
      <c r="B19" s="4" t="str">
        <f>Produits!$B$57</f>
        <v>Screenings</v>
      </c>
      <c r="C19" s="4" t="str">
        <f>Secteurs!$B$21</f>
        <v>FAB</v>
      </c>
      <c r="D19" s="4">
        <v>-1</v>
      </c>
      <c r="G19" s="4" t="str">
        <f>Etiquettes!$H$5</f>
        <v>kt</v>
      </c>
      <c r="H19" s="4" t="str">
        <f>Etiquettes!$C$4</f>
        <v>2015-16:2019-20:2023-24</v>
      </c>
      <c r="I19" s="27" t="str">
        <f>Etiquettes!$H$3</f>
        <v>Pomme de terre</v>
      </c>
      <c r="J19" s="6" t="s">
        <v>470</v>
      </c>
      <c r="K19" s="27" t="str">
        <f>Etiquettes!$H$6</f>
        <v>France entière</v>
      </c>
      <c r="L19" s="27" t="s">
        <v>356</v>
      </c>
      <c r="N19" s="4" t="str">
        <f>'Coproduits - ONRB'!$B$6</f>
        <v>ONRB - FranceAgriMer</v>
      </c>
      <c r="O19" s="27" t="s">
        <v>639</v>
      </c>
      <c r="P19" s="26" t="str">
        <f>Etiquettes!$J$11</f>
        <v>Répartition</v>
      </c>
      <c r="Q19" t="str">
        <f t="shared" ref="Q19" si="8">_xlfn.CONCAT(L19," = ",MROUND(D18*100,0.01)," % (",N19,")")</f>
        <v>Part de la consommation de screenings par les FAB = 100 % (ONRB - FranceAgriMer)</v>
      </c>
      <c r="R19" t="str">
        <f>Etiquettes!$K$15</f>
        <v>Approximative</v>
      </c>
      <c r="S19" s="27" t="s">
        <v>619</v>
      </c>
      <c r="T19" s="27" t="str">
        <f>Etiquettes!$H$17</f>
        <v>Donnée collectée (valeur du flux ou coefficient)</v>
      </c>
      <c r="V19" s="370"/>
    </row>
    <row r="20" spans="1:22">
      <c r="T20" s="27"/>
    </row>
  </sheetData>
  <mergeCells count="2">
    <mergeCell ref="V2:V9"/>
    <mergeCell ref="V10:V1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6120D-BE2C-4003-B832-BF7C46B7894F}">
  <sheetPr>
    <tabColor theme="1"/>
  </sheetPr>
  <dimension ref="A1:R52"/>
  <sheetViews>
    <sheetView workbookViewId="0">
      <pane xSplit="2" ySplit="1" topLeftCell="C2" activePane="bottomRight" state="frozen"/>
      <selection activeCell="E2" sqref="E2"/>
      <selection pane="topRight" activeCell="E2" sqref="E2"/>
      <selection pane="bottomLeft" activeCell="E2" sqref="E2"/>
      <selection pane="bottomRight" activeCell="E2" sqref="E2"/>
    </sheetView>
  </sheetViews>
  <sheetFormatPr baseColWidth="10" defaultColWidth="9.109375" defaultRowHeight="14.4"/>
  <cols>
    <col min="1" max="2" width="38.33203125" style="4" bestFit="1" customWidth="1"/>
    <col min="3" max="3" width="14.33203125" style="4" customWidth="1"/>
    <col min="4" max="4" width="13.109375" style="4" customWidth="1"/>
    <col min="5" max="5" width="19.109375" style="4" bestFit="1" customWidth="1"/>
    <col min="6" max="8" width="9.5546875" style="4" customWidth="1"/>
    <col min="9" max="13" width="14.44140625" style="26" customWidth="1"/>
    <col min="14" max="14" width="9.5546875" style="4" bestFit="1" customWidth="1"/>
    <col min="15" max="16384" width="9.109375" style="4"/>
  </cols>
  <sheetData>
    <row r="1" spans="1:18" ht="15" thickBot="1">
      <c r="A1" s="21" t="s">
        <v>126</v>
      </c>
      <c r="B1" s="22" t="s">
        <v>127</v>
      </c>
      <c r="C1" s="22" t="s">
        <v>128</v>
      </c>
      <c r="D1" s="22" t="s">
        <v>129</v>
      </c>
      <c r="E1" s="4" t="str" cm="1">
        <f t="array" ref="E1:R10">_xlfn._xlws.FILTER('Contraintes '!G1:T200,ISTEXT('Contraintes '!P1:P200))</f>
        <v>Unité</v>
      </c>
      <c r="F1" s="4" t="str">
        <v>Campagne</v>
      </c>
      <c r="G1" s="4" t="str">
        <v>Filière</v>
      </c>
      <c r="H1" s="4" t="str">
        <v>Année de la donnée collectée</v>
      </c>
      <c r="I1" s="4" t="str">
        <v>Territoire</v>
      </c>
      <c r="J1" s="4" t="str">
        <v>Traduction</v>
      </c>
      <c r="K1" s="4" t="str">
        <v>Hypothèse</v>
      </c>
      <c r="L1" s="4" t="str">
        <v>Source</v>
      </c>
      <c r="M1" s="4" t="str">
        <v>Onglet source fichier Excel</v>
      </c>
      <c r="N1" s="4" t="str">
        <v>Type de donnée collectée</v>
      </c>
      <c r="O1" s="4" t="str">
        <v>Information collectée</v>
      </c>
      <c r="P1" s="4" t="str">
        <v>Fiabilité des données</v>
      </c>
      <c r="Q1" s="4" t="str">
        <v>Méthode</v>
      </c>
      <c r="R1" s="4" t="str">
        <v>Analyse des résultats</v>
      </c>
    </row>
    <row r="2" spans="1:18">
      <c r="A2" s="4" t="str" cm="1">
        <f t="array" ref="A2:B10">_xlfn._xlws.FILTER('Contraintes '!B2:C200,ISTEXT('Contraintes '!P2:P200))</f>
        <v>Féculerie</v>
      </c>
      <c r="B2" s="4" t="str">
        <v>Pulpes et solubles</v>
      </c>
      <c r="E2" s="4" t="str">
        <v>kt</v>
      </c>
      <c r="F2" s="4" t="str">
        <v>2015-16:2019-20:2023-24</v>
      </c>
      <c r="G2" s="4" t="str">
        <v>Pomme de terre</v>
      </c>
      <c r="H2" s="4" t="str">
        <v>2015-16:2019-20:2023-24</v>
      </c>
      <c r="I2" s="4" t="str">
        <v>France entière</v>
      </c>
      <c r="J2" s="4" t="str">
        <v>Rendement de transformation de la pomme de terre en pulpes et solubles</v>
      </c>
      <c r="K2" s="4">
        <v>0</v>
      </c>
      <c r="L2" s="4" t="str">
        <v>ONRB - FranceAgriMer</v>
      </c>
      <c r="M2" s="4" t="str">
        <v>Coproduits - ONRB</v>
      </c>
      <c r="N2" s="4" t="str">
        <v>Rendement</v>
      </c>
      <c r="O2" s="4" t="str">
        <v>Rendement de transformation de la pomme de terre en pulpes et solubles = 10 % (ONRB - FranceAgriMer)</v>
      </c>
      <c r="P2" s="4" t="str">
        <v>Approximative</v>
      </c>
      <c r="Q2" s="4" t="str">
        <v>Données collectées:Données déterminées</v>
      </c>
      <c r="R2" s="4" t="str">
        <v>Donnée collectée (valeur du flux ou coefficient)</v>
      </c>
    </row>
    <row r="3" spans="1:18">
      <c r="A3" s="4" t="str">
        <v>Industrie alimentaire</v>
      </c>
      <c r="B3" s="4" t="str">
        <v>Amidon</v>
      </c>
      <c r="E3" s="4" t="str">
        <v>kt</v>
      </c>
      <c r="F3" s="4" t="str">
        <v>2015-16:2019-20:2023-24</v>
      </c>
      <c r="G3" s="4" t="str">
        <v>Pomme de terre</v>
      </c>
      <c r="H3" s="4" t="str">
        <v>2015-16:2019-20:2023-24</v>
      </c>
      <c r="I3" s="4" t="str">
        <v>France entière</v>
      </c>
      <c r="J3" s="4" t="str">
        <v>Rendement de transformation de la pomme de terre en amidon</v>
      </c>
      <c r="K3" s="4">
        <v>0</v>
      </c>
      <c r="L3" s="4" t="str">
        <v>ONRB - FranceAgriMer</v>
      </c>
      <c r="M3" s="4" t="str">
        <v>Coproduits - ONRB</v>
      </c>
      <c r="N3" s="4" t="str">
        <v>Rendement</v>
      </c>
      <c r="O3" s="4" t="str">
        <v>Rendement de transformation de la pomme de terre en amidon = 2 % (ONRB - FranceAgriMer)</v>
      </c>
      <c r="P3" s="4" t="str">
        <v>Approximative</v>
      </c>
      <c r="Q3" s="4" t="str">
        <v>Données collectées:Données déterminées</v>
      </c>
      <c r="R3" s="4" t="str">
        <v>Donnée collectée (valeur du flux ou coefficient)</v>
      </c>
    </row>
    <row r="4" spans="1:18">
      <c r="A4" s="4" t="str">
        <v>Industrie alimentaire</v>
      </c>
      <c r="B4" s="4" t="str">
        <v>Pelures</v>
      </c>
      <c r="E4" s="4" t="str">
        <v>kt</v>
      </c>
      <c r="F4" s="4" t="str">
        <v>2015-16:2019-20:2023-24</v>
      </c>
      <c r="G4" s="4" t="str">
        <v>Pomme de terre</v>
      </c>
      <c r="H4" s="4" t="str">
        <v>2015-16:2019-20:2023-24</v>
      </c>
      <c r="I4" s="4" t="str">
        <v>France entière</v>
      </c>
      <c r="J4" s="4" t="str">
        <v>Rendement de transformation de la pomme de terre en pelures</v>
      </c>
      <c r="K4" s="4">
        <v>0</v>
      </c>
      <c r="L4" s="4" t="str">
        <v>ONRB - FranceAgriMer</v>
      </c>
      <c r="M4" s="4" t="str">
        <v>Coproduits - ONRB</v>
      </c>
      <c r="N4" s="4" t="str">
        <v>Rendement</v>
      </c>
      <c r="O4" s="4" t="str">
        <v>Rendement de transformation de la pomme de terre en pelures = 6 % (ONRB - FranceAgriMer)</v>
      </c>
      <c r="P4" s="4" t="str">
        <v>Approximative</v>
      </c>
      <c r="Q4" s="4" t="str">
        <v>Données collectées:Données déterminées</v>
      </c>
      <c r="R4" s="4" t="str">
        <v>Donnée collectée (valeur du flux ou coefficient)</v>
      </c>
    </row>
    <row r="5" spans="1:18">
      <c r="A5" s="4" t="str">
        <v>Industrie alimentaire</v>
      </c>
      <c r="B5" s="4" t="str">
        <v>Screenings</v>
      </c>
      <c r="E5" s="4" t="str">
        <v>kt</v>
      </c>
      <c r="F5" s="4" t="str">
        <v>2015-16:2019-20:2023-24</v>
      </c>
      <c r="G5" s="4" t="str">
        <v>Pomme de terre</v>
      </c>
      <c r="H5" s="4" t="str">
        <v>2015-16:2019-20:2023-24</v>
      </c>
      <c r="I5" s="4" t="str">
        <v>France entière</v>
      </c>
      <c r="J5" s="4" t="str">
        <v>Rendement de transformation de la pomme de terre en screenings</v>
      </c>
      <c r="K5" s="4">
        <v>0</v>
      </c>
      <c r="L5" s="4" t="str">
        <v>ONRB - FranceAgriMer</v>
      </c>
      <c r="M5" s="4" t="str">
        <v>Coproduits - ONRB</v>
      </c>
      <c r="N5" s="4" t="str">
        <v>Rendement</v>
      </c>
      <c r="O5" s="4" t="str">
        <v>Rendement de transformation de la pomme de terre en screenings = 5 % (ONRB - FranceAgriMer)</v>
      </c>
      <c r="P5" s="4" t="str">
        <v>Approximative</v>
      </c>
      <c r="Q5" s="4" t="str">
        <v>Données collectées:Données déterminées</v>
      </c>
      <c r="R5" s="4" t="str">
        <v>Donnée collectée (valeur du flux ou coefficient)</v>
      </c>
    </row>
    <row r="6" spans="1:18">
      <c r="A6" s="4" t="str">
        <v>Pulpes et solubles</v>
      </c>
      <c r="B6" s="4" t="str">
        <v>FAB</v>
      </c>
      <c r="E6" s="4" t="str">
        <v>kt</v>
      </c>
      <c r="F6" s="4" t="str">
        <v>2015-16:2019-20:2023-24</v>
      </c>
      <c r="G6" s="4" t="str">
        <v>Pomme de terre</v>
      </c>
      <c r="H6" s="4" t="str">
        <v>2015-16:2019-20:2023-24</v>
      </c>
      <c r="I6" s="4" t="str">
        <v>France entière</v>
      </c>
      <c r="J6" s="4" t="str">
        <v>Part de la consommation de pulpes et solubles par les FAB</v>
      </c>
      <c r="K6" s="4">
        <v>0</v>
      </c>
      <c r="L6" s="4" t="str">
        <v>ONRB - FranceAgriMer</v>
      </c>
      <c r="M6" s="4" t="str">
        <v>Coproduits - ONRB</v>
      </c>
      <c r="N6" s="4" t="str">
        <v>Répartition</v>
      </c>
      <c r="O6" s="4" t="str">
        <v>Part de la consommation de pulpes et solubles par les FAB = 100 % (ONRB - FranceAgriMer)</v>
      </c>
      <c r="P6" s="4" t="str">
        <v>Approximative</v>
      </c>
      <c r="Q6" s="4" t="str">
        <v>Données collectées:Données déterminées</v>
      </c>
      <c r="R6" s="4" t="str">
        <v>Donnée collectée (valeur du flux ou coefficient)</v>
      </c>
    </row>
    <row r="7" spans="1:18">
      <c r="A7" s="4" t="str">
        <v>Amidon</v>
      </c>
      <c r="B7" s="4" t="str">
        <v>Alimentation humaine</v>
      </c>
      <c r="E7" s="4" t="str">
        <v>kt</v>
      </c>
      <c r="F7" s="4" t="str">
        <v>2015-16:2019-20:2023-24</v>
      </c>
      <c r="G7" s="4" t="str">
        <v>Pomme de terre</v>
      </c>
      <c r="H7" s="4" t="str">
        <v>2015-16:2019-20:2023-24</v>
      </c>
      <c r="I7" s="4" t="str">
        <v>France entière</v>
      </c>
      <c r="J7" s="4" t="str">
        <v>Part de la consommation de l'amidon en alimentation humaine</v>
      </c>
      <c r="K7" s="4">
        <v>0</v>
      </c>
      <c r="L7" s="4" t="str">
        <v>ONRB - FranceAgriMer</v>
      </c>
      <c r="M7" s="4" t="str">
        <v>Coproduits - ONRB</v>
      </c>
      <c r="N7" s="4" t="str">
        <v>Répartition</v>
      </c>
      <c r="O7" s="4" t="str">
        <v>Part de la consommation de l'amidon en alimentation humaine = 20 % (ONRB - FranceAgriMer)</v>
      </c>
      <c r="P7" s="4" t="str">
        <v>Approximative</v>
      </c>
      <c r="Q7" s="4" t="str">
        <v>Données collectées:Données déterminées</v>
      </c>
      <c r="R7" s="4" t="str">
        <v>Donnée collectée (valeur du flux ou coefficient)</v>
      </c>
    </row>
    <row r="8" spans="1:18">
      <c r="A8" s="4" t="str">
        <v>Amidon</v>
      </c>
      <c r="B8" s="4" t="str">
        <v>Chimie biosourcée</v>
      </c>
      <c r="E8" s="4" t="str">
        <v>kt</v>
      </c>
      <c r="F8" s="4" t="str">
        <v>2015-16:2019-20:2023-24</v>
      </c>
      <c r="G8" s="4" t="str">
        <v>Pomme de terre</v>
      </c>
      <c r="H8" s="4" t="str">
        <v>2015-16:2019-20:2023-24</v>
      </c>
      <c r="I8" s="4" t="str">
        <v>France entière</v>
      </c>
      <c r="J8" s="4" t="str">
        <v>Part de la consommation de l'amidon par la chimie biosourcée</v>
      </c>
      <c r="K8" s="4">
        <v>0</v>
      </c>
      <c r="L8" s="4" t="str">
        <v>ONRB - FranceAgriMer</v>
      </c>
      <c r="M8" s="4" t="str">
        <v>Coproduits - ONRB</v>
      </c>
      <c r="N8" s="4" t="str">
        <v>Répartition</v>
      </c>
      <c r="O8" s="4" t="str">
        <v>Part de la consommation de l'amidon par la chimie biosourcée = 80 % (ONRB - FranceAgriMer)</v>
      </c>
      <c r="P8" s="4" t="str">
        <v>Approximative</v>
      </c>
      <c r="Q8" s="4" t="str">
        <v>Données collectées:Données déterminées</v>
      </c>
      <c r="R8" s="4" t="str">
        <v>Donnée collectée (valeur du flux ou coefficient)</v>
      </c>
    </row>
    <row r="9" spans="1:18">
      <c r="A9" s="4" t="str">
        <v>Pelures</v>
      </c>
      <c r="B9" s="4" t="str">
        <v>FAB</v>
      </c>
      <c r="E9" s="4" t="str">
        <v>kt</v>
      </c>
      <c r="F9" s="4" t="str">
        <v>2015-16:2019-20:2023-24</v>
      </c>
      <c r="G9" s="4" t="str">
        <v>Pomme de terre</v>
      </c>
      <c r="H9" s="4" t="str">
        <v>2015-16:2019-20:2023-24</v>
      </c>
      <c r="I9" s="4" t="str">
        <v>France entière</v>
      </c>
      <c r="J9" s="4" t="str">
        <v>Part de la consommation de pelures par les FAB</v>
      </c>
      <c r="K9" s="4">
        <v>0</v>
      </c>
      <c r="L9" s="4" t="str">
        <v>ONRB - FranceAgriMer</v>
      </c>
      <c r="M9" s="4" t="str">
        <v>Coproduits - ONRB</v>
      </c>
      <c r="N9" s="4" t="str">
        <v>Répartition</v>
      </c>
      <c r="O9" s="4" t="str">
        <v>Part de la consommation de pelures par les FAB = 100 % (ONRB - FranceAgriMer)</v>
      </c>
      <c r="P9" s="4" t="str">
        <v>Approximative</v>
      </c>
      <c r="Q9" s="4" t="str">
        <v>Données collectées:Données déterminées</v>
      </c>
      <c r="R9" s="4" t="str">
        <v>Donnée collectée (valeur du flux ou coefficient)</v>
      </c>
    </row>
    <row r="10" spans="1:18">
      <c r="A10" s="4" t="str">
        <v>Screenings</v>
      </c>
      <c r="B10" s="4" t="str">
        <v>FAB</v>
      </c>
      <c r="E10" s="4" t="str">
        <v>kt</v>
      </c>
      <c r="F10" s="4" t="str">
        <v>2015-16:2019-20:2023-24</v>
      </c>
      <c r="G10" s="4" t="str">
        <v>Pomme de terre</v>
      </c>
      <c r="H10" s="4" t="str">
        <v>2015-16:2019-20:2023-24</v>
      </c>
      <c r="I10" s="4" t="str">
        <v>France entière</v>
      </c>
      <c r="J10" s="4" t="str">
        <v>Part de la consommation de screenings par les FAB</v>
      </c>
      <c r="K10" s="4">
        <v>0</v>
      </c>
      <c r="L10" s="4" t="str">
        <v>ONRB - FranceAgriMer</v>
      </c>
      <c r="M10" s="4" t="str">
        <v>Coproduits - ONRB</v>
      </c>
      <c r="N10" s="4" t="str">
        <v>Répartition</v>
      </c>
      <c r="O10" s="4" t="str">
        <v>Part de la consommation de screenings par les FAB = 100 % (ONRB - FranceAgriMer)</v>
      </c>
      <c r="P10" s="4" t="str">
        <v>Approximative</v>
      </c>
      <c r="Q10" s="4" t="str">
        <v>Données collectées:Données déterminées</v>
      </c>
      <c r="R10" s="4" t="str">
        <v>Donnée collectée (valeur du flux ou coefficient)</v>
      </c>
    </row>
    <row r="11" spans="1:18">
      <c r="I11" s="4"/>
      <c r="J11" s="4"/>
      <c r="K11" s="4"/>
      <c r="L11" s="4"/>
      <c r="M11" s="4"/>
    </row>
    <row r="12" spans="1:18">
      <c r="I12" s="4"/>
      <c r="J12" s="4"/>
      <c r="K12" s="4"/>
      <c r="L12" s="4"/>
      <c r="M12" s="4"/>
    </row>
    <row r="13" spans="1:18">
      <c r="I13" s="4"/>
      <c r="J13" s="4"/>
      <c r="K13" s="4"/>
      <c r="L13" s="4"/>
      <c r="M13" s="4"/>
    </row>
    <row r="14" spans="1:18">
      <c r="I14" s="4"/>
      <c r="J14" s="4"/>
      <c r="K14" s="4"/>
      <c r="L14" s="4"/>
      <c r="M14" s="4"/>
    </row>
    <row r="15" spans="1:18">
      <c r="I15" s="4"/>
      <c r="J15" s="4"/>
      <c r="K15" s="4"/>
      <c r="L15" s="4"/>
      <c r="M15" s="4"/>
    </row>
    <row r="16" spans="1:18">
      <c r="I16" s="4"/>
      <c r="J16" s="4"/>
      <c r="K16" s="4"/>
      <c r="L16" s="4"/>
      <c r="M16" s="4"/>
    </row>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sheetData>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A66CE-E50E-40B9-BE35-9240B127C9F8}">
  <sheetPr>
    <tabColor rgb="FFFFC000"/>
  </sheetPr>
  <dimension ref="A1:H25"/>
  <sheetViews>
    <sheetView workbookViewId="0">
      <selection activeCell="D32" sqref="D32"/>
    </sheetView>
  </sheetViews>
  <sheetFormatPr baseColWidth="10" defaultRowHeight="14.4"/>
  <cols>
    <col min="1" max="1" width="12.109375" style="215" bestFit="1" customWidth="1"/>
    <col min="2" max="2" width="42.77734375" style="215" bestFit="1" customWidth="1"/>
    <col min="3" max="3" width="36.109375" customWidth="1"/>
    <col min="5" max="5" width="58.33203125" customWidth="1"/>
    <col min="6" max="6" width="23.88671875" customWidth="1"/>
  </cols>
  <sheetData>
    <row r="1" spans="1:8" s="215" customFormat="1" ht="15" thickBot="1">
      <c r="A1" s="331" t="s">
        <v>660</v>
      </c>
      <c r="B1" s="330" t="s">
        <v>182</v>
      </c>
    </row>
    <row r="2" spans="1:8" s="215" customFormat="1">
      <c r="A2" s="38" t="s">
        <v>183</v>
      </c>
      <c r="B2" s="39" t="s">
        <v>321</v>
      </c>
    </row>
    <row r="3" spans="1:8" s="215" customFormat="1">
      <c r="A3" s="40" t="s">
        <v>8</v>
      </c>
      <c r="B3" s="41" t="s">
        <v>320</v>
      </c>
    </row>
    <row r="4" spans="1:8" s="215" customFormat="1">
      <c r="A4" s="40" t="s">
        <v>16</v>
      </c>
      <c r="B4" s="41" t="s">
        <v>33</v>
      </c>
    </row>
    <row r="5" spans="1:8" s="215" customFormat="1">
      <c r="A5" s="40" t="s">
        <v>14</v>
      </c>
      <c r="B5" s="41" t="s">
        <v>319</v>
      </c>
    </row>
    <row r="6" spans="1:8" s="215" customFormat="1">
      <c r="A6" s="40" t="s">
        <v>21</v>
      </c>
      <c r="B6" s="4" t="s">
        <v>314</v>
      </c>
    </row>
    <row r="7" spans="1:8" s="215" customFormat="1" ht="15" thickBot="1">
      <c r="A7" s="42" t="s">
        <v>181</v>
      </c>
      <c r="B7" s="43" t="s">
        <v>187</v>
      </c>
    </row>
    <row r="8" spans="1:8">
      <c r="C8" s="216" t="s">
        <v>326</v>
      </c>
      <c r="E8" s="219" t="s">
        <v>324</v>
      </c>
    </row>
    <row r="9" spans="1:8">
      <c r="C9" s="237">
        <v>0.1</v>
      </c>
      <c r="E9" s="241">
        <v>1</v>
      </c>
    </row>
    <row r="10" spans="1:8">
      <c r="C10" s="225" t="s">
        <v>323</v>
      </c>
      <c r="D10" s="220"/>
      <c r="E10" s="226" t="s">
        <v>325</v>
      </c>
    </row>
    <row r="13" spans="1:8" ht="14.4" customHeight="1">
      <c r="C13" s="221" t="s">
        <v>328</v>
      </c>
      <c r="E13" s="224" t="s">
        <v>329</v>
      </c>
      <c r="F13" s="224" t="s">
        <v>331</v>
      </c>
    </row>
    <row r="14" spans="1:8">
      <c r="C14" s="239">
        <v>0.02</v>
      </c>
      <c r="E14" s="240">
        <v>0.2</v>
      </c>
      <c r="F14" s="240">
        <v>0.8</v>
      </c>
    </row>
    <row r="15" spans="1:8">
      <c r="C15" s="227" t="s">
        <v>327</v>
      </c>
      <c r="D15" s="222"/>
      <c r="E15" s="227" t="s">
        <v>330</v>
      </c>
      <c r="F15" s="227" t="s">
        <v>330</v>
      </c>
      <c r="G15" s="223"/>
      <c r="H15" s="223"/>
    </row>
    <row r="17" spans="3:7" ht="14.4" customHeight="1">
      <c r="C17" s="216" t="s">
        <v>332</v>
      </c>
      <c r="E17" s="231" t="s">
        <v>335</v>
      </c>
    </row>
    <row r="18" spans="3:7">
      <c r="C18" s="237">
        <v>0.06</v>
      </c>
      <c r="E18" s="238">
        <v>1</v>
      </c>
    </row>
    <row r="19" spans="3:7" ht="14.4" customHeight="1">
      <c r="C19" s="230" t="s">
        <v>333</v>
      </c>
      <c r="D19" s="229"/>
      <c r="E19" s="232" t="s">
        <v>336</v>
      </c>
    </row>
    <row r="20" spans="3:7" ht="14.4" customHeight="1">
      <c r="C20" s="225" t="s">
        <v>334</v>
      </c>
      <c r="D20" s="220"/>
      <c r="E20" s="225" t="s">
        <v>330</v>
      </c>
      <c r="F20" s="228"/>
    </row>
    <row r="22" spans="3:7">
      <c r="C22" s="216" t="s">
        <v>337</v>
      </c>
      <c r="E22" s="231" t="s">
        <v>335</v>
      </c>
    </row>
    <row r="23" spans="3:7">
      <c r="C23" s="237">
        <v>0.05</v>
      </c>
      <c r="E23" s="238">
        <v>1</v>
      </c>
      <c r="G23" s="217"/>
    </row>
    <row r="24" spans="3:7" ht="14.4" customHeight="1">
      <c r="C24" s="230" t="s">
        <v>338</v>
      </c>
      <c r="D24" s="233"/>
      <c r="E24" s="233"/>
      <c r="F24" s="234"/>
      <c r="G24" s="218"/>
    </row>
    <row r="25" spans="3:7" ht="14.4" customHeight="1">
      <c r="C25" s="225" t="s">
        <v>334</v>
      </c>
      <c r="D25" s="235"/>
      <c r="E25" s="225" t="s">
        <v>339</v>
      </c>
      <c r="F25" s="235"/>
      <c r="G25" s="236"/>
    </row>
  </sheetData>
  <hyperlinks>
    <hyperlink ref="A1" location="SOMMAIRE!A1" display="SOMMAIRE" xr:uid="{ECB79DFB-8FE6-4FD5-A4ED-87DC757CBCE5}"/>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73348-F607-47CB-9297-F067B5AFDB1E}">
  <sheetPr>
    <tabColor rgb="FF92D050"/>
  </sheetPr>
  <dimension ref="A1:T77"/>
  <sheetViews>
    <sheetView workbookViewId="0">
      <pane xSplit="2" ySplit="1" topLeftCell="C38" activePane="bottomRight" state="frozen"/>
      <selection activeCell="B4" sqref="B4"/>
      <selection pane="topRight" activeCell="B4" sqref="B4"/>
      <selection pane="bottomLeft" activeCell="B4" sqref="B4"/>
      <selection pane="bottomRight" activeCell="A64" sqref="A64:XFD64"/>
    </sheetView>
  </sheetViews>
  <sheetFormatPr baseColWidth="10" defaultColWidth="9.109375" defaultRowHeight="14.4"/>
  <cols>
    <col min="1" max="1" width="62.88671875" style="4" customWidth="1"/>
    <col min="2" max="2" width="31" style="4" bestFit="1" customWidth="1"/>
    <col min="3" max="3" width="9.77734375" style="4" bestFit="1" customWidth="1"/>
    <col min="4" max="4" width="12.88671875" style="6" bestFit="1" customWidth="1"/>
    <col min="5" max="5" width="6.6640625" style="4" bestFit="1" customWidth="1"/>
    <col min="6" max="6" width="9.554687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Secteurs!$B$8</f>
        <v>Industrie alimentaire</v>
      </c>
      <c r="B2" s="4" t="str">
        <f>Produits!$B$28</f>
        <v>Produits finis</v>
      </c>
      <c r="C2" s="213">
        <f>'Transformation - GIPT'!S72</f>
        <v>600</v>
      </c>
      <c r="D2" s="4"/>
      <c r="E2" s="4" t="str">
        <f>Etiquettes!$H$5</f>
        <v>kt</v>
      </c>
      <c r="F2" s="4">
        <v>0</v>
      </c>
      <c r="G2" s="27" t="str">
        <f>Etiquettes!$H$3</f>
        <v>Pomme de terre</v>
      </c>
      <c r="H2" s="6" t="s">
        <v>20</v>
      </c>
      <c r="I2" s="27" t="str">
        <f>Etiquettes!$H$6</f>
        <v>France entière</v>
      </c>
      <c r="J2" s="27" t="s">
        <v>416</v>
      </c>
      <c r="K2" s="27"/>
      <c r="L2" s="4" t="str">
        <f>'Transformation - GIPT'!$B$6</f>
        <v>GIPT</v>
      </c>
      <c r="M2" s="27" t="s">
        <v>640</v>
      </c>
      <c r="N2" s="26" t="str">
        <f>Etiquettes!$H$11</f>
        <v>Volume</v>
      </c>
      <c r="O2" s="27" t="str">
        <f>_xlfn.CONCAT(J2,IF(OR(ISBLANK(C2),ISERROR(C2)),"",_xlfn.CONCAT(" = ",MROUND(C2,1)," ",E2," (",L2,")")))</f>
        <v>Production de produits finis = 600 kt (GIPT)</v>
      </c>
      <c r="P2" s="27"/>
      <c r="Q2" s="27"/>
      <c r="R2" s="27"/>
    </row>
    <row r="3" spans="1:20">
      <c r="A3" s="4" t="str">
        <f>Produits!$B$6</f>
        <v>Pommes de terre de féculerie</v>
      </c>
      <c r="B3" s="4" t="str">
        <f>Secteurs!$B$7</f>
        <v>Féculerie</v>
      </c>
      <c r="C3" s="213">
        <f>'Transformation - GIPT'!M158</f>
        <v>500</v>
      </c>
      <c r="E3" s="4" t="str">
        <f>Etiquettes!$H$5</f>
        <v>kt</v>
      </c>
      <c r="F3" s="4">
        <v>0</v>
      </c>
      <c r="G3" s="27" t="str">
        <f>Etiquettes!$H$3</f>
        <v>Pomme de terre</v>
      </c>
      <c r="H3" s="6" t="s">
        <v>20</v>
      </c>
      <c r="I3" s="27" t="str">
        <f>Etiquettes!$H$6</f>
        <v>France entière</v>
      </c>
      <c r="J3" s="27" t="s">
        <v>418</v>
      </c>
      <c r="L3" s="4" t="str">
        <f>'Transformation - GIPT'!$B$6</f>
        <v>GIPT</v>
      </c>
      <c r="M3" s="27" t="s">
        <v>640</v>
      </c>
      <c r="N3" s="26" t="str">
        <f>Etiquettes!$H$11</f>
        <v>Volume</v>
      </c>
      <c r="O3" s="27" t="str">
        <f>_xlfn.CONCAT(J3,IF(OR(ISBLANK(C3),ISERROR(C3)),"",_xlfn.CONCAT(" = ",MROUND(C3,1)," ",E3," (",L3,")")))</f>
        <v>Consommation de pommes de terre de la féculerie = 500 kt (GIPT)</v>
      </c>
      <c r="P3" s="27"/>
      <c r="Q3" s="27"/>
      <c r="R3" s="27"/>
    </row>
    <row r="4" spans="1:20">
      <c r="A4" s="4" t="str">
        <f>Produits!$B$8</f>
        <v>Pommes de terre de consommation</v>
      </c>
      <c r="B4" s="4" t="str">
        <f>Secteurs!$B$8</f>
        <v>Industrie alimentaire</v>
      </c>
      <c r="C4" s="213">
        <f>'Transformation - GIPT'!M159</f>
        <v>1600</v>
      </c>
      <c r="D4" s="4"/>
      <c r="E4" s="4" t="str">
        <f>Etiquettes!$H$5</f>
        <v>kt</v>
      </c>
      <c r="F4" s="4">
        <v>0</v>
      </c>
      <c r="G4" s="27" t="str">
        <f>Etiquettes!$H$3</f>
        <v>Pomme de terre</v>
      </c>
      <c r="H4" s="6" t="s">
        <v>20</v>
      </c>
      <c r="I4" s="27" t="str">
        <f>Etiquettes!$H$6</f>
        <v>France entière</v>
      </c>
      <c r="J4" s="27" t="s">
        <v>419</v>
      </c>
      <c r="K4" s="27"/>
      <c r="L4" s="4" t="str">
        <f>'Transformation - GIPT'!$B$6</f>
        <v>GIPT</v>
      </c>
      <c r="M4" s="27" t="s">
        <v>640</v>
      </c>
      <c r="N4" s="26" t="str">
        <f>Etiquettes!$H$11</f>
        <v>Volume</v>
      </c>
      <c r="O4" s="27" t="str">
        <f>_xlfn.CONCAT(J4,IF(OR(ISBLANK(C4),ISERROR(C4)),"",_xlfn.CONCAT(" = ",MROUND(C4,1)," ",E4," (",L4,")")))</f>
        <v>Consommation de pommes de terre de l'industrie alimentaire = 1600 kt (GIPT)</v>
      </c>
      <c r="P4" s="27"/>
      <c r="Q4" s="27"/>
      <c r="R4" s="27"/>
    </row>
    <row r="5" spans="1:20">
      <c r="A5" s="4" t="str">
        <f>Produits!$B$6</f>
        <v>Pommes de terre de féculerie</v>
      </c>
      <c r="B5" s="4" t="str">
        <f>Secteurs!$B$7</f>
        <v>Féculerie</v>
      </c>
      <c r="C5" s="213"/>
      <c r="E5" s="4" t="str">
        <f>Etiquettes!$H$5</f>
        <v>kt</v>
      </c>
      <c r="F5" s="4" t="str">
        <f>Etiquettes!$H$4</f>
        <v>2015-16</v>
      </c>
      <c r="G5" s="27" t="str">
        <f>Etiquettes!$H$3</f>
        <v>Pomme de terre</v>
      </c>
      <c r="H5" s="6"/>
      <c r="I5" s="27" t="str">
        <f>Etiquettes!$H$6</f>
        <v>France entière</v>
      </c>
      <c r="J5" s="27" t="s">
        <v>418</v>
      </c>
      <c r="L5" s="4"/>
      <c r="O5" s="27"/>
      <c r="P5" s="27" t="str">
        <f>Etiquettes!$I$15</f>
        <v>Robuste</v>
      </c>
      <c r="Q5" s="27" t="s">
        <v>618</v>
      </c>
      <c r="R5" s="27" t="str">
        <f>Etiquettes!$J$17</f>
        <v>Donnée déterminée (par bilan matière)</v>
      </c>
    </row>
    <row r="6" spans="1:20">
      <c r="A6" s="4" t="str">
        <f>Produits!$B$6</f>
        <v>Pommes de terre de féculerie</v>
      </c>
      <c r="B6" s="4" t="str">
        <f>Secteurs!$B$7</f>
        <v>Féculerie</v>
      </c>
      <c r="C6" s="213">
        <f>'Transformation - GIPT'!M181</f>
        <v>981.63499999999999</v>
      </c>
      <c r="E6" s="4" t="str">
        <f>Etiquettes!$H$5</f>
        <v>kt</v>
      </c>
      <c r="F6" s="4" t="str">
        <f>Etiquettes!$I$4</f>
        <v>2019-20</v>
      </c>
      <c r="G6" s="27" t="str">
        <f>Etiquettes!$H$3</f>
        <v>Pomme de terre</v>
      </c>
      <c r="H6" s="6" t="s">
        <v>19</v>
      </c>
      <c r="I6" s="27" t="str">
        <f>Etiquettes!$H$6</f>
        <v>France entière</v>
      </c>
      <c r="J6" s="27" t="s">
        <v>418</v>
      </c>
      <c r="L6" s="4" t="str">
        <f>'Transformation - GIPT'!$B$6</f>
        <v>GIPT</v>
      </c>
      <c r="M6" s="27" t="s">
        <v>640</v>
      </c>
      <c r="N6" s="26" t="str">
        <f>Etiquettes!$H$11</f>
        <v>Volume</v>
      </c>
      <c r="O6" s="27" t="str">
        <f t="shared" ref="O6:O10" si="0">_xlfn.CONCAT(J6,IF(OR(ISBLANK(C6),ISERROR(C6)),"",_xlfn.CONCAT(" = ",MROUND(C6,1)," ",E6," (",L6,")")))</f>
        <v>Consommation de pommes de terre de la féculerie = 982 kt (GIPT)</v>
      </c>
      <c r="P6" s="27" t="str">
        <f>Etiquettes!$I$15</f>
        <v>Robuste</v>
      </c>
      <c r="Q6" s="27" t="s">
        <v>611</v>
      </c>
      <c r="R6" s="27" t="str">
        <f>Etiquettes!$H$17</f>
        <v>Donnée collectée (valeur du flux ou coefficient)</v>
      </c>
    </row>
    <row r="7" spans="1:20">
      <c r="A7" s="4" t="str">
        <f>Produits!$B$6</f>
        <v>Pommes de terre de féculerie</v>
      </c>
      <c r="B7" s="4" t="str">
        <f>Secteurs!$B$7</f>
        <v>Féculerie</v>
      </c>
      <c r="C7" s="213">
        <f>'Transformation - GIPT'!Q181</f>
        <v>667.505</v>
      </c>
      <c r="E7" s="4" t="str">
        <f>Etiquettes!$H$5</f>
        <v>kt</v>
      </c>
      <c r="F7" s="4" t="str">
        <f>Etiquettes!$J$4</f>
        <v>2023-24</v>
      </c>
      <c r="G7" s="27" t="str">
        <f>Etiquettes!$H$3</f>
        <v>Pomme de terre</v>
      </c>
      <c r="H7" s="6" t="s">
        <v>20</v>
      </c>
      <c r="I7" s="27" t="str">
        <f>Etiquettes!$H$6</f>
        <v>France entière</v>
      </c>
      <c r="J7" s="27" t="s">
        <v>418</v>
      </c>
      <c r="L7" s="4" t="str">
        <f>'Transformation - GIPT'!$B$6</f>
        <v>GIPT</v>
      </c>
      <c r="M7" s="27" t="s">
        <v>640</v>
      </c>
      <c r="N7" s="26" t="str">
        <f>Etiquettes!$H$11</f>
        <v>Volume</v>
      </c>
      <c r="O7" s="27" t="str">
        <f t="shared" si="0"/>
        <v>Consommation de pommes de terre de la féculerie = 668 kt (GIPT)</v>
      </c>
      <c r="P7" s="27" t="str">
        <f>Etiquettes!$I$15</f>
        <v>Robuste</v>
      </c>
      <c r="Q7" s="27" t="s">
        <v>611</v>
      </c>
      <c r="R7" s="27" t="str">
        <f>Etiquettes!$H$17</f>
        <v>Donnée collectée (valeur du flux ou coefficient)</v>
      </c>
    </row>
    <row r="8" spans="1:20">
      <c r="A8" s="4" t="str">
        <f>Produits!$B$23</f>
        <v>Pommes de terre de consommation - Production sous contrat</v>
      </c>
      <c r="B8" s="4" t="str">
        <f>Secteurs!$B$8</f>
        <v>Industrie alimentaire</v>
      </c>
      <c r="C8" s="213">
        <f>'Transformation - GIPT'!L231</f>
        <v>938</v>
      </c>
      <c r="E8" s="4" t="str">
        <f>Etiquettes!$H$5</f>
        <v>kt</v>
      </c>
      <c r="F8" s="4" t="str">
        <f>Etiquettes!$I$4</f>
        <v>2019-20</v>
      </c>
      <c r="G8" s="27" t="str">
        <f>Etiquettes!$H$3</f>
        <v>Pomme de terre</v>
      </c>
      <c r="H8" s="6" t="s">
        <v>19</v>
      </c>
      <c r="I8" s="27" t="str">
        <f>Etiquettes!$H$6</f>
        <v>France entière</v>
      </c>
      <c r="J8" s="27" t="s">
        <v>427</v>
      </c>
      <c r="L8" s="4" t="str">
        <f>'Transformation - GIPT'!$B$6</f>
        <v>GIPT</v>
      </c>
      <c r="M8" s="27" t="s">
        <v>640</v>
      </c>
      <c r="N8" s="26" t="str">
        <f>Etiquettes!$H$11</f>
        <v>Volume</v>
      </c>
      <c r="O8" s="27" t="str">
        <f t="shared" si="0"/>
        <v>Consommation de pommes de terre produites sous contrat par l'industrie alimentaire = 938 kt (GIPT)</v>
      </c>
      <c r="P8" s="27" t="str">
        <f>Etiquettes!$I$15</f>
        <v>Robuste</v>
      </c>
      <c r="Q8" s="27" t="s">
        <v>611</v>
      </c>
      <c r="R8" s="27" t="str">
        <f>Etiquettes!$H$17</f>
        <v>Donnée collectée (valeur du flux ou coefficient)</v>
      </c>
    </row>
    <row r="9" spans="1:20">
      <c r="A9" s="4" t="str">
        <f>Produits!$B$24</f>
        <v>Pommes de terre de consommation - Production hors contrat</v>
      </c>
      <c r="B9" s="4" t="str">
        <f>Secteurs!$B$8</f>
        <v>Industrie alimentaire</v>
      </c>
      <c r="C9" s="213">
        <f>'Transformation - GIPT'!L232</f>
        <v>97</v>
      </c>
      <c r="E9" s="4" t="str">
        <f>Etiquettes!$H$5</f>
        <v>kt</v>
      </c>
      <c r="F9" s="4" t="str">
        <f>Etiquettes!$I$4</f>
        <v>2019-20</v>
      </c>
      <c r="G9" s="27" t="str">
        <f>Etiquettes!$H$3</f>
        <v>Pomme de terre</v>
      </c>
      <c r="H9" s="6" t="s">
        <v>19</v>
      </c>
      <c r="I9" s="27" t="str">
        <f>Etiquettes!$H$6</f>
        <v>France entière</v>
      </c>
      <c r="J9" s="27" t="s">
        <v>428</v>
      </c>
      <c r="L9" s="4" t="str">
        <f>'Transformation - GIPT'!$B$6</f>
        <v>GIPT</v>
      </c>
      <c r="M9" s="27" t="s">
        <v>640</v>
      </c>
      <c r="N9" s="26" t="str">
        <f>Etiquettes!$H$11</f>
        <v>Volume</v>
      </c>
      <c r="O9" s="27" t="str">
        <f t="shared" si="0"/>
        <v>Consommation de pommes de terre produites hors contrat par l'industrie alimentaire = 97 kt (GIPT)</v>
      </c>
      <c r="P9" s="27" t="str">
        <f>Etiquettes!$I$15</f>
        <v>Robuste</v>
      </c>
      <c r="Q9" s="27" t="s">
        <v>611</v>
      </c>
      <c r="R9" s="27" t="str">
        <f>Etiquettes!$H$17</f>
        <v>Donnée collectée (valeur du flux ou coefficient)</v>
      </c>
    </row>
    <row r="10" spans="1:20">
      <c r="A10" s="4" t="str">
        <f>Produits!$B$25</f>
        <v>Pommes de terre de consommation - Importation</v>
      </c>
      <c r="B10" s="4" t="str">
        <f>Secteurs!$B$8</f>
        <v>Industrie alimentaire</v>
      </c>
      <c r="C10" s="213">
        <f>'Transformation - GIPT'!L233</f>
        <v>145</v>
      </c>
      <c r="E10" s="4" t="str">
        <f>Etiquettes!$H$5</f>
        <v>kt</v>
      </c>
      <c r="F10" s="4" t="str">
        <f>Etiquettes!$I$4</f>
        <v>2019-20</v>
      </c>
      <c r="G10" s="27" t="str">
        <f>Etiquettes!$H$3</f>
        <v>Pomme de terre</v>
      </c>
      <c r="H10" s="6" t="s">
        <v>19</v>
      </c>
      <c r="I10" s="27" t="str">
        <f>Etiquettes!$H$6</f>
        <v>France entière</v>
      </c>
      <c r="J10" s="27" t="s">
        <v>429</v>
      </c>
      <c r="L10" s="4" t="str">
        <f>'Transformation - GIPT'!$B$6</f>
        <v>GIPT</v>
      </c>
      <c r="M10" s="27" t="s">
        <v>640</v>
      </c>
      <c r="N10" s="26" t="str">
        <f>Etiquettes!$H$11</f>
        <v>Volume</v>
      </c>
      <c r="O10" s="27" t="str">
        <f t="shared" si="0"/>
        <v>Consommation de pommes de terre importées par l'industrie alimentaire = 145 kt (GIPT)</v>
      </c>
      <c r="P10" s="27" t="str">
        <f>Etiquettes!$I$15</f>
        <v>Robuste</v>
      </c>
      <c r="Q10" s="27" t="s">
        <v>611</v>
      </c>
      <c r="R10" s="27" t="str">
        <f>Etiquettes!$H$17</f>
        <v>Donnée collectée (valeur du flux ou coefficient)</v>
      </c>
    </row>
    <row r="11" spans="1:20">
      <c r="A11" s="4" t="str">
        <f>Produits!$B$23</f>
        <v>Pommes de terre de consommation - Production sous contrat</v>
      </c>
      <c r="B11" s="4" t="str">
        <f>Secteurs!$B$8</f>
        <v>Industrie alimentaire</v>
      </c>
      <c r="C11" s="213">
        <f>'Transformation - GIPT'!P231</f>
        <v>1235</v>
      </c>
      <c r="E11" s="4" t="str">
        <f>Etiquettes!$H$5</f>
        <v>kt</v>
      </c>
      <c r="F11" s="4" t="str">
        <f>Etiquettes!$J$4</f>
        <v>2023-24</v>
      </c>
      <c r="G11" s="27" t="str">
        <f>Etiquettes!$H$3</f>
        <v>Pomme de terre</v>
      </c>
      <c r="H11" s="6" t="s">
        <v>20</v>
      </c>
      <c r="I11" s="27" t="str">
        <f>Etiquettes!$H$6</f>
        <v>France entière</v>
      </c>
      <c r="J11" s="27" t="s">
        <v>427</v>
      </c>
      <c r="L11" s="4" t="str">
        <f>'Transformation - GIPT'!$B$6</f>
        <v>GIPT</v>
      </c>
      <c r="M11" s="27" t="s">
        <v>640</v>
      </c>
      <c r="N11" s="26" t="str">
        <f>Etiquettes!$H$11</f>
        <v>Volume</v>
      </c>
      <c r="O11" s="27" t="str">
        <f t="shared" ref="O11:O13" si="1">_xlfn.CONCAT(J11,IF(OR(ISBLANK(C11),ISERROR(C11)),"",_xlfn.CONCAT(" = ",MROUND(C11,1)," ",E11," (",L11,")")))</f>
        <v>Consommation de pommes de terre produites sous contrat par l'industrie alimentaire = 1235 kt (GIPT)</v>
      </c>
      <c r="P11" s="27" t="str">
        <f>Etiquettes!$I$15</f>
        <v>Robuste</v>
      </c>
      <c r="Q11" s="27" t="s">
        <v>611</v>
      </c>
      <c r="R11" s="27" t="str">
        <f>Etiquettes!$H$17</f>
        <v>Donnée collectée (valeur du flux ou coefficient)</v>
      </c>
    </row>
    <row r="12" spans="1:20">
      <c r="A12" s="4" t="str">
        <f>Produits!$B$24</f>
        <v>Pommes de terre de consommation - Production hors contrat</v>
      </c>
      <c r="B12" s="4" t="str">
        <f>Secteurs!$B$8</f>
        <v>Industrie alimentaire</v>
      </c>
      <c r="C12" s="213">
        <f>'Transformation - GIPT'!P232</f>
        <v>130</v>
      </c>
      <c r="E12" s="4" t="str">
        <f>Etiquettes!$H$5</f>
        <v>kt</v>
      </c>
      <c r="F12" s="4" t="str">
        <f>Etiquettes!$J$4</f>
        <v>2023-24</v>
      </c>
      <c r="G12" s="27" t="str">
        <f>Etiquettes!$H$3</f>
        <v>Pomme de terre</v>
      </c>
      <c r="H12" s="6" t="s">
        <v>20</v>
      </c>
      <c r="I12" s="27" t="str">
        <f>Etiquettes!$H$6</f>
        <v>France entière</v>
      </c>
      <c r="J12" s="27" t="s">
        <v>428</v>
      </c>
      <c r="L12" s="4" t="str">
        <f>'Transformation - GIPT'!$B$6</f>
        <v>GIPT</v>
      </c>
      <c r="M12" s="27" t="s">
        <v>640</v>
      </c>
      <c r="N12" s="26" t="str">
        <f>Etiquettes!$H$11</f>
        <v>Volume</v>
      </c>
      <c r="O12" s="27" t="str">
        <f t="shared" si="1"/>
        <v>Consommation de pommes de terre produites hors contrat par l'industrie alimentaire = 130 kt (GIPT)</v>
      </c>
      <c r="P12" s="27" t="str">
        <f>Etiquettes!$I$15</f>
        <v>Robuste</v>
      </c>
      <c r="Q12" s="27" t="s">
        <v>611</v>
      </c>
      <c r="R12" s="27" t="str">
        <f>Etiquettes!$H$17</f>
        <v>Donnée collectée (valeur du flux ou coefficient)</v>
      </c>
    </row>
    <row r="13" spans="1:20">
      <c r="A13" s="4" t="str">
        <f>Produits!$B$25</f>
        <v>Pommes de terre de consommation - Importation</v>
      </c>
      <c r="B13" s="4" t="str">
        <f>Secteurs!$B$8</f>
        <v>Industrie alimentaire</v>
      </c>
      <c r="C13" s="213">
        <f>'Transformation - GIPT'!P233</f>
        <v>244</v>
      </c>
      <c r="E13" s="4" t="str">
        <f>Etiquettes!$H$5</f>
        <v>kt</v>
      </c>
      <c r="F13" s="4" t="str">
        <f>Etiquettes!$J$4</f>
        <v>2023-24</v>
      </c>
      <c r="G13" s="27" t="str">
        <f>Etiquettes!$H$3</f>
        <v>Pomme de terre</v>
      </c>
      <c r="H13" s="6" t="s">
        <v>20</v>
      </c>
      <c r="I13" s="27" t="str">
        <f>Etiquettes!$H$6</f>
        <v>France entière</v>
      </c>
      <c r="J13" s="27" t="s">
        <v>429</v>
      </c>
      <c r="L13" s="4" t="str">
        <f>'Transformation - GIPT'!$B$6</f>
        <v>GIPT</v>
      </c>
      <c r="M13" s="27" t="s">
        <v>640</v>
      </c>
      <c r="N13" s="26" t="str">
        <f>Etiquettes!$H$11</f>
        <v>Volume</v>
      </c>
      <c r="O13" s="27" t="str">
        <f t="shared" si="1"/>
        <v>Consommation de pommes de terre importées par l'industrie alimentaire = 244 kt (GIPT)</v>
      </c>
      <c r="P13" s="27" t="str">
        <f>Etiquettes!$I$15</f>
        <v>Robuste</v>
      </c>
      <c r="Q13" s="27" t="s">
        <v>611</v>
      </c>
      <c r="R13" s="27" t="str">
        <f>Etiquettes!$H$17</f>
        <v>Donnée collectée (valeur du flux ou coefficient)</v>
      </c>
    </row>
    <row r="14" spans="1:20">
      <c r="A14" s="4" t="str">
        <f>Produits!$B$46</f>
        <v>Chips</v>
      </c>
      <c r="B14" s="4" t="str">
        <f>Secteurs!$B$32</f>
        <v>Exportations</v>
      </c>
      <c r="C14" s="213">
        <f>'Transformation - GIPT'!K281</f>
        <v>7.5</v>
      </c>
      <c r="E14" s="4" t="str">
        <f>Etiquettes!$H$5</f>
        <v>kt</v>
      </c>
      <c r="F14" s="4">
        <v>0</v>
      </c>
      <c r="G14" s="27" t="str">
        <f>Etiquettes!$H$3</f>
        <v>Pomme de terre</v>
      </c>
      <c r="H14" s="6" t="s">
        <v>19</v>
      </c>
      <c r="I14" s="27" t="str">
        <f>Etiquettes!$H$6</f>
        <v>France entière</v>
      </c>
      <c r="J14" s="27" t="str">
        <f>_xlfn.CONCAT("Exportation de ",A14)</f>
        <v>Exportation de Chips</v>
      </c>
      <c r="L14" s="4" t="str">
        <f>'Transformation - GIPT'!$B$6</f>
        <v>GIPT</v>
      </c>
      <c r="M14" s="27" t="s">
        <v>640</v>
      </c>
      <c r="N14" s="26" t="str">
        <f>Etiquettes!$H$11</f>
        <v>Volume</v>
      </c>
      <c r="O14" s="27" t="str">
        <f t="shared" ref="O14:O17" si="2">_xlfn.CONCAT(J14,IF(OR(ISBLANK(C14),ISERROR(C14)),"",_xlfn.CONCAT(" = ",MROUND(C14,1)," ",E14," (",L14,")")))</f>
        <v>Exportation de Chips = 8 kt (GIPT)</v>
      </c>
      <c r="P14" s="27"/>
      <c r="Q14" s="27"/>
      <c r="R14" s="27"/>
    </row>
    <row r="15" spans="1:20">
      <c r="A15" s="4" t="str">
        <f>Produits!$B$37</f>
        <v>Produits déshydratés</v>
      </c>
      <c r="B15" s="4" t="str">
        <f>Secteurs!$B$32</f>
        <v>Exportations</v>
      </c>
      <c r="C15" s="213">
        <f>'Transformation - GIPT'!K282</f>
        <v>24.9</v>
      </c>
      <c r="E15" s="4" t="str">
        <f>Etiquettes!$H$5</f>
        <v>kt</v>
      </c>
      <c r="F15" s="4">
        <v>0</v>
      </c>
      <c r="G15" s="27" t="str">
        <f>Etiquettes!$H$3</f>
        <v>Pomme de terre</v>
      </c>
      <c r="H15" s="6" t="s">
        <v>19</v>
      </c>
      <c r="I15" s="27" t="str">
        <f>Etiquettes!$H$6</f>
        <v>France entière</v>
      </c>
      <c r="J15" s="27" t="str">
        <f t="shared" ref="J15:J17" si="3">_xlfn.CONCAT("Exportation de ",A15)</f>
        <v>Exportation de Produits déshydratés</v>
      </c>
      <c r="L15" s="4" t="str">
        <f>'Transformation - GIPT'!$B$6</f>
        <v>GIPT</v>
      </c>
      <c r="M15" s="27" t="s">
        <v>640</v>
      </c>
      <c r="N15" s="26" t="str">
        <f>Etiquettes!$H$11</f>
        <v>Volume</v>
      </c>
      <c r="O15" s="27" t="str">
        <f t="shared" si="2"/>
        <v>Exportation de Produits déshydratés = 25 kt (GIPT)</v>
      </c>
      <c r="P15" s="27"/>
      <c r="Q15" s="27"/>
      <c r="R15" s="27"/>
    </row>
    <row r="16" spans="1:20">
      <c r="A16" s="4" t="str">
        <f>Produits!$B$29</f>
        <v>Produits surgelés</v>
      </c>
      <c r="B16" s="4" t="str">
        <f>Secteurs!$B$32</f>
        <v>Exportations</v>
      </c>
      <c r="C16" s="213">
        <f>'Transformation - GIPT'!K283</f>
        <v>291.8</v>
      </c>
      <c r="E16" s="4" t="str">
        <f>Etiquettes!$H$5</f>
        <v>kt</v>
      </c>
      <c r="F16" s="4">
        <v>0</v>
      </c>
      <c r="G16" s="27" t="str">
        <f>Etiquettes!$H$3</f>
        <v>Pomme de terre</v>
      </c>
      <c r="H16" s="6" t="s">
        <v>19</v>
      </c>
      <c r="I16" s="27" t="str">
        <f>Etiquettes!$H$6</f>
        <v>France entière</v>
      </c>
      <c r="J16" s="27" t="str">
        <f t="shared" si="3"/>
        <v>Exportation de Produits surgelés</v>
      </c>
      <c r="L16" s="4" t="str">
        <f>'Transformation - GIPT'!$B$6</f>
        <v>GIPT</v>
      </c>
      <c r="M16" s="27" t="s">
        <v>640</v>
      </c>
      <c r="N16" s="26" t="str">
        <f>Etiquettes!$H$11</f>
        <v>Volume</v>
      </c>
      <c r="O16" s="27" t="str">
        <f t="shared" si="2"/>
        <v>Exportation de Produits surgelés = 292 kt (GIPT)</v>
      </c>
      <c r="P16" s="27"/>
    </row>
    <row r="17" spans="1:18">
      <c r="A17" s="4" t="str">
        <f>Produits!$B$48</f>
        <v>Autres produits finis</v>
      </c>
      <c r="B17" s="4" t="str">
        <f>Secteurs!$B$32</f>
        <v>Exportations</v>
      </c>
      <c r="C17" s="213">
        <f>'Transformation - GIPT'!K284</f>
        <v>4.7</v>
      </c>
      <c r="E17" s="4" t="str">
        <f>Etiquettes!$H$5</f>
        <v>kt</v>
      </c>
      <c r="F17" s="4">
        <v>0</v>
      </c>
      <c r="G17" s="27" t="str">
        <f>Etiquettes!$H$3</f>
        <v>Pomme de terre</v>
      </c>
      <c r="H17" s="6" t="s">
        <v>19</v>
      </c>
      <c r="I17" s="27" t="str">
        <f>Etiquettes!$H$6</f>
        <v>France entière</v>
      </c>
      <c r="J17" s="27" t="str">
        <f t="shared" si="3"/>
        <v>Exportation de Autres produits finis</v>
      </c>
      <c r="L17" s="4" t="str">
        <f>'Transformation - GIPT'!$B$6</f>
        <v>GIPT</v>
      </c>
      <c r="M17" s="27" t="s">
        <v>640</v>
      </c>
      <c r="N17" s="26" t="str">
        <f>Etiquettes!$H$11</f>
        <v>Volume</v>
      </c>
      <c r="O17" s="27" t="str">
        <f t="shared" si="2"/>
        <v>Exportation de Autres produits finis = 5 kt (GIPT)</v>
      </c>
      <c r="P17" s="27"/>
    </row>
    <row r="18" spans="1:18">
      <c r="A18" s="4" t="str">
        <f>Produits!$B$46</f>
        <v>Chips</v>
      </c>
      <c r="B18" s="4" t="str">
        <f>Secteurs!$B$32</f>
        <v>Exportations</v>
      </c>
      <c r="C18" s="213">
        <f>'Transformation - GIPT'!O281</f>
        <v>11.1</v>
      </c>
      <c r="E18" s="4" t="str">
        <f>Etiquettes!$H$5</f>
        <v>kt</v>
      </c>
      <c r="F18" s="4">
        <v>0</v>
      </c>
      <c r="G18" s="27" t="str">
        <f>Etiquettes!$H$3</f>
        <v>Pomme de terre</v>
      </c>
      <c r="H18" s="6" t="s">
        <v>20</v>
      </c>
      <c r="I18" s="27" t="str">
        <f>Etiquettes!$H$6</f>
        <v>France entière</v>
      </c>
      <c r="J18" s="27" t="str">
        <f>_xlfn.CONCAT("Exportation de ",A18)</f>
        <v>Exportation de Chips</v>
      </c>
      <c r="L18" s="4" t="str">
        <f>'Transformation - GIPT'!$B$6</f>
        <v>GIPT</v>
      </c>
      <c r="M18" s="27" t="s">
        <v>640</v>
      </c>
      <c r="N18" s="26" t="str">
        <f>Etiquettes!$H$11</f>
        <v>Volume</v>
      </c>
      <c r="O18" s="27" t="str">
        <f t="shared" ref="O18:O21" si="4">_xlfn.CONCAT(J18,IF(OR(ISBLANK(C18),ISERROR(C18)),"",_xlfn.CONCAT(" = ",MROUND(C18,1)," ",E18," (",L18,")")))</f>
        <v>Exportation de Chips = 11 kt (GIPT)</v>
      </c>
      <c r="P18" s="27"/>
      <c r="R18" s="27"/>
    </row>
    <row r="19" spans="1:18">
      <c r="A19" s="4" t="str">
        <f>Produits!$B$37</f>
        <v>Produits déshydratés</v>
      </c>
      <c r="B19" s="4" t="str">
        <f>Secteurs!$B$32</f>
        <v>Exportations</v>
      </c>
      <c r="C19" s="213">
        <f>'Transformation - GIPT'!O282</f>
        <v>20.6</v>
      </c>
      <c r="E19" s="4" t="str">
        <f>Etiquettes!$H$5</f>
        <v>kt</v>
      </c>
      <c r="F19" s="4">
        <v>0</v>
      </c>
      <c r="G19" s="27" t="str">
        <f>Etiquettes!$H$3</f>
        <v>Pomme de terre</v>
      </c>
      <c r="H19" s="6" t="s">
        <v>20</v>
      </c>
      <c r="I19" s="27" t="str">
        <f>Etiquettes!$H$6</f>
        <v>France entière</v>
      </c>
      <c r="J19" s="27" t="str">
        <f t="shared" ref="J19:J21" si="5">_xlfn.CONCAT("Exportation de ",A19)</f>
        <v>Exportation de Produits déshydratés</v>
      </c>
      <c r="L19" s="4" t="str">
        <f>'Transformation - GIPT'!$B$6</f>
        <v>GIPT</v>
      </c>
      <c r="M19" s="27" t="s">
        <v>640</v>
      </c>
      <c r="N19" s="26" t="str">
        <f>Etiquettes!$H$11</f>
        <v>Volume</v>
      </c>
      <c r="O19" s="27" t="str">
        <f t="shared" si="4"/>
        <v>Exportation de Produits déshydratés = 21 kt (GIPT)</v>
      </c>
      <c r="P19" s="27"/>
      <c r="R19" s="27"/>
    </row>
    <row r="20" spans="1:18">
      <c r="A20" s="4" t="str">
        <f>Produits!$B$29</f>
        <v>Produits surgelés</v>
      </c>
      <c r="B20" s="4" t="str">
        <f>Secteurs!$B$32</f>
        <v>Exportations</v>
      </c>
      <c r="C20" s="213">
        <f>'Transformation - GIPT'!O283</f>
        <v>492.9</v>
      </c>
      <c r="E20" s="4" t="str">
        <f>Etiquettes!$H$5</f>
        <v>kt</v>
      </c>
      <c r="F20" s="4">
        <v>0</v>
      </c>
      <c r="G20" s="27" t="str">
        <f>Etiquettes!$H$3</f>
        <v>Pomme de terre</v>
      </c>
      <c r="H20" s="6" t="s">
        <v>20</v>
      </c>
      <c r="I20" s="27" t="str">
        <f>Etiquettes!$H$6</f>
        <v>France entière</v>
      </c>
      <c r="J20" s="27" t="str">
        <f t="shared" si="5"/>
        <v>Exportation de Produits surgelés</v>
      </c>
      <c r="L20" s="4" t="str">
        <f>'Transformation - GIPT'!$B$6</f>
        <v>GIPT</v>
      </c>
      <c r="M20" s="27" t="s">
        <v>640</v>
      </c>
      <c r="N20" s="26" t="str">
        <f>Etiquettes!$H$11</f>
        <v>Volume</v>
      </c>
      <c r="O20" s="27" t="str">
        <f t="shared" si="4"/>
        <v>Exportation de Produits surgelés = 493 kt (GIPT)</v>
      </c>
      <c r="P20" s="27"/>
      <c r="R20" s="27"/>
    </row>
    <row r="21" spans="1:18">
      <c r="A21" s="4" t="str">
        <f>Produits!$B$48</f>
        <v>Autres produits finis</v>
      </c>
      <c r="B21" s="4" t="str">
        <f>Secteurs!$B$32</f>
        <v>Exportations</v>
      </c>
      <c r="C21" s="213">
        <f>'Transformation - GIPT'!O284</f>
        <v>5.2</v>
      </c>
      <c r="E21" s="4" t="str">
        <f>Etiquettes!$H$5</f>
        <v>kt</v>
      </c>
      <c r="F21" s="4">
        <v>0</v>
      </c>
      <c r="G21" s="27" t="str">
        <f>Etiquettes!$H$3</f>
        <v>Pomme de terre</v>
      </c>
      <c r="H21" s="6" t="s">
        <v>20</v>
      </c>
      <c r="I21" s="27" t="str">
        <f>Etiquettes!$H$6</f>
        <v>France entière</v>
      </c>
      <c r="J21" s="27" t="str">
        <f t="shared" si="5"/>
        <v>Exportation de Autres produits finis</v>
      </c>
      <c r="L21" s="4" t="str">
        <f>'Transformation - GIPT'!$B$6</f>
        <v>GIPT</v>
      </c>
      <c r="M21" s="27" t="s">
        <v>640</v>
      </c>
      <c r="N21" s="26" t="str">
        <f>Etiquettes!$H$11</f>
        <v>Volume</v>
      </c>
      <c r="O21" s="27" t="str">
        <f t="shared" si="4"/>
        <v>Exportation de Autres produits finis = 5 kt (GIPT)</v>
      </c>
      <c r="P21" s="27"/>
    </row>
    <row r="22" spans="1:18">
      <c r="A22" s="4" t="str">
        <f>Secteurs!$B$31</f>
        <v>Importations</v>
      </c>
      <c r="B22" s="4" t="str">
        <f>Produits!$B$46</f>
        <v>Chips</v>
      </c>
      <c r="C22" s="213">
        <f>'Transformation - GIPT'!N310</f>
        <v>65</v>
      </c>
      <c r="E22" s="4" t="str">
        <f>Etiquettes!$H$5</f>
        <v>kt</v>
      </c>
      <c r="F22" s="4">
        <v>0</v>
      </c>
      <c r="G22" s="27" t="str">
        <f>Etiquettes!$H$3</f>
        <v>Pomme de terre</v>
      </c>
      <c r="H22" s="6" t="s">
        <v>20</v>
      </c>
      <c r="I22" s="27" t="str">
        <f>Etiquettes!$H$6</f>
        <v>France entière</v>
      </c>
      <c r="J22" s="27" t="str">
        <f t="shared" ref="J22:J25" si="6">_xlfn.CONCAT("Importation de ",B22)</f>
        <v>Importation de Chips</v>
      </c>
      <c r="L22" s="4" t="str">
        <f>'Transformation - GIPT'!$B$6</f>
        <v>GIPT</v>
      </c>
      <c r="M22" s="27" t="s">
        <v>640</v>
      </c>
      <c r="N22" s="26" t="str">
        <f>Etiquettes!$H$11</f>
        <v>Volume</v>
      </c>
      <c r="O22" s="27" t="str">
        <f t="shared" ref="O22:O25" si="7">_xlfn.CONCAT(J22,IF(OR(ISBLANK(C22),ISERROR(C22)),"",_xlfn.CONCAT(" = ",MROUND(C22,1)," ",E22," (",L22,")")))</f>
        <v>Importation de Chips = 65 kt (GIPT)</v>
      </c>
      <c r="P22" s="27"/>
    </row>
    <row r="23" spans="1:18">
      <c r="A23" s="4" t="str">
        <f>Secteurs!$B$31</f>
        <v>Importations</v>
      </c>
      <c r="B23" s="4" t="str">
        <f>Produits!$B$37</f>
        <v>Produits déshydratés</v>
      </c>
      <c r="C23" s="213">
        <f>'Transformation - GIPT'!N311</f>
        <v>47.5</v>
      </c>
      <c r="E23" s="4" t="str">
        <f>Etiquettes!$H$5</f>
        <v>kt</v>
      </c>
      <c r="F23" s="4">
        <v>0</v>
      </c>
      <c r="G23" s="27" t="str">
        <f>Etiquettes!$H$3</f>
        <v>Pomme de terre</v>
      </c>
      <c r="H23" s="6" t="s">
        <v>20</v>
      </c>
      <c r="I23" s="27" t="str">
        <f>Etiquettes!$H$6</f>
        <v>France entière</v>
      </c>
      <c r="J23" s="27" t="str">
        <f t="shared" si="6"/>
        <v>Importation de Produits déshydratés</v>
      </c>
      <c r="L23" s="4" t="str">
        <f>'Transformation - GIPT'!$B$6</f>
        <v>GIPT</v>
      </c>
      <c r="M23" s="27" t="s">
        <v>640</v>
      </c>
      <c r="N23" s="26" t="str">
        <f>Etiquettes!$H$11</f>
        <v>Volume</v>
      </c>
      <c r="O23" s="27" t="str">
        <f t="shared" si="7"/>
        <v>Importation de Produits déshydratés = 48 kt (GIPT)</v>
      </c>
      <c r="P23" s="27"/>
    </row>
    <row r="24" spans="1:18">
      <c r="A24" s="4" t="str">
        <f>Secteurs!$B$31</f>
        <v>Importations</v>
      </c>
      <c r="B24" s="4" t="str">
        <f>Produits!$B$29</f>
        <v>Produits surgelés</v>
      </c>
      <c r="C24" s="213">
        <f>'Transformation - GIPT'!N312</f>
        <v>553.9</v>
      </c>
      <c r="E24" s="4" t="str">
        <f>Etiquettes!$H$5</f>
        <v>kt</v>
      </c>
      <c r="F24" s="4">
        <v>0</v>
      </c>
      <c r="G24" s="27" t="str">
        <f>Etiquettes!$H$3</f>
        <v>Pomme de terre</v>
      </c>
      <c r="H24" s="6" t="s">
        <v>20</v>
      </c>
      <c r="I24" s="27" t="str">
        <f>Etiquettes!$H$6</f>
        <v>France entière</v>
      </c>
      <c r="J24" s="27" t="str">
        <f t="shared" si="6"/>
        <v>Importation de Produits surgelés</v>
      </c>
      <c r="L24" s="4" t="str">
        <f>'Transformation - GIPT'!$B$6</f>
        <v>GIPT</v>
      </c>
      <c r="M24" s="27" t="s">
        <v>640</v>
      </c>
      <c r="N24" s="26" t="str">
        <f>Etiquettes!$H$11</f>
        <v>Volume</v>
      </c>
      <c r="O24" s="27" t="str">
        <f t="shared" si="7"/>
        <v>Importation de Produits surgelés = 554 kt (GIPT)</v>
      </c>
      <c r="P24" s="27"/>
    </row>
    <row r="25" spans="1:18">
      <c r="A25" s="4" t="str">
        <f>Secteurs!$B$31</f>
        <v>Importations</v>
      </c>
      <c r="B25" s="4" t="str">
        <f>Produits!$B$48</f>
        <v>Autres produits finis</v>
      </c>
      <c r="C25" s="213">
        <f>'Transformation - GIPT'!N313</f>
        <v>47.900000000000006</v>
      </c>
      <c r="E25" s="4" t="str">
        <f>Etiquettes!$H$5</f>
        <v>kt</v>
      </c>
      <c r="F25" s="4">
        <v>0</v>
      </c>
      <c r="G25" s="27" t="str">
        <f>Etiquettes!$H$3</f>
        <v>Pomme de terre</v>
      </c>
      <c r="H25" s="6" t="s">
        <v>20</v>
      </c>
      <c r="I25" s="27" t="str">
        <f>Etiquettes!$H$6</f>
        <v>France entière</v>
      </c>
      <c r="J25" s="27" t="str">
        <f t="shared" si="6"/>
        <v>Importation de Autres produits finis</v>
      </c>
      <c r="L25" s="4" t="str">
        <f>'Transformation - GIPT'!$B$6</f>
        <v>GIPT</v>
      </c>
      <c r="M25" s="27" t="s">
        <v>640</v>
      </c>
      <c r="N25" s="26" t="str">
        <f>Etiquettes!$H$11</f>
        <v>Volume</v>
      </c>
      <c r="O25" s="27" t="str">
        <f t="shared" si="7"/>
        <v>Importation de Autres produits finis = 48 kt (GIPT)</v>
      </c>
      <c r="P25" s="27"/>
    </row>
    <row r="26" spans="1:18">
      <c r="A26" s="4" t="str">
        <f>Produits!$B$28</f>
        <v>Produits finis</v>
      </c>
      <c r="B26" s="4" t="str">
        <f>Secteurs!$B$16</f>
        <v>Ménages</v>
      </c>
      <c r="C26" s="213">
        <f>'Transformation - GIPT'!N327</f>
        <v>314</v>
      </c>
      <c r="E26" s="4" t="str">
        <f>Etiquettes!$H$5</f>
        <v>kt</v>
      </c>
      <c r="F26" s="4">
        <v>0</v>
      </c>
      <c r="G26" s="27" t="str">
        <f>Etiquettes!$H$3</f>
        <v>Pomme de terre</v>
      </c>
      <c r="H26" s="6" t="s">
        <v>20</v>
      </c>
      <c r="I26" s="27" t="str">
        <f>Etiquettes!$H$6</f>
        <v>France entière</v>
      </c>
      <c r="J26" s="27" t="s">
        <v>434</v>
      </c>
      <c r="L26" s="4" t="str">
        <f>'Transformation - GIPT'!$B$6</f>
        <v>GIPT</v>
      </c>
      <c r="M26" s="27" t="s">
        <v>640</v>
      </c>
      <c r="N26" s="26" t="str">
        <f>Etiquettes!$H$11</f>
        <v>Volume</v>
      </c>
      <c r="O26" s="27" t="str">
        <f t="shared" ref="O26" si="8">_xlfn.CONCAT(J26,IF(OR(ISBLANK(C26),ISERROR(C26)),"",_xlfn.CONCAT(" = ",MROUND(C26,1)," ",E26," (",L26,")")))</f>
        <v>Consommation de produits finis par les ménages = 314 kt (GIPT)</v>
      </c>
      <c r="P26" s="27"/>
    </row>
    <row r="27" spans="1:18">
      <c r="A27" s="4" t="str">
        <f>Produits!$B$46</f>
        <v>Chips</v>
      </c>
      <c r="B27" s="4" t="str">
        <f>Secteurs!$B$15</f>
        <v>A domicile</v>
      </c>
      <c r="C27" s="213">
        <f>'Transformation - GIPT'!K442</f>
        <v>60</v>
      </c>
      <c r="D27" s="4"/>
      <c r="E27" s="4" t="str">
        <f>Etiquettes!$H$5</f>
        <v>kt</v>
      </c>
      <c r="F27" s="4">
        <v>0</v>
      </c>
      <c r="G27" s="27" t="str">
        <f>Etiquettes!$H$3</f>
        <v>Pomme de terre</v>
      </c>
      <c r="H27" s="6" t="s">
        <v>20</v>
      </c>
      <c r="I27" s="27" t="str">
        <f>Etiquettes!$H$6</f>
        <v>France entière</v>
      </c>
      <c r="J27" s="27" t="s">
        <v>435</v>
      </c>
      <c r="L27" s="4" t="str">
        <f>'Transformation - GIPT'!$B$6</f>
        <v>GIPT</v>
      </c>
      <c r="M27" s="27" t="s">
        <v>640</v>
      </c>
      <c r="N27" s="26" t="str">
        <f>Etiquettes!$H$11</f>
        <v>Volume</v>
      </c>
      <c r="O27" s="27" t="str">
        <f t="shared" ref="O27:O77" si="9">_xlfn.CONCAT(J27,IF(OR(ISBLANK(C27),ISERROR(C27)),"",_xlfn.CONCAT(" = ",MROUND(C27,1)," ",E27," (",L27,")")))</f>
        <v>Consommation de chips à domicile = 60 kt (GIPT)</v>
      </c>
      <c r="P27" s="27"/>
    </row>
    <row r="28" spans="1:18">
      <c r="A28" s="4" t="str">
        <f>Produits!$B$38</f>
        <v>Purée déshydratée</v>
      </c>
      <c r="B28" s="4" t="str">
        <f>Secteurs!$B$15</f>
        <v>A domicile</v>
      </c>
      <c r="C28" s="213">
        <f>'Transformation - GIPT'!K443</f>
        <v>25</v>
      </c>
      <c r="D28" s="4"/>
      <c r="E28" s="4" t="str">
        <f>Etiquettes!$H$5</f>
        <v>kt</v>
      </c>
      <c r="F28" s="4">
        <v>0</v>
      </c>
      <c r="G28" s="27" t="str">
        <f>Etiquettes!$H$3</f>
        <v>Pomme de terre</v>
      </c>
      <c r="H28" s="6" t="s">
        <v>20</v>
      </c>
      <c r="I28" s="27" t="str">
        <f>Etiquettes!$H$6</f>
        <v>France entière</v>
      </c>
      <c r="J28" s="27" t="s">
        <v>436</v>
      </c>
      <c r="L28" s="4" t="str">
        <f>'Transformation - GIPT'!$B$6</f>
        <v>GIPT</v>
      </c>
      <c r="M28" s="27" t="s">
        <v>640</v>
      </c>
      <c r="N28" s="26" t="str">
        <f>Etiquettes!$H$11</f>
        <v>Volume</v>
      </c>
      <c r="O28" s="27" t="str">
        <f t="shared" si="9"/>
        <v>Consommation de purée déshydratée à domicile = 25 kt (GIPT)</v>
      </c>
      <c r="P28" s="27"/>
    </row>
    <row r="29" spans="1:18">
      <c r="A29" s="4" t="str">
        <f>Produits!$B$50</f>
        <v>Produits de 4ème et 5ème gamme</v>
      </c>
      <c r="B29" s="4" t="str">
        <f>Secteurs!$B$15</f>
        <v>A domicile</v>
      </c>
      <c r="C29" s="213">
        <f>'Transformation - GIPT'!K444</f>
        <v>5</v>
      </c>
      <c r="D29" s="4"/>
      <c r="E29" s="4" t="str">
        <f>Etiquettes!$H$5</f>
        <v>kt</v>
      </c>
      <c r="F29" s="4">
        <v>0</v>
      </c>
      <c r="G29" s="27" t="str">
        <f>Etiquettes!$H$3</f>
        <v>Pomme de terre</v>
      </c>
      <c r="H29" s="6" t="s">
        <v>20</v>
      </c>
      <c r="I29" s="27" t="str">
        <f>Etiquettes!$H$6</f>
        <v>France entière</v>
      </c>
      <c r="J29" s="27" t="s">
        <v>437</v>
      </c>
      <c r="L29" s="4" t="str">
        <f>'Transformation - GIPT'!$B$6</f>
        <v>GIPT</v>
      </c>
      <c r="M29" s="27" t="s">
        <v>640</v>
      </c>
      <c r="N29" s="26" t="str">
        <f>Etiquettes!$H$11</f>
        <v>Volume</v>
      </c>
      <c r="O29" s="27" t="str">
        <f t="shared" si="9"/>
        <v>Consommation de produits de 4ème et 5ème gamme à domicile = 5 kt (GIPT)</v>
      </c>
      <c r="P29" s="27"/>
    </row>
    <row r="30" spans="1:18">
      <c r="A30" s="4" t="str">
        <f>Produits!$B$33</f>
        <v>Frites</v>
      </c>
      <c r="B30" s="4" t="str">
        <f>Secteurs!$B$15</f>
        <v>A domicile</v>
      </c>
      <c r="C30" s="213">
        <f>'Transformation - GIPT'!K445</f>
        <v>140</v>
      </c>
      <c r="D30" s="4"/>
      <c r="E30" s="4" t="str">
        <f>Etiquettes!$H$5</f>
        <v>kt</v>
      </c>
      <c r="F30" s="4">
        <v>0</v>
      </c>
      <c r="G30" s="27" t="str">
        <f>Etiquettes!$H$3</f>
        <v>Pomme de terre</v>
      </c>
      <c r="H30" s="6" t="s">
        <v>20</v>
      </c>
      <c r="I30" s="27" t="str">
        <f>Etiquettes!$H$6</f>
        <v>France entière</v>
      </c>
      <c r="J30" s="27" t="s">
        <v>438</v>
      </c>
      <c r="L30" s="4" t="str">
        <f>'Transformation - GIPT'!$B$6</f>
        <v>GIPT</v>
      </c>
      <c r="M30" s="27" t="s">
        <v>640</v>
      </c>
      <c r="N30" s="26" t="str">
        <f>Etiquettes!$H$11</f>
        <v>Volume</v>
      </c>
      <c r="O30" s="27" t="str">
        <f t="shared" si="9"/>
        <v>Consommation de frites à domicile = 140 kt (GIPT)</v>
      </c>
      <c r="P30" s="27"/>
    </row>
    <row r="31" spans="1:18">
      <c r="A31" s="4" t="str">
        <f>Produits!$B$30</f>
        <v>Garnitures surgelées</v>
      </c>
      <c r="B31" s="4" t="str">
        <f>Secteurs!$B$15</f>
        <v>A domicile</v>
      </c>
      <c r="C31" s="213">
        <f>'Transformation - GIPT'!K446</f>
        <v>120</v>
      </c>
      <c r="D31" s="4"/>
      <c r="E31" s="4" t="str">
        <f>Etiquettes!$H$5</f>
        <v>kt</v>
      </c>
      <c r="F31" s="4">
        <v>0</v>
      </c>
      <c r="G31" s="27" t="str">
        <f>Etiquettes!$H$3</f>
        <v>Pomme de terre</v>
      </c>
      <c r="H31" s="6" t="s">
        <v>20</v>
      </c>
      <c r="I31" s="27" t="str">
        <f>Etiquettes!$H$6</f>
        <v>France entière</v>
      </c>
      <c r="J31" s="27" t="s">
        <v>439</v>
      </c>
      <c r="L31" s="4" t="str">
        <f>'Transformation - GIPT'!$B$6</f>
        <v>GIPT</v>
      </c>
      <c r="M31" s="27" t="s">
        <v>640</v>
      </c>
      <c r="N31" s="26" t="str">
        <f>Etiquettes!$H$11</f>
        <v>Volume</v>
      </c>
      <c r="O31" s="27" t="str">
        <f t="shared" si="9"/>
        <v>Consommation de garnitures surgelées à domicile = 120 kt (GIPT)</v>
      </c>
      <c r="P31" s="27"/>
    </row>
    <row r="32" spans="1:18">
      <c r="A32" s="4" t="str">
        <f>Produits!$B$46</f>
        <v>Chips</v>
      </c>
      <c r="B32" s="4" t="str">
        <f>Secteurs!$B$18</f>
        <v>Restauration commerciale</v>
      </c>
      <c r="C32" s="213">
        <f>'Transformation - GIPT'!L442</f>
        <v>3</v>
      </c>
      <c r="D32" s="4"/>
      <c r="E32" s="4" t="str">
        <f>Etiquettes!$H$5</f>
        <v>kt</v>
      </c>
      <c r="F32" s="4">
        <v>0</v>
      </c>
      <c r="G32" s="27" t="str">
        <f>Etiquettes!$H$3</f>
        <v>Pomme de terre</v>
      </c>
      <c r="H32" s="6" t="s">
        <v>20</v>
      </c>
      <c r="I32" s="27" t="str">
        <f>Etiquettes!$H$6</f>
        <v>France entière</v>
      </c>
      <c r="J32" s="27" t="s">
        <v>440</v>
      </c>
      <c r="L32" s="4" t="str">
        <f>'Transformation - GIPT'!$B$6</f>
        <v>GIPT</v>
      </c>
      <c r="M32" s="27" t="s">
        <v>640</v>
      </c>
      <c r="N32" s="26" t="str">
        <f>Etiquettes!$H$11</f>
        <v>Volume</v>
      </c>
      <c r="O32" s="27" t="str">
        <f t="shared" si="9"/>
        <v>Consommation de chips en restauration commerciale = 3 kt (GIPT)</v>
      </c>
      <c r="P32" s="27"/>
    </row>
    <row r="33" spans="1:18">
      <c r="A33" s="4" t="str">
        <f>Produits!$B$38</f>
        <v>Purée déshydratée</v>
      </c>
      <c r="B33" s="4" t="str">
        <f>Secteurs!$B$18</f>
        <v>Restauration commerciale</v>
      </c>
      <c r="C33" s="213">
        <f>'Transformation - GIPT'!L443</f>
        <v>1</v>
      </c>
      <c r="D33" s="4"/>
      <c r="E33" s="4" t="str">
        <f>Etiquettes!$H$5</f>
        <v>kt</v>
      </c>
      <c r="F33" s="4">
        <v>0</v>
      </c>
      <c r="G33" s="27" t="str">
        <f>Etiquettes!$H$3</f>
        <v>Pomme de terre</v>
      </c>
      <c r="H33" s="6" t="s">
        <v>20</v>
      </c>
      <c r="I33" s="27" t="str">
        <f>Etiquettes!$H$6</f>
        <v>France entière</v>
      </c>
      <c r="J33" s="27" t="s">
        <v>441</v>
      </c>
      <c r="L33" s="4" t="str">
        <f>'Transformation - GIPT'!$B$6</f>
        <v>GIPT</v>
      </c>
      <c r="M33" s="27" t="s">
        <v>640</v>
      </c>
      <c r="N33" s="26" t="str">
        <f>Etiquettes!$H$11</f>
        <v>Volume</v>
      </c>
      <c r="O33" s="27" t="str">
        <f t="shared" si="9"/>
        <v>Consommation de purée déshydratée en restauration commerciale = 1 kt (GIPT)</v>
      </c>
      <c r="P33" s="27"/>
    </row>
    <row r="34" spans="1:18">
      <c r="A34" s="4" t="str">
        <f>Produits!$B$50</f>
        <v>Produits de 4ème et 5ème gamme</v>
      </c>
      <c r="B34" s="4" t="str">
        <f>Secteurs!$B$18</f>
        <v>Restauration commerciale</v>
      </c>
      <c r="C34" s="213">
        <f>'Transformation - GIPT'!L444</f>
        <v>25</v>
      </c>
      <c r="D34" s="4"/>
      <c r="E34" s="4" t="str">
        <f>Etiquettes!$H$5</f>
        <v>kt</v>
      </c>
      <c r="F34" s="4">
        <v>0</v>
      </c>
      <c r="G34" s="27" t="str">
        <f>Etiquettes!$H$3</f>
        <v>Pomme de terre</v>
      </c>
      <c r="H34" s="6" t="s">
        <v>20</v>
      </c>
      <c r="I34" s="27" t="str">
        <f>Etiquettes!$H$6</f>
        <v>France entière</v>
      </c>
      <c r="J34" s="27" t="s">
        <v>442</v>
      </c>
      <c r="L34" s="4" t="str">
        <f>'Transformation - GIPT'!$B$6</f>
        <v>GIPT</v>
      </c>
      <c r="M34" s="27" t="s">
        <v>640</v>
      </c>
      <c r="N34" s="26" t="str">
        <f>Etiquettes!$H$11</f>
        <v>Volume</v>
      </c>
      <c r="O34" s="27" t="str">
        <f t="shared" si="9"/>
        <v>Consommation de produits de 4ème et 5ème gamme en restauration commerciale = 25 kt (GIPT)</v>
      </c>
      <c r="P34" s="27"/>
    </row>
    <row r="35" spans="1:18">
      <c r="A35" s="4" t="str">
        <f>Produits!$B$33</f>
        <v>Frites</v>
      </c>
      <c r="B35" s="4" t="str">
        <f>Secteurs!$B$18</f>
        <v>Restauration commerciale</v>
      </c>
      <c r="C35" s="213">
        <f>'Transformation - GIPT'!L445</f>
        <v>190</v>
      </c>
      <c r="D35" s="4"/>
      <c r="E35" s="4" t="str">
        <f>Etiquettes!$H$5</f>
        <v>kt</v>
      </c>
      <c r="F35" s="4">
        <v>0</v>
      </c>
      <c r="G35" s="27" t="str">
        <f>Etiquettes!$H$3</f>
        <v>Pomme de terre</v>
      </c>
      <c r="H35" s="6" t="s">
        <v>20</v>
      </c>
      <c r="I35" s="27" t="str">
        <f>Etiquettes!$H$6</f>
        <v>France entière</v>
      </c>
      <c r="J35" s="27" t="s">
        <v>443</v>
      </c>
      <c r="L35" s="4" t="str">
        <f>'Transformation - GIPT'!$B$6</f>
        <v>GIPT</v>
      </c>
      <c r="M35" s="27" t="s">
        <v>640</v>
      </c>
      <c r="N35" s="26" t="str">
        <f>Etiquettes!$H$11</f>
        <v>Volume</v>
      </c>
      <c r="O35" s="27" t="str">
        <f t="shared" si="9"/>
        <v>Consommation de frites en restauration commerciale = 190 kt (GIPT)</v>
      </c>
      <c r="P35" s="27"/>
    </row>
    <row r="36" spans="1:18">
      <c r="A36" s="4" t="str">
        <f>Produits!$B$30</f>
        <v>Garnitures surgelées</v>
      </c>
      <c r="B36" s="4" t="str">
        <f>Secteurs!$B$18</f>
        <v>Restauration commerciale</v>
      </c>
      <c r="C36" s="213">
        <f>'Transformation - GIPT'!L446</f>
        <v>35</v>
      </c>
      <c r="D36" s="4"/>
      <c r="E36" s="4" t="str">
        <f>Etiquettes!$H$5</f>
        <v>kt</v>
      </c>
      <c r="F36" s="4">
        <v>0</v>
      </c>
      <c r="G36" s="27" t="str">
        <f>Etiquettes!$H$3</f>
        <v>Pomme de terre</v>
      </c>
      <c r="H36" s="6" t="s">
        <v>20</v>
      </c>
      <c r="I36" s="27" t="str">
        <f>Etiquettes!$H$6</f>
        <v>France entière</v>
      </c>
      <c r="J36" s="27" t="s">
        <v>444</v>
      </c>
      <c r="L36" s="4" t="str">
        <f>'Transformation - GIPT'!$B$6</f>
        <v>GIPT</v>
      </c>
      <c r="M36" s="27" t="s">
        <v>640</v>
      </c>
      <c r="N36" s="26" t="str">
        <f>Etiquettes!$H$11</f>
        <v>Volume</v>
      </c>
      <c r="O36" s="27" t="str">
        <f t="shared" si="9"/>
        <v>Consommation de garnitures surgelées en restauration commerciale = 35 kt (GIPT)</v>
      </c>
      <c r="P36" s="27"/>
    </row>
    <row r="37" spans="1:18">
      <c r="A37" s="4" t="str">
        <f>Produits!$B$46</f>
        <v>Chips</v>
      </c>
      <c r="B37" s="4" t="str">
        <f>Secteurs!$B$19</f>
        <v>Restauration collective</v>
      </c>
      <c r="C37" s="213">
        <f>'Transformation - GIPT'!M442</f>
        <v>0</v>
      </c>
      <c r="E37" s="4" t="str">
        <f>Etiquettes!$H$5</f>
        <v>kt</v>
      </c>
      <c r="F37" s="4">
        <v>0</v>
      </c>
      <c r="G37" s="27" t="str">
        <f>Etiquettes!$H$3</f>
        <v>Pomme de terre</v>
      </c>
      <c r="H37" s="6" t="s">
        <v>20</v>
      </c>
      <c r="I37" s="27" t="str">
        <f>Etiquettes!$H$6</f>
        <v>France entière</v>
      </c>
      <c r="J37" s="27" t="s">
        <v>445</v>
      </c>
      <c r="L37" s="4" t="str">
        <f>'Transformation - GIPT'!$B$6</f>
        <v>GIPT</v>
      </c>
      <c r="M37" s="27" t="s">
        <v>640</v>
      </c>
      <c r="N37" s="26" t="str">
        <f>Etiquettes!$H$11</f>
        <v>Volume</v>
      </c>
      <c r="O37" s="27" t="str">
        <f t="shared" si="9"/>
        <v>Consommation de chips en restauration collective = 0 kt (GIPT)</v>
      </c>
      <c r="P37" s="27"/>
    </row>
    <row r="38" spans="1:18">
      <c r="A38" s="4" t="str">
        <f>Produits!$B$38</f>
        <v>Purée déshydratée</v>
      </c>
      <c r="B38" s="4" t="str">
        <f>Secteurs!$B$19</f>
        <v>Restauration collective</v>
      </c>
      <c r="C38" s="213">
        <f>'Transformation - GIPT'!M443</f>
        <v>15</v>
      </c>
      <c r="E38" s="4" t="str">
        <f>Etiquettes!$H$5</f>
        <v>kt</v>
      </c>
      <c r="F38" s="4">
        <v>0</v>
      </c>
      <c r="G38" s="27" t="str">
        <f>Etiquettes!$H$3</f>
        <v>Pomme de terre</v>
      </c>
      <c r="H38" s="6" t="s">
        <v>20</v>
      </c>
      <c r="I38" s="27" t="str">
        <f>Etiquettes!$H$6</f>
        <v>France entière</v>
      </c>
      <c r="J38" s="27" t="s">
        <v>446</v>
      </c>
      <c r="L38" s="4" t="str">
        <f>'Transformation - GIPT'!$B$6</f>
        <v>GIPT</v>
      </c>
      <c r="M38" s="27" t="s">
        <v>640</v>
      </c>
      <c r="N38" s="26" t="str">
        <f>Etiquettes!$H$11</f>
        <v>Volume</v>
      </c>
      <c r="O38" s="27" t="str">
        <f t="shared" si="9"/>
        <v>Consommation de purée déshydratée en restauration collective = 15 kt (GIPT)</v>
      </c>
      <c r="P38" s="27"/>
    </row>
    <row r="39" spans="1:18">
      <c r="A39" s="4" t="str">
        <f>Produits!$B$50</f>
        <v>Produits de 4ème et 5ème gamme</v>
      </c>
      <c r="B39" s="4" t="str">
        <f>Secteurs!$B$19</f>
        <v>Restauration collective</v>
      </c>
      <c r="C39" s="213">
        <f>'Transformation - GIPT'!M444</f>
        <v>55</v>
      </c>
      <c r="E39" s="4" t="str">
        <f>Etiquettes!$H$5</f>
        <v>kt</v>
      </c>
      <c r="F39" s="4">
        <v>0</v>
      </c>
      <c r="G39" s="27" t="str">
        <f>Etiquettes!$H$3</f>
        <v>Pomme de terre</v>
      </c>
      <c r="H39" s="6" t="s">
        <v>20</v>
      </c>
      <c r="I39" s="27" t="str">
        <f>Etiquettes!$H$6</f>
        <v>France entière</v>
      </c>
      <c r="J39" s="27" t="s">
        <v>447</v>
      </c>
      <c r="L39" s="4" t="str">
        <f>'Transformation - GIPT'!$B$6</f>
        <v>GIPT</v>
      </c>
      <c r="M39" s="27" t="s">
        <v>640</v>
      </c>
      <c r="N39" s="26" t="str">
        <f>Etiquettes!$H$11</f>
        <v>Volume</v>
      </c>
      <c r="O39" s="27" t="str">
        <f t="shared" si="9"/>
        <v>Consommation de produits de 4ème et 5ème gamme en restauration collective = 55 kt (GIPT)</v>
      </c>
      <c r="P39" s="27"/>
    </row>
    <row r="40" spans="1:18">
      <c r="A40" s="4" t="str">
        <f>Produits!$B$33</f>
        <v>Frites</v>
      </c>
      <c r="B40" s="4" t="str">
        <f>Secteurs!$B$19</f>
        <v>Restauration collective</v>
      </c>
      <c r="C40" s="213">
        <f>'Transformation - GIPT'!M445</f>
        <v>30</v>
      </c>
      <c r="E40" s="4" t="str">
        <f>Etiquettes!$H$5</f>
        <v>kt</v>
      </c>
      <c r="F40" s="4">
        <v>0</v>
      </c>
      <c r="G40" s="27" t="str">
        <f>Etiquettes!$H$3</f>
        <v>Pomme de terre</v>
      </c>
      <c r="H40" s="6" t="s">
        <v>20</v>
      </c>
      <c r="I40" s="27" t="str">
        <f>Etiquettes!$H$6</f>
        <v>France entière</v>
      </c>
      <c r="J40" s="27" t="s">
        <v>448</v>
      </c>
      <c r="L40" s="4" t="str">
        <f>'Transformation - GIPT'!$B$6</f>
        <v>GIPT</v>
      </c>
      <c r="M40" s="27" t="s">
        <v>640</v>
      </c>
      <c r="N40" s="26" t="str">
        <f>Etiquettes!$H$11</f>
        <v>Volume</v>
      </c>
      <c r="O40" s="27" t="str">
        <f t="shared" si="9"/>
        <v>Consommation de frites en restauration collective = 30 kt (GIPT)</v>
      </c>
      <c r="P40" s="27"/>
    </row>
    <row r="41" spans="1:18">
      <c r="A41" s="4" t="str">
        <f>Produits!$B$30</f>
        <v>Garnitures surgelées</v>
      </c>
      <c r="B41" s="4" t="str">
        <f>Secteurs!$B$19</f>
        <v>Restauration collective</v>
      </c>
      <c r="C41" s="213">
        <f>'Transformation - GIPT'!M446</f>
        <v>30</v>
      </c>
      <c r="E41" s="4" t="str">
        <f>Etiquettes!$H$5</f>
        <v>kt</v>
      </c>
      <c r="F41" s="4">
        <v>0</v>
      </c>
      <c r="G41" s="27" t="str">
        <f>Etiquettes!$H$3</f>
        <v>Pomme de terre</v>
      </c>
      <c r="H41" s="6" t="s">
        <v>20</v>
      </c>
      <c r="I41" s="27" t="str">
        <f>Etiquettes!$H$6</f>
        <v>France entière</v>
      </c>
      <c r="J41" s="27" t="s">
        <v>449</v>
      </c>
      <c r="L41" s="4" t="str">
        <f>'Transformation - GIPT'!$B$6</f>
        <v>GIPT</v>
      </c>
      <c r="M41" s="27" t="s">
        <v>640</v>
      </c>
      <c r="N41" s="26" t="str">
        <f>Etiquettes!$H$11</f>
        <v>Volume</v>
      </c>
      <c r="O41" s="27" t="str">
        <f t="shared" si="9"/>
        <v>Consommation de garnitures surgelées en restauration collective = 30 kt (GIPT)</v>
      </c>
      <c r="P41" s="27"/>
    </row>
    <row r="42" spans="1:18">
      <c r="A42" s="4" t="str">
        <f>Secteurs!$B$8</f>
        <v>Industrie alimentaire</v>
      </c>
      <c r="B42" s="4" t="str">
        <f>Produits!$B$46</f>
        <v>Chips</v>
      </c>
      <c r="C42" s="213">
        <f>'Transformation - GIPT'!E469</f>
        <v>48.4375</v>
      </c>
      <c r="E42" s="4" t="str">
        <f>Etiquettes!$H$5</f>
        <v>kt</v>
      </c>
      <c r="F42" s="4" t="str">
        <f>Etiquettes!$H$4</f>
        <v>2015-16</v>
      </c>
      <c r="G42" s="27" t="str">
        <f>Etiquettes!$H$3</f>
        <v>Pomme de terre</v>
      </c>
      <c r="H42" s="26" t="s">
        <v>18</v>
      </c>
      <c r="I42" s="27" t="str">
        <f>Etiquettes!$H$6</f>
        <v>France entière</v>
      </c>
      <c r="J42" s="27" t="str">
        <f>"Fabrications de "&amp;B42</f>
        <v>Fabrications de Chips</v>
      </c>
      <c r="L42" s="4" t="str">
        <f>'Transformation - GIPT'!$B$6</f>
        <v>GIPT</v>
      </c>
      <c r="M42" s="27" t="s">
        <v>640</v>
      </c>
      <c r="N42" s="26" t="str">
        <f>Etiquettes!$H$11</f>
        <v>Volume</v>
      </c>
      <c r="O42" s="27" t="str">
        <f t="shared" si="9"/>
        <v>Fabrications de Chips = 48 kt (GIPT)</v>
      </c>
      <c r="P42" s="27" t="str">
        <f>Etiquettes!$I$15</f>
        <v>Robuste</v>
      </c>
      <c r="Q42" s="27" t="s">
        <v>611</v>
      </c>
      <c r="R42" s="27" t="str">
        <f>Etiquettes!$H$17</f>
        <v>Donnée collectée (valeur du flux ou coefficient)</v>
      </c>
    </row>
    <row r="43" spans="1:18">
      <c r="A43" s="4" t="str">
        <f>Secteurs!$B$8</f>
        <v>Industrie alimentaire</v>
      </c>
      <c r="B43" s="4" t="str">
        <f>Produits!$B$37</f>
        <v>Produits déshydratés</v>
      </c>
      <c r="C43" s="213">
        <f>'Transformation - GIPT'!E465</f>
        <v>41.875</v>
      </c>
      <c r="E43" s="4" t="str">
        <f>Etiquettes!$H$5</f>
        <v>kt</v>
      </c>
      <c r="F43" s="4" t="str">
        <f>Etiquettes!$H$4</f>
        <v>2015-16</v>
      </c>
      <c r="G43" s="27" t="str">
        <f>Etiquettes!$H$3</f>
        <v>Pomme de terre</v>
      </c>
      <c r="H43" s="26" t="s">
        <v>18</v>
      </c>
      <c r="I43" s="27" t="str">
        <f>Etiquettes!$H$6</f>
        <v>France entière</v>
      </c>
      <c r="J43" s="27" t="str">
        <f t="shared" ref="J43:J53" si="10">"Fabrications de "&amp;B43</f>
        <v>Fabrications de Produits déshydratés</v>
      </c>
      <c r="L43" s="4" t="str">
        <f>'Transformation - GIPT'!$B$6</f>
        <v>GIPT</v>
      </c>
      <c r="M43" s="27" t="s">
        <v>640</v>
      </c>
      <c r="N43" s="26" t="str">
        <f>Etiquettes!$H$11</f>
        <v>Volume</v>
      </c>
      <c r="O43" s="27" t="str">
        <f t="shared" si="9"/>
        <v>Fabrications de Produits déshydratés = 42 kt (GIPT)</v>
      </c>
      <c r="P43" s="27" t="str">
        <f>Etiquettes!$I$15</f>
        <v>Robuste</v>
      </c>
      <c r="Q43" s="27" t="s">
        <v>611</v>
      </c>
      <c r="R43" s="27" t="str">
        <f>Etiquettes!$H$17</f>
        <v>Donnée collectée (valeur du flux ou coefficient)</v>
      </c>
    </row>
    <row r="44" spans="1:18">
      <c r="A44" s="4" t="str">
        <f>Secteurs!$B$8</f>
        <v>Industrie alimentaire</v>
      </c>
      <c r="B44" s="4" t="str">
        <f>Produits!$B$29</f>
        <v>Produits surgelés</v>
      </c>
      <c r="C44" s="213">
        <f>'Transformation - GIPT'!E473</f>
        <v>428.88888888888886</v>
      </c>
      <c r="E44" s="4" t="str">
        <f>Etiquettes!$H$5</f>
        <v>kt</v>
      </c>
      <c r="F44" s="4" t="str">
        <f>Etiquettes!$H$4</f>
        <v>2015-16</v>
      </c>
      <c r="G44" s="27" t="str">
        <f>Etiquettes!$H$3</f>
        <v>Pomme de terre</v>
      </c>
      <c r="H44" s="26" t="s">
        <v>18</v>
      </c>
      <c r="I44" s="27" t="str">
        <f>Etiquettes!$H$6</f>
        <v>France entière</v>
      </c>
      <c r="J44" s="27" t="str">
        <f t="shared" si="10"/>
        <v>Fabrications de Produits surgelés</v>
      </c>
      <c r="L44" s="4" t="str">
        <f>'Transformation - GIPT'!$B$6</f>
        <v>GIPT</v>
      </c>
      <c r="M44" s="27" t="s">
        <v>640</v>
      </c>
      <c r="N44" s="26" t="str">
        <f>Etiquettes!$H$11</f>
        <v>Volume</v>
      </c>
      <c r="O44" s="27" t="str">
        <f t="shared" si="9"/>
        <v>Fabrications de Produits surgelés = 429 kt (GIPT)</v>
      </c>
      <c r="P44" s="27" t="str">
        <f>Etiquettes!$I$15</f>
        <v>Robuste</v>
      </c>
      <c r="Q44" s="27" t="s">
        <v>611</v>
      </c>
      <c r="R44" s="27" t="str">
        <f>Etiquettes!$H$17</f>
        <v>Donnée collectée (valeur du flux ou coefficient)</v>
      </c>
    </row>
    <row r="45" spans="1:18">
      <c r="A45" s="4" t="str">
        <f>Secteurs!$B$8</f>
        <v>Industrie alimentaire</v>
      </c>
      <c r="B45" s="4" t="str">
        <f>Produits!$B$50</f>
        <v>Produits de 4ème et 5ème gamme</v>
      </c>
      <c r="C45" s="213">
        <f>'Transformation - GIPT'!E477</f>
        <v>25.196850393700785</v>
      </c>
      <c r="E45" s="4" t="str">
        <f>Etiquettes!$H$5</f>
        <v>kt</v>
      </c>
      <c r="F45" s="4" t="str">
        <f>Etiquettes!$H$4</f>
        <v>2015-16</v>
      </c>
      <c r="G45" s="27" t="str">
        <f>Etiquettes!$H$3</f>
        <v>Pomme de terre</v>
      </c>
      <c r="H45" s="26" t="s">
        <v>18</v>
      </c>
      <c r="I45" s="27" t="str">
        <f>Etiquettes!$H$6</f>
        <v>France entière</v>
      </c>
      <c r="J45" s="27" t="str">
        <f t="shared" si="10"/>
        <v>Fabrications de Produits de 4ème et 5ème gamme</v>
      </c>
      <c r="L45" s="4" t="str">
        <f>'Transformation - GIPT'!$B$6</f>
        <v>GIPT</v>
      </c>
      <c r="M45" s="27" t="s">
        <v>640</v>
      </c>
      <c r="N45" s="26" t="str">
        <f>Etiquettes!$H$11</f>
        <v>Volume</v>
      </c>
      <c r="O45" s="27" t="str">
        <f t="shared" si="9"/>
        <v>Fabrications de Produits de 4ème et 5ème gamme = 25 kt (GIPT)</v>
      </c>
      <c r="P45" s="27" t="str">
        <f>Etiquettes!$I$15</f>
        <v>Robuste</v>
      </c>
      <c r="Q45" s="27" t="s">
        <v>611</v>
      </c>
      <c r="R45" s="27" t="str">
        <f>Etiquettes!$H$17</f>
        <v>Donnée collectée (valeur du flux ou coefficient)</v>
      </c>
    </row>
    <row r="46" spans="1:18">
      <c r="A46" s="4" t="str">
        <f>Secteurs!$B$8</f>
        <v>Industrie alimentaire</v>
      </c>
      <c r="B46" s="4" t="str">
        <f>Produits!$B$46</f>
        <v>Chips</v>
      </c>
      <c r="C46" s="213">
        <f>'Transformation - GIPT'!F469</f>
        <v>50</v>
      </c>
      <c r="E46" s="4" t="str">
        <f>Etiquettes!$H$5</f>
        <v>kt</v>
      </c>
      <c r="F46" s="4" t="str">
        <f>Etiquettes!$I$4</f>
        <v>2019-20</v>
      </c>
      <c r="G46" s="27" t="str">
        <f>Etiquettes!$H$3</f>
        <v>Pomme de terre</v>
      </c>
      <c r="H46" s="26" t="s">
        <v>19</v>
      </c>
      <c r="I46" s="27" t="str">
        <f>Etiquettes!$H$6</f>
        <v>France entière</v>
      </c>
      <c r="J46" s="27" t="str">
        <f t="shared" si="10"/>
        <v>Fabrications de Chips</v>
      </c>
      <c r="L46" s="4" t="str">
        <f>'Transformation - GIPT'!$B$6</f>
        <v>GIPT</v>
      </c>
      <c r="M46" s="27" t="s">
        <v>640</v>
      </c>
      <c r="N46" s="26" t="str">
        <f>Etiquettes!$H$11</f>
        <v>Volume</v>
      </c>
      <c r="O46" s="27" t="str">
        <f t="shared" si="9"/>
        <v>Fabrications de Chips = 50 kt (GIPT)</v>
      </c>
      <c r="P46" s="27" t="str">
        <f>Etiquettes!$I$15</f>
        <v>Robuste</v>
      </c>
      <c r="Q46" s="27" t="s">
        <v>611</v>
      </c>
      <c r="R46" s="27" t="str">
        <f>Etiquettes!$H$17</f>
        <v>Donnée collectée (valeur du flux ou coefficient)</v>
      </c>
    </row>
    <row r="47" spans="1:18">
      <c r="A47" s="4" t="str">
        <f>Secteurs!$B$8</f>
        <v>Industrie alimentaire</v>
      </c>
      <c r="B47" s="4" t="str">
        <f>Produits!$B$37</f>
        <v>Produits déshydratés</v>
      </c>
      <c r="C47" s="213">
        <f>'Transformation - GIPT'!F465</f>
        <v>49.791666666666671</v>
      </c>
      <c r="E47" s="4" t="str">
        <f>Etiquettes!$H$5</f>
        <v>kt</v>
      </c>
      <c r="F47" s="4" t="str">
        <f>Etiquettes!$I$4</f>
        <v>2019-20</v>
      </c>
      <c r="G47" s="27" t="str">
        <f>Etiquettes!$H$3</f>
        <v>Pomme de terre</v>
      </c>
      <c r="H47" s="26" t="s">
        <v>19</v>
      </c>
      <c r="I47" s="27" t="str">
        <f>Etiquettes!$H$6</f>
        <v>France entière</v>
      </c>
      <c r="J47" s="27" t="str">
        <f t="shared" si="10"/>
        <v>Fabrications de Produits déshydratés</v>
      </c>
      <c r="L47" s="4" t="str">
        <f>'Transformation - GIPT'!$B$6</f>
        <v>GIPT</v>
      </c>
      <c r="M47" s="27" t="s">
        <v>640</v>
      </c>
      <c r="N47" s="26" t="str">
        <f>Etiquettes!$H$11</f>
        <v>Volume</v>
      </c>
      <c r="O47" s="27" t="str">
        <f t="shared" si="9"/>
        <v>Fabrications de Produits déshydratés = 50 kt (GIPT)</v>
      </c>
      <c r="P47" s="27" t="str">
        <f>Etiquettes!$I$15</f>
        <v>Robuste</v>
      </c>
      <c r="Q47" s="27" t="s">
        <v>611</v>
      </c>
      <c r="R47" s="27" t="str">
        <f>Etiquettes!$H$17</f>
        <v>Donnée collectée (valeur du flux ou coefficient)</v>
      </c>
    </row>
    <row r="48" spans="1:18">
      <c r="A48" s="4" t="str">
        <f>Secteurs!$B$8</f>
        <v>Industrie alimentaire</v>
      </c>
      <c r="B48" s="4" t="str">
        <f>Produits!$B$29</f>
        <v>Produits surgelés</v>
      </c>
      <c r="C48" s="213">
        <f>'Transformation - GIPT'!F473</f>
        <v>397.22222222222223</v>
      </c>
      <c r="E48" s="4" t="str">
        <f>Etiquettes!$H$5</f>
        <v>kt</v>
      </c>
      <c r="F48" s="4" t="str">
        <f>Etiquettes!$I$4</f>
        <v>2019-20</v>
      </c>
      <c r="G48" s="27" t="str">
        <f>Etiquettes!$H$3</f>
        <v>Pomme de terre</v>
      </c>
      <c r="H48" s="26" t="s">
        <v>19</v>
      </c>
      <c r="I48" s="27" t="str">
        <f>Etiquettes!$H$6</f>
        <v>France entière</v>
      </c>
      <c r="J48" s="27" t="str">
        <f t="shared" si="10"/>
        <v>Fabrications de Produits surgelés</v>
      </c>
      <c r="L48" s="4" t="str">
        <f>'Transformation - GIPT'!$B$6</f>
        <v>GIPT</v>
      </c>
      <c r="M48" s="27" t="s">
        <v>640</v>
      </c>
      <c r="N48" s="26" t="str">
        <f>Etiquettes!$H$11</f>
        <v>Volume</v>
      </c>
      <c r="O48" s="27" t="str">
        <f t="shared" si="9"/>
        <v>Fabrications de Produits surgelés = 397 kt (GIPT)</v>
      </c>
      <c r="P48" s="27" t="str">
        <f>Etiquettes!$I$15</f>
        <v>Robuste</v>
      </c>
      <c r="Q48" s="27" t="s">
        <v>611</v>
      </c>
      <c r="R48" s="27" t="str">
        <f>Etiquettes!$H$17</f>
        <v>Donnée collectée (valeur du flux ou coefficient)</v>
      </c>
    </row>
    <row r="49" spans="1:18">
      <c r="A49" s="4" t="str">
        <f>Secteurs!$B$8</f>
        <v>Industrie alimentaire</v>
      </c>
      <c r="B49" s="4" t="str">
        <f>Produits!$B$50</f>
        <v>Produits de 4ème et 5ème gamme</v>
      </c>
      <c r="C49" s="213">
        <f>'Transformation - GIPT'!F477</f>
        <v>21.653543307086615</v>
      </c>
      <c r="E49" s="4" t="str">
        <f>Etiquettes!$H$5</f>
        <v>kt</v>
      </c>
      <c r="F49" s="4" t="str">
        <f>Etiquettes!$I$4</f>
        <v>2019-20</v>
      </c>
      <c r="G49" s="27" t="str">
        <f>Etiquettes!$H$3</f>
        <v>Pomme de terre</v>
      </c>
      <c r="H49" s="26" t="s">
        <v>19</v>
      </c>
      <c r="I49" s="27" t="str">
        <f>Etiquettes!$H$6</f>
        <v>France entière</v>
      </c>
      <c r="J49" s="27" t="str">
        <f t="shared" si="10"/>
        <v>Fabrications de Produits de 4ème et 5ème gamme</v>
      </c>
      <c r="L49" s="4" t="str">
        <f>'Transformation - GIPT'!$B$6</f>
        <v>GIPT</v>
      </c>
      <c r="M49" s="27" t="s">
        <v>640</v>
      </c>
      <c r="N49" s="26" t="str">
        <f>Etiquettes!$H$11</f>
        <v>Volume</v>
      </c>
      <c r="O49" s="27" t="str">
        <f t="shared" si="9"/>
        <v>Fabrications de Produits de 4ème et 5ème gamme = 22 kt (GIPT)</v>
      </c>
      <c r="P49" s="27" t="str">
        <f>Etiquettes!$I$15</f>
        <v>Robuste</v>
      </c>
      <c r="Q49" s="27" t="s">
        <v>611</v>
      </c>
      <c r="R49" s="27" t="str">
        <f>Etiquettes!$H$17</f>
        <v>Donnée collectée (valeur du flux ou coefficient)</v>
      </c>
    </row>
    <row r="50" spans="1:18">
      <c r="A50" s="4" t="str">
        <f>Secteurs!$B$8</f>
        <v>Industrie alimentaire</v>
      </c>
      <c r="B50" s="4" t="str">
        <f>Produits!$B$46</f>
        <v>Chips</v>
      </c>
      <c r="C50" s="213">
        <f>'Transformation - GIPT'!G469</f>
        <v>70</v>
      </c>
      <c r="E50" s="4" t="str">
        <f>Etiquettes!$H$5</f>
        <v>kt</v>
      </c>
      <c r="F50" s="4" t="str">
        <f>Etiquettes!$J$4</f>
        <v>2023-24</v>
      </c>
      <c r="G50" s="27" t="str">
        <f>Etiquettes!$H$3</f>
        <v>Pomme de terre</v>
      </c>
      <c r="H50" s="26" t="s">
        <v>20</v>
      </c>
      <c r="I50" s="27" t="str">
        <f>Etiquettes!$H$6</f>
        <v>France entière</v>
      </c>
      <c r="J50" s="27" t="str">
        <f t="shared" si="10"/>
        <v>Fabrications de Chips</v>
      </c>
      <c r="L50" s="4" t="str">
        <f>'Transformation - GIPT'!$B$6</f>
        <v>GIPT</v>
      </c>
      <c r="M50" s="27" t="s">
        <v>640</v>
      </c>
      <c r="N50" s="26" t="str">
        <f>Etiquettes!$H$11</f>
        <v>Volume</v>
      </c>
      <c r="O50" s="27" t="str">
        <f t="shared" si="9"/>
        <v>Fabrications de Chips = 70 kt (GIPT)</v>
      </c>
      <c r="P50" s="27" t="str">
        <f>Etiquettes!$I$15</f>
        <v>Robuste</v>
      </c>
      <c r="Q50" s="27" t="s">
        <v>611</v>
      </c>
      <c r="R50" s="27" t="str">
        <f>Etiquettes!$H$17</f>
        <v>Donnée collectée (valeur du flux ou coefficient)</v>
      </c>
    </row>
    <row r="51" spans="1:18">
      <c r="A51" s="4" t="str">
        <f>Secteurs!$B$8</f>
        <v>Industrie alimentaire</v>
      </c>
      <c r="B51" s="4" t="str">
        <f>Produits!$B$37</f>
        <v>Produits déshydratés</v>
      </c>
      <c r="C51" s="213">
        <f>'Transformation - GIPT'!G465</f>
        <v>45.208333333333336</v>
      </c>
      <c r="E51" s="4" t="str">
        <f>Etiquettes!$H$5</f>
        <v>kt</v>
      </c>
      <c r="F51" s="4" t="str">
        <f>Etiquettes!$J$4</f>
        <v>2023-24</v>
      </c>
      <c r="G51" s="27" t="str">
        <f>Etiquettes!$H$3</f>
        <v>Pomme de terre</v>
      </c>
      <c r="H51" s="26" t="s">
        <v>20</v>
      </c>
      <c r="I51" s="27" t="str">
        <f>Etiquettes!$H$6</f>
        <v>France entière</v>
      </c>
      <c r="J51" s="27" t="str">
        <f t="shared" si="10"/>
        <v>Fabrications de Produits déshydratés</v>
      </c>
      <c r="L51" s="4" t="str">
        <f>'Transformation - GIPT'!$B$6</f>
        <v>GIPT</v>
      </c>
      <c r="M51" s="27" t="s">
        <v>640</v>
      </c>
      <c r="N51" s="26" t="str">
        <f>Etiquettes!$H$11</f>
        <v>Volume</v>
      </c>
      <c r="O51" s="27" t="str">
        <f t="shared" si="9"/>
        <v>Fabrications de Produits déshydratés = 45 kt (GIPT)</v>
      </c>
      <c r="P51" s="27" t="str">
        <f>Etiquettes!$I$15</f>
        <v>Robuste</v>
      </c>
      <c r="Q51" s="27" t="s">
        <v>611</v>
      </c>
      <c r="R51" s="27" t="str">
        <f>Etiquettes!$H$17</f>
        <v>Donnée collectée (valeur du flux ou coefficient)</v>
      </c>
    </row>
    <row r="52" spans="1:18">
      <c r="A52" s="4" t="str">
        <f>Secteurs!$B$8</f>
        <v>Industrie alimentaire</v>
      </c>
      <c r="B52" s="4" t="str">
        <f>Produits!$B$29</f>
        <v>Produits surgelés</v>
      </c>
      <c r="C52" s="213">
        <f>'Transformation - GIPT'!G473</f>
        <v>593.33333333333337</v>
      </c>
      <c r="E52" s="4" t="str">
        <f>Etiquettes!$H$5</f>
        <v>kt</v>
      </c>
      <c r="F52" s="4" t="str">
        <f>Etiquettes!$J$4</f>
        <v>2023-24</v>
      </c>
      <c r="G52" s="27" t="str">
        <f>Etiquettes!$H$3</f>
        <v>Pomme de terre</v>
      </c>
      <c r="H52" s="26" t="s">
        <v>20</v>
      </c>
      <c r="I52" s="27" t="str">
        <f>Etiquettes!$H$6</f>
        <v>France entière</v>
      </c>
      <c r="J52" s="27" t="str">
        <f t="shared" si="10"/>
        <v>Fabrications de Produits surgelés</v>
      </c>
      <c r="L52" s="4" t="str">
        <f>'Transformation - GIPT'!$B$6</f>
        <v>GIPT</v>
      </c>
      <c r="M52" s="27" t="s">
        <v>640</v>
      </c>
      <c r="N52" s="26" t="str">
        <f>Etiquettes!$H$11</f>
        <v>Volume</v>
      </c>
      <c r="O52" s="27" t="str">
        <f t="shared" si="9"/>
        <v>Fabrications de Produits surgelés = 593 kt (GIPT)</v>
      </c>
      <c r="P52" s="27" t="str">
        <f>Etiquettes!$I$15</f>
        <v>Robuste</v>
      </c>
      <c r="Q52" s="27" t="s">
        <v>611</v>
      </c>
      <c r="R52" s="27" t="str">
        <f>Etiquettes!$H$17</f>
        <v>Donnée collectée (valeur du flux ou coefficient)</v>
      </c>
    </row>
    <row r="53" spans="1:18">
      <c r="A53" s="4" t="str">
        <f>Secteurs!$B$8</f>
        <v>Industrie alimentaire</v>
      </c>
      <c r="B53" s="4" t="str">
        <f>Produits!$B$50</f>
        <v>Produits de 4ème et 5ème gamme</v>
      </c>
      <c r="C53" s="213">
        <f>'Transformation - GIPT'!G477</f>
        <v>39.763779527559052</v>
      </c>
      <c r="E53" s="4" t="str">
        <f>Etiquettes!$H$5</f>
        <v>kt</v>
      </c>
      <c r="F53" s="4" t="str">
        <f>Etiquettes!$J$4</f>
        <v>2023-24</v>
      </c>
      <c r="G53" s="27" t="str">
        <f>Etiquettes!$H$3</f>
        <v>Pomme de terre</v>
      </c>
      <c r="H53" s="26" t="s">
        <v>20</v>
      </c>
      <c r="I53" s="27" t="str">
        <f>Etiquettes!$H$6</f>
        <v>France entière</v>
      </c>
      <c r="J53" s="27" t="str">
        <f t="shared" si="10"/>
        <v>Fabrications de Produits de 4ème et 5ème gamme</v>
      </c>
      <c r="L53" s="4" t="str">
        <f>'Transformation - GIPT'!$B$6</f>
        <v>GIPT</v>
      </c>
      <c r="M53" s="27" t="s">
        <v>640</v>
      </c>
      <c r="N53" s="26" t="str">
        <f>Etiquettes!$H$11</f>
        <v>Volume</v>
      </c>
      <c r="O53" s="27" t="str">
        <f t="shared" si="9"/>
        <v>Fabrications de Produits de 4ème et 5ème gamme = 40 kt (GIPT)</v>
      </c>
      <c r="P53" s="27" t="str">
        <f>Etiquettes!$I$15</f>
        <v>Robuste</v>
      </c>
      <c r="Q53" s="27" t="s">
        <v>611</v>
      </c>
      <c r="R53" s="27" t="str">
        <f>Etiquettes!$H$17</f>
        <v>Donnée collectée (valeur du flux ou coefficient)</v>
      </c>
    </row>
    <row r="54" spans="1:18">
      <c r="A54" s="4" t="str">
        <f>Secteurs!$B$31</f>
        <v>Importations</v>
      </c>
      <c r="B54" s="4" t="str">
        <f>Produits!$B$46</f>
        <v>Chips</v>
      </c>
      <c r="C54" s="213">
        <f>-'Transformation - GIPT'!E470</f>
        <v>76.2</v>
      </c>
      <c r="E54" s="4" t="str">
        <f>Etiquettes!$H$5</f>
        <v>kt</v>
      </c>
      <c r="F54" s="4" t="str">
        <f>Etiquettes!$H$4</f>
        <v>2015-16</v>
      </c>
      <c r="G54" s="27" t="str">
        <f>Etiquettes!$H$3</f>
        <v>Pomme de terre</v>
      </c>
      <c r="H54" s="26" t="s">
        <v>18</v>
      </c>
      <c r="I54" s="27" t="str">
        <f>Etiquettes!$H$6</f>
        <v>France entière</v>
      </c>
      <c r="J54" s="27" t="str">
        <f>"Importations de "&amp;B54</f>
        <v>Importations de Chips</v>
      </c>
      <c r="L54" s="4" t="str">
        <f>'Transformation - GIPT'!$B$6</f>
        <v>GIPT</v>
      </c>
      <c r="M54" s="27" t="s">
        <v>640</v>
      </c>
      <c r="N54" s="26" t="str">
        <f>Etiquettes!$H$11</f>
        <v>Volume</v>
      </c>
      <c r="O54" s="27" t="str">
        <f t="shared" si="9"/>
        <v>Importations de Chips = 76 kt (GIPT)</v>
      </c>
      <c r="P54" s="27" t="str">
        <f>Etiquettes!$I$15</f>
        <v>Robuste</v>
      </c>
      <c r="Q54" s="27" t="s">
        <v>611</v>
      </c>
      <c r="R54" s="27" t="str">
        <f>Etiquettes!$H$17</f>
        <v>Donnée collectée (valeur du flux ou coefficient)</v>
      </c>
    </row>
    <row r="55" spans="1:18">
      <c r="A55" s="4" t="str">
        <f>Secteurs!$B$31</f>
        <v>Importations</v>
      </c>
      <c r="B55" s="4" t="str">
        <f>Produits!$B$37</f>
        <v>Produits déshydratés</v>
      </c>
      <c r="C55" s="213">
        <f>-'Transformation - GIPT'!E466</f>
        <v>36.5</v>
      </c>
      <c r="E55" s="4" t="str">
        <f>Etiquettes!$H$5</f>
        <v>kt</v>
      </c>
      <c r="F55" s="4" t="str">
        <f>Etiquettes!$H$4</f>
        <v>2015-16</v>
      </c>
      <c r="G55" s="27" t="str">
        <f>Etiquettes!$H$3</f>
        <v>Pomme de terre</v>
      </c>
      <c r="H55" s="26" t="s">
        <v>18</v>
      </c>
      <c r="I55" s="27" t="str">
        <f>Etiquettes!$H$6</f>
        <v>France entière</v>
      </c>
      <c r="J55" s="27" t="str">
        <f t="shared" ref="J55:J65" si="11">"Importations de "&amp;B55</f>
        <v>Importations de Produits déshydratés</v>
      </c>
      <c r="L55" s="4" t="str">
        <f>'Transformation - GIPT'!$B$6</f>
        <v>GIPT</v>
      </c>
      <c r="M55" s="27" t="s">
        <v>640</v>
      </c>
      <c r="N55" s="26" t="str">
        <f>Etiquettes!$H$11</f>
        <v>Volume</v>
      </c>
      <c r="O55" s="27" t="str">
        <f t="shared" si="9"/>
        <v>Importations de Produits déshydratés = 37 kt (GIPT)</v>
      </c>
      <c r="P55" s="27" t="str">
        <f>Etiquettes!$I$15</f>
        <v>Robuste</v>
      </c>
      <c r="Q55" s="27" t="s">
        <v>611</v>
      </c>
      <c r="R55" s="27" t="str">
        <f>Etiquettes!$H$17</f>
        <v>Donnée collectée (valeur du flux ou coefficient)</v>
      </c>
    </row>
    <row r="56" spans="1:18">
      <c r="A56" s="4" t="str">
        <f>Secteurs!$B$31</f>
        <v>Importations</v>
      </c>
      <c r="B56" s="4" t="str">
        <f>Produits!$B$29</f>
        <v>Produits surgelés</v>
      </c>
      <c r="C56" s="213">
        <f>-'Transformation - GIPT'!E474</f>
        <v>583.79999999999995</v>
      </c>
      <c r="E56" s="4" t="str">
        <f>Etiquettes!$H$5</f>
        <v>kt</v>
      </c>
      <c r="F56" s="4" t="str">
        <f>Etiquettes!$H$4</f>
        <v>2015-16</v>
      </c>
      <c r="G56" s="27" t="str">
        <f>Etiquettes!$H$3</f>
        <v>Pomme de terre</v>
      </c>
      <c r="H56" s="26" t="s">
        <v>18</v>
      </c>
      <c r="I56" s="27" t="str">
        <f>Etiquettes!$H$6</f>
        <v>France entière</v>
      </c>
      <c r="J56" s="27" t="str">
        <f t="shared" si="11"/>
        <v>Importations de Produits surgelés</v>
      </c>
      <c r="L56" s="4" t="str">
        <f>'Transformation - GIPT'!$B$6</f>
        <v>GIPT</v>
      </c>
      <c r="M56" s="27" t="s">
        <v>640</v>
      </c>
      <c r="N56" s="26" t="str">
        <f>Etiquettes!$H$11</f>
        <v>Volume</v>
      </c>
      <c r="O56" s="27" t="str">
        <f t="shared" si="9"/>
        <v>Importations de Produits surgelés = 584 kt (GIPT)</v>
      </c>
      <c r="P56" s="27" t="str">
        <f>Etiquettes!$I$15</f>
        <v>Robuste</v>
      </c>
      <c r="Q56" s="27" t="s">
        <v>611</v>
      </c>
      <c r="R56" s="27" t="str">
        <f>Etiquettes!$H$17</f>
        <v>Donnée collectée (valeur du flux ou coefficient)</v>
      </c>
    </row>
    <row r="57" spans="1:18">
      <c r="A57" s="4" t="str">
        <f>Secteurs!$B$31</f>
        <v>Importations</v>
      </c>
      <c r="B57" s="4" t="str">
        <f>Produits!$B$50</f>
        <v>Produits de 4ème et 5ème gamme</v>
      </c>
      <c r="C57" s="213">
        <f>-'Transformation - GIPT'!E478</f>
        <v>55.2</v>
      </c>
      <c r="E57" s="4" t="str">
        <f>Etiquettes!$H$5</f>
        <v>kt</v>
      </c>
      <c r="F57" s="4" t="str">
        <f>Etiquettes!$H$4</f>
        <v>2015-16</v>
      </c>
      <c r="G57" s="27" t="str">
        <f>Etiquettes!$H$3</f>
        <v>Pomme de terre</v>
      </c>
      <c r="H57" s="26" t="s">
        <v>18</v>
      </c>
      <c r="I57" s="27" t="str">
        <f>Etiquettes!$H$6</f>
        <v>France entière</v>
      </c>
      <c r="J57" s="27" t="str">
        <f t="shared" si="11"/>
        <v>Importations de Produits de 4ème et 5ème gamme</v>
      </c>
      <c r="L57" s="4" t="str">
        <f>'Transformation - GIPT'!$B$6</f>
        <v>GIPT</v>
      </c>
      <c r="M57" s="27" t="s">
        <v>640</v>
      </c>
      <c r="N57" s="26" t="str">
        <f>Etiquettes!$H$11</f>
        <v>Volume</v>
      </c>
      <c r="O57" s="27" t="str">
        <f t="shared" si="9"/>
        <v>Importations de Produits de 4ème et 5ème gamme = 55 kt (GIPT)</v>
      </c>
      <c r="P57" s="27" t="str">
        <f>Etiquettes!$I$15</f>
        <v>Robuste</v>
      </c>
      <c r="Q57" s="27" t="s">
        <v>611</v>
      </c>
      <c r="R57" s="27" t="str">
        <f>Etiquettes!$H$17</f>
        <v>Donnée collectée (valeur du flux ou coefficient)</v>
      </c>
    </row>
    <row r="58" spans="1:18">
      <c r="A58" s="4" t="str">
        <f>Secteurs!$B$31</f>
        <v>Importations</v>
      </c>
      <c r="B58" s="4" t="str">
        <f>Produits!$B$46</f>
        <v>Chips</v>
      </c>
      <c r="C58" s="213">
        <f>-'Transformation - GIPT'!F470</f>
        <v>61.4</v>
      </c>
      <c r="E58" s="4" t="str">
        <f>Etiquettes!$H$5</f>
        <v>kt</v>
      </c>
      <c r="F58" s="4" t="str">
        <f>Etiquettes!$I$4</f>
        <v>2019-20</v>
      </c>
      <c r="G58" s="27" t="str">
        <f>Etiquettes!$H$3</f>
        <v>Pomme de terre</v>
      </c>
      <c r="H58" s="26" t="s">
        <v>19</v>
      </c>
      <c r="I58" s="27" t="str">
        <f>Etiquettes!$H$6</f>
        <v>France entière</v>
      </c>
      <c r="J58" s="27" t="str">
        <f t="shared" si="11"/>
        <v>Importations de Chips</v>
      </c>
      <c r="L58" s="4" t="str">
        <f>'Transformation - GIPT'!$B$6</f>
        <v>GIPT</v>
      </c>
      <c r="M58" s="27" t="s">
        <v>640</v>
      </c>
      <c r="N58" s="26" t="str">
        <f>Etiquettes!$H$11</f>
        <v>Volume</v>
      </c>
      <c r="O58" s="27" t="str">
        <f t="shared" si="9"/>
        <v>Importations de Chips = 61 kt (GIPT)</v>
      </c>
      <c r="P58" s="27" t="str">
        <f>Etiquettes!$I$15</f>
        <v>Robuste</v>
      </c>
      <c r="Q58" s="27" t="s">
        <v>611</v>
      </c>
      <c r="R58" s="27" t="str">
        <f>Etiquettes!$H$17</f>
        <v>Donnée collectée (valeur du flux ou coefficient)</v>
      </c>
    </row>
    <row r="59" spans="1:18">
      <c r="A59" s="4" t="str">
        <f>Secteurs!$B$31</f>
        <v>Importations</v>
      </c>
      <c r="B59" s="4" t="str">
        <f>Produits!$B$37</f>
        <v>Produits déshydratés</v>
      </c>
      <c r="C59" s="213">
        <f>-'Transformation - GIPT'!F466</f>
        <v>35.9</v>
      </c>
      <c r="E59" s="4" t="str">
        <f>Etiquettes!$H$5</f>
        <v>kt</v>
      </c>
      <c r="F59" s="4" t="str">
        <f>Etiquettes!$I$4</f>
        <v>2019-20</v>
      </c>
      <c r="G59" s="27" t="str">
        <f>Etiquettes!$H$3</f>
        <v>Pomme de terre</v>
      </c>
      <c r="H59" s="26" t="s">
        <v>19</v>
      </c>
      <c r="I59" s="27" t="str">
        <f>Etiquettes!$H$6</f>
        <v>France entière</v>
      </c>
      <c r="J59" s="27" t="str">
        <f t="shared" si="11"/>
        <v>Importations de Produits déshydratés</v>
      </c>
      <c r="L59" s="4" t="str">
        <f>'Transformation - GIPT'!$B$6</f>
        <v>GIPT</v>
      </c>
      <c r="M59" s="27" t="s">
        <v>640</v>
      </c>
      <c r="N59" s="26" t="str">
        <f>Etiquettes!$H$11</f>
        <v>Volume</v>
      </c>
      <c r="O59" s="27" t="str">
        <f t="shared" si="9"/>
        <v>Importations de Produits déshydratés = 36 kt (GIPT)</v>
      </c>
      <c r="P59" s="27" t="str">
        <f>Etiquettes!$I$15</f>
        <v>Robuste</v>
      </c>
      <c r="Q59" s="27" t="s">
        <v>611</v>
      </c>
      <c r="R59" s="27" t="str">
        <f>Etiquettes!$H$17</f>
        <v>Donnée collectée (valeur du flux ou coefficient)</v>
      </c>
    </row>
    <row r="60" spans="1:18">
      <c r="A60" s="4" t="str">
        <f>Secteurs!$B$31</f>
        <v>Importations</v>
      </c>
      <c r="B60" s="4" t="str">
        <f>Produits!$B$29</f>
        <v>Produits surgelés</v>
      </c>
      <c r="C60" s="213">
        <f>-'Transformation - GIPT'!F474</f>
        <v>567.5</v>
      </c>
      <c r="E60" s="4" t="str">
        <f>Etiquettes!$H$5</f>
        <v>kt</v>
      </c>
      <c r="F60" s="4" t="str">
        <f>Etiquettes!$I$4</f>
        <v>2019-20</v>
      </c>
      <c r="G60" s="27" t="str">
        <f>Etiquettes!$H$3</f>
        <v>Pomme de terre</v>
      </c>
      <c r="H60" s="26" t="s">
        <v>19</v>
      </c>
      <c r="I60" s="27" t="str">
        <f>Etiquettes!$H$6</f>
        <v>France entière</v>
      </c>
      <c r="J60" s="27" t="str">
        <f t="shared" si="11"/>
        <v>Importations de Produits surgelés</v>
      </c>
      <c r="L60" s="4" t="str">
        <f>'Transformation - GIPT'!$B$6</f>
        <v>GIPT</v>
      </c>
      <c r="M60" s="27" t="s">
        <v>640</v>
      </c>
      <c r="N60" s="26" t="str">
        <f>Etiquettes!$H$11</f>
        <v>Volume</v>
      </c>
      <c r="O60" s="27" t="str">
        <f t="shared" si="9"/>
        <v>Importations de Produits surgelés = 568 kt (GIPT)</v>
      </c>
      <c r="P60" s="27" t="str">
        <f>Etiquettes!$I$15</f>
        <v>Robuste</v>
      </c>
      <c r="Q60" s="27" t="s">
        <v>611</v>
      </c>
      <c r="R60" s="27" t="str">
        <f>Etiquettes!$H$17</f>
        <v>Donnée collectée (valeur du flux ou coefficient)</v>
      </c>
    </row>
    <row r="61" spans="1:18">
      <c r="A61" s="4" t="str">
        <f>Secteurs!$B$31</f>
        <v>Importations</v>
      </c>
      <c r="B61" s="4" t="str">
        <f>Produits!$B$50</f>
        <v>Produits de 4ème et 5ème gamme</v>
      </c>
      <c r="C61" s="213">
        <f>-'Transformation - GIPT'!F478</f>
        <v>52</v>
      </c>
      <c r="E61" s="4" t="str">
        <f>Etiquettes!$H$5</f>
        <v>kt</v>
      </c>
      <c r="F61" s="4" t="str">
        <f>Etiquettes!$I$4</f>
        <v>2019-20</v>
      </c>
      <c r="G61" s="27" t="str">
        <f>Etiquettes!$H$3</f>
        <v>Pomme de terre</v>
      </c>
      <c r="H61" s="26" t="s">
        <v>19</v>
      </c>
      <c r="I61" s="27" t="str">
        <f>Etiquettes!$H$6</f>
        <v>France entière</v>
      </c>
      <c r="J61" s="27" t="str">
        <f t="shared" si="11"/>
        <v>Importations de Produits de 4ème et 5ème gamme</v>
      </c>
      <c r="L61" s="4" t="str">
        <f>'Transformation - GIPT'!$B$6</f>
        <v>GIPT</v>
      </c>
      <c r="M61" s="27" t="s">
        <v>640</v>
      </c>
      <c r="N61" s="26" t="str">
        <f>Etiquettes!$H$11</f>
        <v>Volume</v>
      </c>
      <c r="O61" s="27" t="str">
        <f t="shared" si="9"/>
        <v>Importations de Produits de 4ème et 5ème gamme = 52 kt (GIPT)</v>
      </c>
      <c r="P61" s="27" t="str">
        <f>Etiquettes!$I$15</f>
        <v>Robuste</v>
      </c>
      <c r="Q61" s="27" t="s">
        <v>611</v>
      </c>
      <c r="R61" s="27" t="str">
        <f>Etiquettes!$H$17</f>
        <v>Donnée collectée (valeur du flux ou coefficient)</v>
      </c>
    </row>
    <row r="62" spans="1:18">
      <c r="A62" s="4" t="str">
        <f>Secteurs!$B$31</f>
        <v>Importations</v>
      </c>
      <c r="B62" s="4" t="str">
        <f>Produits!$B$46</f>
        <v>Chips</v>
      </c>
      <c r="C62" s="213">
        <f>-'Transformation - GIPT'!G470</f>
        <v>65.099999999999994</v>
      </c>
      <c r="E62" s="4" t="str">
        <f>Etiquettes!$H$5</f>
        <v>kt</v>
      </c>
      <c r="F62" s="4" t="str">
        <f>Etiquettes!$J$4</f>
        <v>2023-24</v>
      </c>
      <c r="G62" s="27" t="str">
        <f>Etiquettes!$H$3</f>
        <v>Pomme de terre</v>
      </c>
      <c r="H62" s="26" t="s">
        <v>20</v>
      </c>
      <c r="I62" s="27" t="str">
        <f>Etiquettes!$H$6</f>
        <v>France entière</v>
      </c>
      <c r="J62" s="27" t="str">
        <f t="shared" si="11"/>
        <v>Importations de Chips</v>
      </c>
      <c r="L62" s="4" t="str">
        <f>'Transformation - GIPT'!$B$6</f>
        <v>GIPT</v>
      </c>
      <c r="M62" s="27" t="s">
        <v>640</v>
      </c>
      <c r="N62" s="26" t="str">
        <f>Etiquettes!$H$11</f>
        <v>Volume</v>
      </c>
      <c r="O62" s="27" t="str">
        <f t="shared" si="9"/>
        <v>Importations de Chips = 65 kt (GIPT)</v>
      </c>
      <c r="P62" s="27" t="str">
        <f>Etiquettes!$I$15</f>
        <v>Robuste</v>
      </c>
      <c r="Q62" s="27" t="s">
        <v>611</v>
      </c>
      <c r="R62" s="27" t="str">
        <f>Etiquettes!$H$17</f>
        <v>Donnée collectée (valeur du flux ou coefficient)</v>
      </c>
    </row>
    <row r="63" spans="1:18">
      <c r="A63" s="4" t="str">
        <f>Secteurs!$B$31</f>
        <v>Importations</v>
      </c>
      <c r="B63" s="4" t="str">
        <f>Produits!$B$37</f>
        <v>Produits déshydratés</v>
      </c>
      <c r="C63" s="213">
        <f>-'Transformation - GIPT'!G466</f>
        <v>47.6</v>
      </c>
      <c r="E63" s="4" t="str">
        <f>Etiquettes!$H$5</f>
        <v>kt</v>
      </c>
      <c r="F63" s="4" t="str">
        <f>Etiquettes!$J$4</f>
        <v>2023-24</v>
      </c>
      <c r="G63" s="27" t="str">
        <f>Etiquettes!$H$3</f>
        <v>Pomme de terre</v>
      </c>
      <c r="H63" s="26" t="s">
        <v>20</v>
      </c>
      <c r="I63" s="27" t="str">
        <f>Etiquettes!$H$6</f>
        <v>France entière</v>
      </c>
      <c r="J63" s="27" t="str">
        <f t="shared" si="11"/>
        <v>Importations de Produits déshydratés</v>
      </c>
      <c r="L63" s="4" t="str">
        <f>'Transformation - GIPT'!$B$6</f>
        <v>GIPT</v>
      </c>
      <c r="M63" s="27" t="s">
        <v>640</v>
      </c>
      <c r="N63" s="26" t="str">
        <f>Etiquettes!$H$11</f>
        <v>Volume</v>
      </c>
      <c r="O63" s="27" t="str">
        <f t="shared" si="9"/>
        <v>Importations de Produits déshydratés = 48 kt (GIPT)</v>
      </c>
      <c r="P63" s="27" t="str">
        <f>Etiquettes!$I$15</f>
        <v>Robuste</v>
      </c>
      <c r="Q63" s="27" t="s">
        <v>611</v>
      </c>
      <c r="R63" s="27" t="str">
        <f>Etiquettes!$H$17</f>
        <v>Donnée collectée (valeur du flux ou coefficient)</v>
      </c>
    </row>
    <row r="64" spans="1:18">
      <c r="A64" s="4" t="str">
        <f>Secteurs!$B$31</f>
        <v>Importations</v>
      </c>
      <c r="B64" s="4" t="str">
        <f>Produits!$B$29</f>
        <v>Produits surgelés</v>
      </c>
      <c r="C64" s="213">
        <f>-'Transformation - GIPT'!G474</f>
        <v>558.79999999999995</v>
      </c>
      <c r="E64" s="4" t="str">
        <f>Etiquettes!$H$5</f>
        <v>kt</v>
      </c>
      <c r="F64" s="4" t="str">
        <f>Etiquettes!$J$4</f>
        <v>2023-24</v>
      </c>
      <c r="G64" s="27" t="str">
        <f>Etiquettes!$H$3</f>
        <v>Pomme de terre</v>
      </c>
      <c r="H64" s="26" t="s">
        <v>20</v>
      </c>
      <c r="I64" s="27" t="str">
        <f>Etiquettes!$H$6</f>
        <v>France entière</v>
      </c>
      <c r="J64" s="27" t="str">
        <f t="shared" si="11"/>
        <v>Importations de Produits surgelés</v>
      </c>
      <c r="L64" s="4" t="str">
        <f>'Transformation - GIPT'!$B$6</f>
        <v>GIPT</v>
      </c>
      <c r="M64" s="27" t="s">
        <v>640</v>
      </c>
      <c r="N64" s="26" t="str">
        <f>Etiquettes!$H$11</f>
        <v>Volume</v>
      </c>
      <c r="O64" s="27" t="str">
        <f t="shared" si="9"/>
        <v>Importations de Produits surgelés = 559 kt (GIPT)</v>
      </c>
      <c r="P64" s="27" t="str">
        <f>Etiquettes!$I$15</f>
        <v>Robuste</v>
      </c>
      <c r="Q64" s="27" t="s">
        <v>611</v>
      </c>
      <c r="R64" s="27" t="str">
        <f>Etiquettes!$H$17</f>
        <v>Donnée collectée (valeur du flux ou coefficient)</v>
      </c>
    </row>
    <row r="65" spans="1:18">
      <c r="A65" s="4" t="str">
        <f>Secteurs!$B$31</f>
        <v>Importations</v>
      </c>
      <c r="B65" s="4" t="str">
        <f>Produits!$B$50</f>
        <v>Produits de 4ème et 5ème gamme</v>
      </c>
      <c r="C65" s="213">
        <f>-'Transformation - GIPT'!G478</f>
        <v>47.8</v>
      </c>
      <c r="E65" s="4" t="str">
        <f>Etiquettes!$H$5</f>
        <v>kt</v>
      </c>
      <c r="F65" s="4" t="str">
        <f>Etiquettes!$J$4</f>
        <v>2023-24</v>
      </c>
      <c r="G65" s="27" t="str">
        <f>Etiquettes!$H$3</f>
        <v>Pomme de terre</v>
      </c>
      <c r="H65" s="26" t="s">
        <v>20</v>
      </c>
      <c r="I65" s="27" t="str">
        <f>Etiquettes!$H$6</f>
        <v>France entière</v>
      </c>
      <c r="J65" s="27" t="str">
        <f t="shared" si="11"/>
        <v>Importations de Produits de 4ème et 5ème gamme</v>
      </c>
      <c r="L65" s="4" t="str">
        <f>'Transformation - GIPT'!$B$6</f>
        <v>GIPT</v>
      </c>
      <c r="M65" s="27" t="s">
        <v>640</v>
      </c>
      <c r="N65" s="26" t="str">
        <f>Etiquettes!$H$11</f>
        <v>Volume</v>
      </c>
      <c r="O65" s="27" t="str">
        <f t="shared" si="9"/>
        <v>Importations de Produits de 4ème et 5ème gamme = 48 kt (GIPT)</v>
      </c>
      <c r="P65" s="27" t="str">
        <f>Etiquettes!$I$15</f>
        <v>Robuste</v>
      </c>
      <c r="Q65" s="27" t="s">
        <v>611</v>
      </c>
      <c r="R65" s="27" t="str">
        <f>Etiquettes!$H$17</f>
        <v>Donnée collectée (valeur du flux ou coefficient)</v>
      </c>
    </row>
    <row r="66" spans="1:18">
      <c r="A66" s="4" t="str">
        <f>Produits!$B$46</f>
        <v>Chips</v>
      </c>
      <c r="B66" s="4" t="str">
        <f>Secteurs!$B$32</f>
        <v>Exportations</v>
      </c>
      <c r="C66" s="213">
        <f>'Transformation - GIPT'!E471</f>
        <v>4.2</v>
      </c>
      <c r="E66" s="4" t="str">
        <f>Etiquettes!$H$5</f>
        <v>kt</v>
      </c>
      <c r="F66" s="4" t="str">
        <f>Etiquettes!$H$4</f>
        <v>2015-16</v>
      </c>
      <c r="G66" s="27" t="str">
        <f>Etiquettes!$H$3</f>
        <v>Pomme de terre</v>
      </c>
      <c r="H66" s="26" t="s">
        <v>18</v>
      </c>
      <c r="I66" s="27" t="str">
        <f>Etiquettes!$H$6</f>
        <v>France entière</v>
      </c>
      <c r="J66" s="27" t="str">
        <f>"Exportations de "&amp;A66</f>
        <v>Exportations de Chips</v>
      </c>
      <c r="L66" s="4" t="str">
        <f>'Transformation - GIPT'!$B$6</f>
        <v>GIPT</v>
      </c>
      <c r="M66" s="27" t="s">
        <v>640</v>
      </c>
      <c r="N66" s="26" t="str">
        <f>Etiquettes!$H$11</f>
        <v>Volume</v>
      </c>
      <c r="O66" s="27" t="str">
        <f t="shared" si="9"/>
        <v>Exportations de Chips = 4 kt (GIPT)</v>
      </c>
      <c r="P66" s="27" t="str">
        <f>Etiquettes!$I$15</f>
        <v>Robuste</v>
      </c>
      <c r="Q66" s="27" t="s">
        <v>611</v>
      </c>
      <c r="R66" s="27" t="str">
        <f>Etiquettes!$H$17</f>
        <v>Donnée collectée (valeur du flux ou coefficient)</v>
      </c>
    </row>
    <row r="67" spans="1:18">
      <c r="A67" s="4" t="str">
        <f>Produits!$B$37</f>
        <v>Produits déshydratés</v>
      </c>
      <c r="B67" s="4" t="str">
        <f>Secteurs!$B$32</f>
        <v>Exportations</v>
      </c>
      <c r="C67" s="213">
        <f>'Transformation - GIPT'!E467</f>
        <v>26.9</v>
      </c>
      <c r="E67" s="4" t="str">
        <f>Etiquettes!$H$5</f>
        <v>kt</v>
      </c>
      <c r="F67" s="4" t="str">
        <f>Etiquettes!$H$4</f>
        <v>2015-16</v>
      </c>
      <c r="G67" s="27" t="str">
        <f>Etiquettes!$H$3</f>
        <v>Pomme de terre</v>
      </c>
      <c r="H67" s="26" t="s">
        <v>18</v>
      </c>
      <c r="I67" s="27" t="str">
        <f>Etiquettes!$H$6</f>
        <v>France entière</v>
      </c>
      <c r="J67" s="27" t="str">
        <f t="shared" ref="J67:J77" si="12">"Exportations de "&amp;A67</f>
        <v>Exportations de Produits déshydratés</v>
      </c>
      <c r="L67" s="4" t="str">
        <f>'Transformation - GIPT'!$B$6</f>
        <v>GIPT</v>
      </c>
      <c r="M67" s="27" t="s">
        <v>640</v>
      </c>
      <c r="N67" s="26" t="str">
        <f>Etiquettes!$H$11</f>
        <v>Volume</v>
      </c>
      <c r="O67" s="27" t="str">
        <f t="shared" si="9"/>
        <v>Exportations de Produits déshydratés = 27 kt (GIPT)</v>
      </c>
      <c r="P67" s="27" t="str">
        <f>Etiquettes!$I$15</f>
        <v>Robuste</v>
      </c>
      <c r="Q67" s="27" t="s">
        <v>611</v>
      </c>
      <c r="R67" s="27" t="str">
        <f>Etiquettes!$H$17</f>
        <v>Donnée collectée (valeur du flux ou coefficient)</v>
      </c>
    </row>
    <row r="68" spans="1:18">
      <c r="A68" s="4" t="str">
        <f>Produits!$B$29</f>
        <v>Produits surgelés</v>
      </c>
      <c r="B68" s="4" t="str">
        <f>Secteurs!$B$32</f>
        <v>Exportations</v>
      </c>
      <c r="C68" s="213">
        <f>'Transformation - GIPT'!E475</f>
        <v>316.89999999999998</v>
      </c>
      <c r="E68" s="4" t="str">
        <f>Etiquettes!$H$5</f>
        <v>kt</v>
      </c>
      <c r="F68" s="4" t="str">
        <f>Etiquettes!$H$4</f>
        <v>2015-16</v>
      </c>
      <c r="G68" s="27" t="str">
        <f>Etiquettes!$H$3</f>
        <v>Pomme de terre</v>
      </c>
      <c r="H68" s="26" t="s">
        <v>18</v>
      </c>
      <c r="I68" s="27" t="str">
        <f>Etiquettes!$H$6</f>
        <v>France entière</v>
      </c>
      <c r="J68" s="27" t="str">
        <f t="shared" si="12"/>
        <v>Exportations de Produits surgelés</v>
      </c>
      <c r="L68" s="4" t="str">
        <f>'Transformation - GIPT'!$B$6</f>
        <v>GIPT</v>
      </c>
      <c r="M68" s="27" t="s">
        <v>640</v>
      </c>
      <c r="N68" s="26" t="str">
        <f>Etiquettes!$H$11</f>
        <v>Volume</v>
      </c>
      <c r="O68" s="27" t="str">
        <f t="shared" si="9"/>
        <v>Exportations de Produits surgelés = 317 kt (GIPT)</v>
      </c>
      <c r="P68" s="27" t="str">
        <f>Etiquettes!$I$15</f>
        <v>Robuste</v>
      </c>
      <c r="Q68" s="27" t="s">
        <v>611</v>
      </c>
      <c r="R68" s="27" t="str">
        <f>Etiquettes!$H$17</f>
        <v>Donnée collectée (valeur du flux ou coefficient)</v>
      </c>
    </row>
    <row r="69" spans="1:18">
      <c r="A69" s="4" t="str">
        <f>Produits!$B$50</f>
        <v>Produits de 4ème et 5ème gamme</v>
      </c>
      <c r="B69" s="4" t="str">
        <f>Secteurs!$B$32</f>
        <v>Exportations</v>
      </c>
      <c r="C69" s="213">
        <f>'Transformation - GIPT'!E479</f>
        <v>6.8</v>
      </c>
      <c r="E69" s="4" t="str">
        <f>Etiquettes!$H$5</f>
        <v>kt</v>
      </c>
      <c r="F69" s="4" t="str">
        <f>Etiquettes!$H$4</f>
        <v>2015-16</v>
      </c>
      <c r="G69" s="27" t="str">
        <f>Etiquettes!$H$3</f>
        <v>Pomme de terre</v>
      </c>
      <c r="H69" s="26" t="s">
        <v>18</v>
      </c>
      <c r="I69" s="27" t="str">
        <f>Etiquettes!$H$6</f>
        <v>France entière</v>
      </c>
      <c r="J69" s="27" t="str">
        <f t="shared" si="12"/>
        <v>Exportations de Produits de 4ème et 5ème gamme</v>
      </c>
      <c r="L69" s="4" t="str">
        <f>'Transformation - GIPT'!$B$6</f>
        <v>GIPT</v>
      </c>
      <c r="M69" s="27" t="s">
        <v>640</v>
      </c>
      <c r="N69" s="26" t="str">
        <f>Etiquettes!$H$11</f>
        <v>Volume</v>
      </c>
      <c r="O69" s="27" t="str">
        <f t="shared" si="9"/>
        <v>Exportations de Produits de 4ème et 5ème gamme = 7 kt (GIPT)</v>
      </c>
      <c r="P69" s="27" t="str">
        <f>Etiquettes!$I$15</f>
        <v>Robuste</v>
      </c>
      <c r="Q69" s="27" t="s">
        <v>611</v>
      </c>
      <c r="R69" s="27" t="str">
        <f>Etiquettes!$H$17</f>
        <v>Donnée collectée (valeur du flux ou coefficient)</v>
      </c>
    </row>
    <row r="70" spans="1:18">
      <c r="A70" s="4" t="str">
        <f>Produits!$B$46</f>
        <v>Chips</v>
      </c>
      <c r="B70" s="4" t="str">
        <f>Secteurs!$B$32</f>
        <v>Exportations</v>
      </c>
      <c r="C70" s="213">
        <f>'Transformation - GIPT'!F471</f>
        <v>7.5</v>
      </c>
      <c r="E70" s="4" t="str">
        <f>Etiquettes!$H$5</f>
        <v>kt</v>
      </c>
      <c r="F70" s="4" t="str">
        <f>Etiquettes!$I$4</f>
        <v>2019-20</v>
      </c>
      <c r="G70" s="27" t="str">
        <f>Etiquettes!$H$3</f>
        <v>Pomme de terre</v>
      </c>
      <c r="H70" s="26" t="s">
        <v>19</v>
      </c>
      <c r="I70" s="27" t="str">
        <f>Etiquettes!$H$6</f>
        <v>France entière</v>
      </c>
      <c r="J70" s="27" t="str">
        <f t="shared" si="12"/>
        <v>Exportations de Chips</v>
      </c>
      <c r="L70" s="4" t="str">
        <f>'Transformation - GIPT'!$B$6</f>
        <v>GIPT</v>
      </c>
      <c r="M70" s="27" t="s">
        <v>640</v>
      </c>
      <c r="N70" s="26" t="str">
        <f>Etiquettes!$H$11</f>
        <v>Volume</v>
      </c>
      <c r="O70" s="27" t="str">
        <f t="shared" si="9"/>
        <v>Exportations de Chips = 8 kt (GIPT)</v>
      </c>
      <c r="P70" s="27" t="str">
        <f>Etiquettes!$I$15</f>
        <v>Robuste</v>
      </c>
      <c r="Q70" s="27" t="s">
        <v>611</v>
      </c>
      <c r="R70" s="27" t="str">
        <f>Etiquettes!$H$17</f>
        <v>Donnée collectée (valeur du flux ou coefficient)</v>
      </c>
    </row>
    <row r="71" spans="1:18">
      <c r="A71" s="4" t="str">
        <f>Produits!$B$37</f>
        <v>Produits déshydratés</v>
      </c>
      <c r="B71" s="4" t="str">
        <f>Secteurs!$B$32</f>
        <v>Exportations</v>
      </c>
      <c r="C71" s="213">
        <f>'Transformation - GIPT'!F467</f>
        <v>24.9</v>
      </c>
      <c r="E71" s="4" t="str">
        <f>Etiquettes!$H$5</f>
        <v>kt</v>
      </c>
      <c r="F71" s="4" t="str">
        <f>Etiquettes!$I$4</f>
        <v>2019-20</v>
      </c>
      <c r="G71" s="27" t="str">
        <f>Etiquettes!$H$3</f>
        <v>Pomme de terre</v>
      </c>
      <c r="H71" s="26" t="s">
        <v>19</v>
      </c>
      <c r="I71" s="27" t="str">
        <f>Etiquettes!$H$6</f>
        <v>France entière</v>
      </c>
      <c r="J71" s="27" t="str">
        <f t="shared" si="12"/>
        <v>Exportations de Produits déshydratés</v>
      </c>
      <c r="L71" s="4" t="str">
        <f>'Transformation - GIPT'!$B$6</f>
        <v>GIPT</v>
      </c>
      <c r="M71" s="27" t="s">
        <v>640</v>
      </c>
      <c r="N71" s="26" t="str">
        <f>Etiquettes!$H$11</f>
        <v>Volume</v>
      </c>
      <c r="O71" s="27" t="str">
        <f t="shared" si="9"/>
        <v>Exportations de Produits déshydratés = 25 kt (GIPT)</v>
      </c>
      <c r="P71" s="27" t="str">
        <f>Etiquettes!$I$15</f>
        <v>Robuste</v>
      </c>
      <c r="Q71" s="27" t="s">
        <v>611</v>
      </c>
      <c r="R71" s="27" t="str">
        <f>Etiquettes!$H$17</f>
        <v>Donnée collectée (valeur du flux ou coefficient)</v>
      </c>
    </row>
    <row r="72" spans="1:18">
      <c r="A72" s="4" t="str">
        <f>Produits!$B$29</f>
        <v>Produits surgelés</v>
      </c>
      <c r="B72" s="4" t="str">
        <f>Secteurs!$B$32</f>
        <v>Exportations</v>
      </c>
      <c r="C72" s="213">
        <f>'Transformation - GIPT'!F475</f>
        <v>291.8</v>
      </c>
      <c r="E72" s="4" t="str">
        <f>Etiquettes!$H$5</f>
        <v>kt</v>
      </c>
      <c r="F72" s="4" t="str">
        <f>Etiquettes!$I$4</f>
        <v>2019-20</v>
      </c>
      <c r="G72" s="27" t="str">
        <f>Etiquettes!$H$3</f>
        <v>Pomme de terre</v>
      </c>
      <c r="H72" s="26" t="s">
        <v>19</v>
      </c>
      <c r="I72" s="27" t="str">
        <f>Etiquettes!$H$6</f>
        <v>France entière</v>
      </c>
      <c r="J72" s="27" t="str">
        <f t="shared" si="12"/>
        <v>Exportations de Produits surgelés</v>
      </c>
      <c r="L72" s="4" t="str">
        <f>'Transformation - GIPT'!$B$6</f>
        <v>GIPT</v>
      </c>
      <c r="M72" s="27" t="s">
        <v>640</v>
      </c>
      <c r="N72" s="26" t="str">
        <f>Etiquettes!$H$11</f>
        <v>Volume</v>
      </c>
      <c r="O72" s="27" t="str">
        <f t="shared" si="9"/>
        <v>Exportations de Produits surgelés = 292 kt (GIPT)</v>
      </c>
      <c r="P72" s="27" t="str">
        <f>Etiquettes!$I$15</f>
        <v>Robuste</v>
      </c>
      <c r="Q72" s="27" t="s">
        <v>611</v>
      </c>
      <c r="R72" s="27" t="str">
        <f>Etiquettes!$H$17</f>
        <v>Donnée collectée (valeur du flux ou coefficient)</v>
      </c>
    </row>
    <row r="73" spans="1:18">
      <c r="A73" s="4" t="str">
        <f>Produits!$B$50</f>
        <v>Produits de 4ème et 5ème gamme</v>
      </c>
      <c r="B73" s="4" t="str">
        <f>Secteurs!$B$32</f>
        <v>Exportations</v>
      </c>
      <c r="C73" s="213">
        <f>'Transformation - GIPT'!F479</f>
        <v>4.7</v>
      </c>
      <c r="E73" s="4" t="str">
        <f>Etiquettes!$H$5</f>
        <v>kt</v>
      </c>
      <c r="F73" s="4" t="str">
        <f>Etiquettes!$I$4</f>
        <v>2019-20</v>
      </c>
      <c r="G73" s="27" t="str">
        <f>Etiquettes!$H$3</f>
        <v>Pomme de terre</v>
      </c>
      <c r="H73" s="26" t="s">
        <v>19</v>
      </c>
      <c r="I73" s="27" t="str">
        <f>Etiquettes!$H$6</f>
        <v>France entière</v>
      </c>
      <c r="J73" s="27" t="str">
        <f t="shared" si="12"/>
        <v>Exportations de Produits de 4ème et 5ème gamme</v>
      </c>
      <c r="L73" s="4" t="str">
        <f>'Transformation - GIPT'!$B$6</f>
        <v>GIPT</v>
      </c>
      <c r="M73" s="27" t="s">
        <v>640</v>
      </c>
      <c r="N73" s="26" t="str">
        <f>Etiquettes!$H$11</f>
        <v>Volume</v>
      </c>
      <c r="O73" s="27" t="str">
        <f t="shared" si="9"/>
        <v>Exportations de Produits de 4ème et 5ème gamme = 5 kt (GIPT)</v>
      </c>
      <c r="P73" s="27" t="str">
        <f>Etiquettes!$I$15</f>
        <v>Robuste</v>
      </c>
      <c r="Q73" s="27" t="s">
        <v>611</v>
      </c>
      <c r="R73" s="27" t="str">
        <f>Etiquettes!$H$17</f>
        <v>Donnée collectée (valeur du flux ou coefficient)</v>
      </c>
    </row>
    <row r="74" spans="1:18">
      <c r="A74" s="4" t="str">
        <f>Produits!$B$46</f>
        <v>Chips</v>
      </c>
      <c r="B74" s="4" t="str">
        <f>Secteurs!$B$32</f>
        <v>Exportations</v>
      </c>
      <c r="C74" s="213">
        <f>'Transformation - GIPT'!G471</f>
        <v>11.1</v>
      </c>
      <c r="E74" s="4" t="str">
        <f>Etiquettes!$H$5</f>
        <v>kt</v>
      </c>
      <c r="F74" s="4" t="str">
        <f>Etiquettes!$J$4</f>
        <v>2023-24</v>
      </c>
      <c r="G74" s="27" t="str">
        <f>Etiquettes!$H$3</f>
        <v>Pomme de terre</v>
      </c>
      <c r="H74" s="26" t="s">
        <v>20</v>
      </c>
      <c r="I74" s="27" t="str">
        <f>Etiquettes!$H$6</f>
        <v>France entière</v>
      </c>
      <c r="J74" s="27" t="str">
        <f t="shared" si="12"/>
        <v>Exportations de Chips</v>
      </c>
      <c r="L74" s="4" t="str">
        <f>'Transformation - GIPT'!$B$6</f>
        <v>GIPT</v>
      </c>
      <c r="M74" s="27" t="s">
        <v>640</v>
      </c>
      <c r="N74" s="26" t="str">
        <f>Etiquettes!$H$11</f>
        <v>Volume</v>
      </c>
      <c r="O74" s="27" t="str">
        <f t="shared" si="9"/>
        <v>Exportations de Chips = 11 kt (GIPT)</v>
      </c>
      <c r="P74" s="27" t="str">
        <f>Etiquettes!$I$15</f>
        <v>Robuste</v>
      </c>
      <c r="Q74" s="27" t="s">
        <v>611</v>
      </c>
      <c r="R74" s="27" t="str">
        <f>Etiquettes!$H$17</f>
        <v>Donnée collectée (valeur du flux ou coefficient)</v>
      </c>
    </row>
    <row r="75" spans="1:18">
      <c r="A75" s="4" t="str">
        <f>Produits!$B$37</f>
        <v>Produits déshydratés</v>
      </c>
      <c r="B75" s="4" t="str">
        <f>Secteurs!$B$32</f>
        <v>Exportations</v>
      </c>
      <c r="C75" s="213">
        <f>'Transformation - GIPT'!G467</f>
        <v>20.6</v>
      </c>
      <c r="E75" s="4" t="str">
        <f>Etiquettes!$H$5</f>
        <v>kt</v>
      </c>
      <c r="F75" s="4" t="str">
        <f>Etiquettes!$J$4</f>
        <v>2023-24</v>
      </c>
      <c r="G75" s="27" t="str">
        <f>Etiquettes!$H$3</f>
        <v>Pomme de terre</v>
      </c>
      <c r="H75" s="26" t="s">
        <v>20</v>
      </c>
      <c r="I75" s="27" t="str">
        <f>Etiquettes!$H$6</f>
        <v>France entière</v>
      </c>
      <c r="J75" s="27" t="str">
        <f t="shared" si="12"/>
        <v>Exportations de Produits déshydratés</v>
      </c>
      <c r="L75" s="4" t="str">
        <f>'Transformation - GIPT'!$B$6</f>
        <v>GIPT</v>
      </c>
      <c r="M75" s="27" t="s">
        <v>640</v>
      </c>
      <c r="N75" s="26" t="str">
        <f>Etiquettes!$H$11</f>
        <v>Volume</v>
      </c>
      <c r="O75" s="27" t="str">
        <f t="shared" si="9"/>
        <v>Exportations de Produits déshydratés = 21 kt (GIPT)</v>
      </c>
      <c r="P75" s="27" t="str">
        <f>Etiquettes!$I$15</f>
        <v>Robuste</v>
      </c>
      <c r="Q75" s="27" t="s">
        <v>611</v>
      </c>
      <c r="R75" s="27" t="str">
        <f>Etiquettes!$H$17</f>
        <v>Donnée collectée (valeur du flux ou coefficient)</v>
      </c>
    </row>
    <row r="76" spans="1:18">
      <c r="A76" s="4" t="str">
        <f>Produits!$B$29</f>
        <v>Produits surgelés</v>
      </c>
      <c r="B76" s="4" t="str">
        <f>Secteurs!$B$32</f>
        <v>Exportations</v>
      </c>
      <c r="C76" s="213">
        <f>'Transformation - GIPT'!G475</f>
        <v>492.9</v>
      </c>
      <c r="E76" s="4" t="str">
        <f>Etiquettes!$H$5</f>
        <v>kt</v>
      </c>
      <c r="F76" s="4" t="str">
        <f>Etiquettes!$J$4</f>
        <v>2023-24</v>
      </c>
      <c r="G76" s="27" t="str">
        <f>Etiquettes!$H$3</f>
        <v>Pomme de terre</v>
      </c>
      <c r="H76" s="26" t="s">
        <v>20</v>
      </c>
      <c r="I76" s="27" t="str">
        <f>Etiquettes!$H$6</f>
        <v>France entière</v>
      </c>
      <c r="J76" s="27" t="str">
        <f t="shared" si="12"/>
        <v>Exportations de Produits surgelés</v>
      </c>
      <c r="L76" s="4" t="str">
        <f>'Transformation - GIPT'!$B$6</f>
        <v>GIPT</v>
      </c>
      <c r="M76" s="27" t="s">
        <v>640</v>
      </c>
      <c r="N76" s="26" t="str">
        <f>Etiquettes!$H$11</f>
        <v>Volume</v>
      </c>
      <c r="O76" s="27" t="str">
        <f t="shared" si="9"/>
        <v>Exportations de Produits surgelés = 493 kt (GIPT)</v>
      </c>
      <c r="P76" s="27" t="str">
        <f>Etiquettes!$I$15</f>
        <v>Robuste</v>
      </c>
      <c r="Q76" s="27" t="s">
        <v>611</v>
      </c>
      <c r="R76" s="27" t="str">
        <f>Etiquettes!$H$17</f>
        <v>Donnée collectée (valeur du flux ou coefficient)</v>
      </c>
    </row>
    <row r="77" spans="1:18">
      <c r="A77" s="4" t="str">
        <f>Produits!$B$50</f>
        <v>Produits de 4ème et 5ème gamme</v>
      </c>
      <c r="B77" s="4" t="str">
        <f>Secteurs!$B$32</f>
        <v>Exportations</v>
      </c>
      <c r="C77" s="213">
        <f>'Transformation - GIPT'!G479</f>
        <v>5.2</v>
      </c>
      <c r="E77" s="4" t="str">
        <f>Etiquettes!$H$5</f>
        <v>kt</v>
      </c>
      <c r="F77" s="4" t="str">
        <f>Etiquettes!$J$4</f>
        <v>2023-24</v>
      </c>
      <c r="G77" s="27" t="str">
        <f>Etiquettes!$H$3</f>
        <v>Pomme de terre</v>
      </c>
      <c r="H77" s="26" t="s">
        <v>20</v>
      </c>
      <c r="I77" s="27" t="str">
        <f>Etiquettes!$H$6</f>
        <v>France entière</v>
      </c>
      <c r="J77" s="27" t="str">
        <f t="shared" si="12"/>
        <v>Exportations de Produits de 4ème et 5ème gamme</v>
      </c>
      <c r="L77" s="4" t="str">
        <f>'Transformation - GIPT'!$B$6</f>
        <v>GIPT</v>
      </c>
      <c r="M77" s="27" t="s">
        <v>640</v>
      </c>
      <c r="N77" s="26" t="str">
        <f>Etiquettes!$H$11</f>
        <v>Volume</v>
      </c>
      <c r="O77" s="27" t="str">
        <f t="shared" si="9"/>
        <v>Exportations de Produits de 4ème et 5ème gamme = 5 kt (GIPT)</v>
      </c>
      <c r="P77" s="27" t="str">
        <f>Etiquettes!$I$15</f>
        <v>Robuste</v>
      </c>
      <c r="Q77" s="27" t="s">
        <v>611</v>
      </c>
      <c r="R77" s="27" t="str">
        <f>Etiquettes!$H$17</f>
        <v>Donnée collectée (valeur du flux ou coefficient)</v>
      </c>
    </row>
  </sheetData>
  <phoneticPr fontId="46" type="noConversion"/>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98D4-4C56-4F74-A264-2644EF781B11}">
  <sheetPr>
    <tabColor rgb="FF92D050"/>
  </sheetPr>
  <dimension ref="A1:V67"/>
  <sheetViews>
    <sheetView workbookViewId="0">
      <pane xSplit="3" ySplit="1" topLeftCell="D2" activePane="bottomRight" state="frozen"/>
      <selection activeCell="B4" sqref="B4"/>
      <selection pane="topRight" activeCell="B4" sqref="B4"/>
      <selection pane="bottomLeft" activeCell="B4" sqref="B4"/>
      <selection pane="bottomRight" activeCell="T12" sqref="T12"/>
    </sheetView>
  </sheetViews>
  <sheetFormatPr baseColWidth="10" defaultColWidth="9.109375" defaultRowHeight="14.4"/>
  <cols>
    <col min="1" max="1" width="12.33203125" style="6" bestFit="1" customWidth="1"/>
    <col min="2" max="2" width="31.77734375" style="4" customWidth="1"/>
    <col min="3" max="3" width="31.44140625" style="4" customWidth="1"/>
    <col min="4" max="4" width="10.44140625" style="4" bestFit="1" customWidth="1"/>
    <col min="5" max="6" width="19.109375" style="4" bestFit="1" customWidth="1"/>
    <col min="7" max="7" width="6.6640625" style="6" bestFit="1" customWidth="1"/>
    <col min="8" max="8" width="12.109375" style="6" customWidth="1"/>
    <col min="9" max="9" width="10.33203125" style="6" customWidth="1"/>
    <col min="10" max="10" width="12.109375" style="6" bestFit="1" customWidth="1"/>
    <col min="11" max="11" width="12.109375" style="6" customWidth="1"/>
    <col min="12" max="12" width="18.88671875" style="6" bestFit="1" customWidth="1"/>
    <col min="13" max="13" width="18.88671875" style="6" customWidth="1"/>
    <col min="14" max="14" width="8.21875" style="4" bestFit="1" customWidth="1"/>
    <col min="15" max="16" width="20" style="4" customWidth="1"/>
    <col min="17" max="18" width="18.6640625" style="4" customWidth="1"/>
    <col min="19" max="20" width="21.77734375" style="4" customWidth="1"/>
    <col min="21" max="21" width="11.6640625" style="4" bestFit="1" customWidth="1"/>
    <col min="22" max="22" width="13.109375" style="4" customWidth="1"/>
    <col min="23" max="16384" width="9.109375" style="4"/>
  </cols>
  <sheetData>
    <row r="1" spans="1:22" ht="38.4" thickBot="1">
      <c r="A1" s="21" t="s">
        <v>310</v>
      </c>
      <c r="B1" s="22" t="s">
        <v>126</v>
      </c>
      <c r="C1" s="22" t="s">
        <v>127</v>
      </c>
      <c r="D1" s="22" t="s">
        <v>311</v>
      </c>
      <c r="E1" s="22" t="s">
        <v>312</v>
      </c>
      <c r="F1" s="22" t="s">
        <v>313</v>
      </c>
      <c r="G1" s="23" t="str">
        <f>Etiquettes!$A$5</f>
        <v>Unité</v>
      </c>
      <c r="H1" s="23" t="str">
        <f>Etiquettes!$A$4</f>
        <v>Campagne</v>
      </c>
      <c r="I1" s="23" t="str">
        <f>Etiquettes!$A$3</f>
        <v>Filière</v>
      </c>
      <c r="J1" s="23" t="str">
        <f>Etiquettes!$A$7</f>
        <v>Année de la donnée collectée</v>
      </c>
      <c r="K1" s="23" t="str">
        <f>Etiquettes!$A$6</f>
        <v>Territoire</v>
      </c>
      <c r="L1" s="23" t="str">
        <f>Etiquettes!$A$12</f>
        <v>Traduction</v>
      </c>
      <c r="M1" s="23" t="str">
        <f>Etiquettes!$A$10</f>
        <v>Hypothèse</v>
      </c>
      <c r="N1" s="23" t="str">
        <f>Etiquettes!$A$9</f>
        <v>Source</v>
      </c>
      <c r="O1" s="23" t="str">
        <f>Etiquettes!$A$13</f>
        <v>Onglet source fichier Excel</v>
      </c>
      <c r="P1" s="23" t="str">
        <f>Etiquettes!$A$11</f>
        <v>Type de donnée collectée</v>
      </c>
      <c r="Q1" s="23" t="str">
        <f>Etiquettes!$A$8</f>
        <v>Information collectée</v>
      </c>
      <c r="R1" s="23" t="str">
        <f>Etiquettes!$A$15</f>
        <v>Fiabilité des données</v>
      </c>
      <c r="S1" s="23" t="str">
        <f>Etiquettes!$A$16</f>
        <v>Méthode</v>
      </c>
      <c r="T1" s="23" t="str">
        <f>Etiquettes!$A$17</f>
        <v>Analyse des résultats</v>
      </c>
      <c r="U1" s="22" t="s">
        <v>130</v>
      </c>
      <c r="V1" s="24" t="s">
        <v>131</v>
      </c>
    </row>
    <row r="2" spans="1:22" ht="14.4" customHeight="1">
      <c r="A2" s="6">
        <f>'Contraintes '!A18+1</f>
        <v>13</v>
      </c>
      <c r="B2" s="4" t="str">
        <f>Produits!$B$27</f>
        <v>Fécule de pommes de terre</v>
      </c>
      <c r="C2" s="4" t="str">
        <f>Secteurs!$B$13</f>
        <v>Débouchés</v>
      </c>
      <c r="D2" s="214">
        <f>'Transformation - GIPT'!K204</f>
        <v>0.74</v>
      </c>
      <c r="G2" s="4" t="str">
        <f>Etiquettes!$H$5</f>
        <v>kt</v>
      </c>
      <c r="H2" s="4" t="str">
        <f>Etiquettes!$J$4</f>
        <v>2023-24</v>
      </c>
      <c r="I2" s="27" t="str">
        <f>Etiquettes!$H$3</f>
        <v>Pomme de terre</v>
      </c>
      <c r="J2" s="6">
        <v>2023</v>
      </c>
      <c r="K2" s="27" t="str">
        <f>Etiquettes!$H$6</f>
        <v>France entière</v>
      </c>
      <c r="S2" s="27"/>
      <c r="T2" s="27"/>
      <c r="V2" s="369" t="s">
        <v>423</v>
      </c>
    </row>
    <row r="3" spans="1:22">
      <c r="A3" s="6">
        <f>'Contraintes '!A19+1</f>
        <v>13</v>
      </c>
      <c r="B3" s="4" t="str">
        <f>Produits!$B$27</f>
        <v>Fécule de pommes de terre</v>
      </c>
      <c r="C3" s="4" t="str">
        <f>Secteurs!$B$20</f>
        <v>Autres IAA</v>
      </c>
      <c r="D3" s="4">
        <v>-1</v>
      </c>
      <c r="G3" s="4" t="str">
        <f>Etiquettes!$H$5</f>
        <v>kt</v>
      </c>
      <c r="H3" s="4" t="str">
        <f>Etiquettes!$J$4</f>
        <v>2023-24</v>
      </c>
      <c r="I3" s="27" t="str">
        <f>Etiquettes!$H$3</f>
        <v>Pomme de terre</v>
      </c>
      <c r="J3" s="6">
        <v>2023</v>
      </c>
      <c r="K3" s="27" t="str">
        <f>Etiquettes!$H$6</f>
        <v>France entière</v>
      </c>
      <c r="L3" s="27" t="s">
        <v>421</v>
      </c>
      <c r="M3" s="27" t="s">
        <v>481</v>
      </c>
      <c r="N3" s="4" t="str">
        <f>'Transformation - GIPT'!$B$6</f>
        <v>GIPT</v>
      </c>
      <c r="O3" s="27" t="s">
        <v>640</v>
      </c>
      <c r="P3" s="26" t="str">
        <f>Etiquettes!$J$11</f>
        <v>Répartition</v>
      </c>
      <c r="Q3" t="str">
        <f>_xlfn.CONCAT(L3," = ",MROUND(D2*100,0.01)," % (",N3,")")</f>
        <v>Part de la consommation de fécule par les autres IAA = 74 % (GIPT)</v>
      </c>
      <c r="R3" t="str">
        <f>Etiquettes!$J$15</f>
        <v>Probable</v>
      </c>
      <c r="S3" s="27" t="s">
        <v>619</v>
      </c>
      <c r="T3" s="27" t="str">
        <f>Etiquettes!$H$17</f>
        <v>Donnée collectée (valeur du flux ou coefficient)</v>
      </c>
      <c r="V3" s="370"/>
    </row>
    <row r="4" spans="1:22">
      <c r="A4" s="6">
        <f>A2+1</f>
        <v>14</v>
      </c>
      <c r="B4" s="4" t="str">
        <f>Produits!$B$27</f>
        <v>Fécule de pommes de terre</v>
      </c>
      <c r="C4" s="4" t="str">
        <f>Secteurs!$B$13</f>
        <v>Débouchés</v>
      </c>
      <c r="D4" s="214">
        <f>'Transformation - GIPT'!K205</f>
        <v>0.02</v>
      </c>
      <c r="G4" s="4" t="str">
        <f>Etiquettes!$H$5</f>
        <v>kt</v>
      </c>
      <c r="H4" s="4" t="str">
        <f>Etiquettes!$J$4</f>
        <v>2023-24</v>
      </c>
      <c r="I4" s="27" t="str">
        <f>Etiquettes!$H$3</f>
        <v>Pomme de terre</v>
      </c>
      <c r="J4" s="6">
        <v>2023</v>
      </c>
      <c r="K4" s="27" t="str">
        <f>Etiquettes!$H$6</f>
        <v>France entière</v>
      </c>
      <c r="Q4" s="6"/>
      <c r="R4" s="6"/>
      <c r="S4" s="27"/>
      <c r="T4" s="27"/>
      <c r="V4" s="370"/>
    </row>
    <row r="5" spans="1:22">
      <c r="A5" s="6">
        <f t="shared" ref="A5:A67" si="0">A3+1</f>
        <v>14</v>
      </c>
      <c r="B5" s="4" t="str">
        <f>Produits!$B$27</f>
        <v>Fécule de pommes de terre</v>
      </c>
      <c r="C5" s="4" t="str">
        <f>Secteurs!$B$24</f>
        <v>Chimie/Pharmacie</v>
      </c>
      <c r="D5" s="4">
        <v>-1</v>
      </c>
      <c r="G5" s="4" t="str">
        <f>Etiquettes!$H$5</f>
        <v>kt</v>
      </c>
      <c r="H5" s="4" t="str">
        <f>Etiquettes!$J$4</f>
        <v>2023-24</v>
      </c>
      <c r="I5" s="27" t="str">
        <f>Etiquettes!$H$3</f>
        <v>Pomme de terre</v>
      </c>
      <c r="J5" s="6">
        <v>2023</v>
      </c>
      <c r="K5" s="27" t="str">
        <f>Etiquettes!$H$6</f>
        <v>France entière</v>
      </c>
      <c r="L5" s="27" t="s">
        <v>471</v>
      </c>
      <c r="M5" s="27" t="s">
        <v>481</v>
      </c>
      <c r="N5" s="4" t="str">
        <f>'Transformation - GIPT'!$B$6</f>
        <v>GIPT</v>
      </c>
      <c r="O5" s="27" t="s">
        <v>640</v>
      </c>
      <c r="P5" s="26" t="str">
        <f>Etiquettes!$J$11</f>
        <v>Répartition</v>
      </c>
      <c r="Q5" t="str">
        <f t="shared" ref="Q5" si="1">_xlfn.CONCAT(L5," = ",MROUND(D4*100,0.01)," % (",N5,")")</f>
        <v>Part de la consommation de fécule par la Chimie-Pharmacie = 2 % (GIPT)</v>
      </c>
      <c r="R5" t="str">
        <f>Etiquettes!$J$15</f>
        <v>Probable</v>
      </c>
      <c r="S5" s="27" t="s">
        <v>619</v>
      </c>
      <c r="T5" s="27" t="str">
        <f>Etiquettes!$H$17</f>
        <v>Donnée collectée (valeur du flux ou coefficient)</v>
      </c>
      <c r="V5" s="370"/>
    </row>
    <row r="6" spans="1:22">
      <c r="A6" s="6">
        <f t="shared" si="0"/>
        <v>15</v>
      </c>
      <c r="B6" s="4" t="str">
        <f>Produits!$B$27</f>
        <v>Fécule de pommes de terre</v>
      </c>
      <c r="C6" s="4" t="str">
        <f>Secteurs!$B$13</f>
        <v>Débouchés</v>
      </c>
      <c r="D6" s="214">
        <f>'Transformation - GIPT'!K206</f>
        <v>0.06</v>
      </c>
      <c r="G6" s="4" t="str">
        <f>Etiquettes!$H$5</f>
        <v>kt</v>
      </c>
      <c r="H6" s="4" t="str">
        <f>Etiquettes!$J$4</f>
        <v>2023-24</v>
      </c>
      <c r="I6" s="27" t="str">
        <f>Etiquettes!$H$3</f>
        <v>Pomme de terre</v>
      </c>
      <c r="J6" s="6">
        <v>2023</v>
      </c>
      <c r="K6" s="27" t="str">
        <f>Etiquettes!$H$6</f>
        <v>France entière</v>
      </c>
      <c r="Q6" s="6"/>
      <c r="R6" s="6"/>
      <c r="S6" s="27"/>
      <c r="T6" s="27"/>
      <c r="V6" s="370"/>
    </row>
    <row r="7" spans="1:22">
      <c r="A7" s="6">
        <f t="shared" si="0"/>
        <v>15</v>
      </c>
      <c r="B7" s="4" t="str">
        <f>Produits!$B$27</f>
        <v>Fécule de pommes de terre</v>
      </c>
      <c r="C7" s="4" t="str">
        <f>Secteurs!$B$25</f>
        <v>Papetrie/Cartonnerie</v>
      </c>
      <c r="D7" s="4">
        <v>-1</v>
      </c>
      <c r="G7" s="4" t="str">
        <f>Etiquettes!$H$5</f>
        <v>kt</v>
      </c>
      <c r="H7" s="4" t="str">
        <f>Etiquettes!$J$4</f>
        <v>2023-24</v>
      </c>
      <c r="I7" s="27" t="str">
        <f>Etiquettes!$H$3</f>
        <v>Pomme de terre</v>
      </c>
      <c r="J7" s="6">
        <v>2023</v>
      </c>
      <c r="K7" s="27" t="str">
        <f>Etiquettes!$H$6</f>
        <v>France entière</v>
      </c>
      <c r="L7" s="27" t="s">
        <v>472</v>
      </c>
      <c r="M7" s="27" t="s">
        <v>481</v>
      </c>
      <c r="N7" s="4" t="str">
        <f>'Transformation - GIPT'!$B$6</f>
        <v>GIPT</v>
      </c>
      <c r="O7" s="27" t="s">
        <v>640</v>
      </c>
      <c r="P7" s="26" t="str">
        <f>Etiquettes!$J$11</f>
        <v>Répartition</v>
      </c>
      <c r="Q7" t="str">
        <f t="shared" ref="Q7" si="2">_xlfn.CONCAT(L7," = ",MROUND(D6*100,0.01)," % (",N7,")")</f>
        <v>Part de la consommation de fécule par la Papetrie-Cartonnerie = 6 % (GIPT)</v>
      </c>
      <c r="R7" t="str">
        <f>Etiquettes!$J$15</f>
        <v>Probable</v>
      </c>
      <c r="S7" s="27" t="s">
        <v>619</v>
      </c>
      <c r="T7" s="27" t="str">
        <f>Etiquettes!$H$17</f>
        <v>Donnée collectée (valeur du flux ou coefficient)</v>
      </c>
      <c r="V7" s="370"/>
    </row>
    <row r="8" spans="1:22">
      <c r="A8" s="6">
        <f t="shared" si="0"/>
        <v>16</v>
      </c>
      <c r="B8" s="4" t="str">
        <f>Produits!$B$27</f>
        <v>Fécule de pommes de terre</v>
      </c>
      <c r="C8" s="4" t="str">
        <f>Secteurs!$B$13</f>
        <v>Débouchés</v>
      </c>
      <c r="D8" s="214">
        <f>'Transformation - GIPT'!K207</f>
        <v>0.18</v>
      </c>
      <c r="G8" s="4" t="str">
        <f>Etiquettes!$H$5</f>
        <v>kt</v>
      </c>
      <c r="H8" s="4" t="str">
        <f>Etiquettes!$J$4</f>
        <v>2023-24</v>
      </c>
      <c r="I8" s="27" t="str">
        <f>Etiquettes!$H$3</f>
        <v>Pomme de terre</v>
      </c>
      <c r="J8" s="6">
        <v>2023</v>
      </c>
      <c r="K8" s="27" t="str">
        <f>Etiquettes!$H$6</f>
        <v>France entière</v>
      </c>
      <c r="Q8" s="6"/>
      <c r="R8" s="6"/>
      <c r="S8" s="27"/>
      <c r="T8" s="27"/>
      <c r="V8" s="370"/>
    </row>
    <row r="9" spans="1:22" ht="15" thickBot="1">
      <c r="A9" s="6">
        <f t="shared" si="0"/>
        <v>16</v>
      </c>
      <c r="B9" s="4" t="str">
        <f>Produits!$B$27</f>
        <v>Fécule de pommes de terre</v>
      </c>
      <c r="C9" s="4" t="str">
        <f>Secteurs!$B$26</f>
        <v>Autres industries non alimentaires</v>
      </c>
      <c r="D9" s="4">
        <v>-1</v>
      </c>
      <c r="G9" s="4" t="str">
        <f>Etiquettes!$H$5</f>
        <v>kt</v>
      </c>
      <c r="H9" s="4" t="str">
        <f>Etiquettes!$J$4</f>
        <v>2023-24</v>
      </c>
      <c r="I9" s="27" t="str">
        <f>Etiquettes!$H$3</f>
        <v>Pomme de terre</v>
      </c>
      <c r="J9" s="6">
        <v>2023</v>
      </c>
      <c r="K9" s="27" t="str">
        <f>Etiquettes!$H$6</f>
        <v>France entière</v>
      </c>
      <c r="L9" s="27" t="s">
        <v>422</v>
      </c>
      <c r="M9" s="27" t="s">
        <v>481</v>
      </c>
      <c r="N9" s="4" t="str">
        <f>'Transformation - GIPT'!$B$6</f>
        <v>GIPT</v>
      </c>
      <c r="O9" s="27" t="s">
        <v>640</v>
      </c>
      <c r="P9" s="26" t="str">
        <f>Etiquettes!$J$11</f>
        <v>Répartition</v>
      </c>
      <c r="Q9" t="str">
        <f t="shared" ref="Q9" si="3">_xlfn.CONCAT(L9," = ",MROUND(D8*100,0.01)," % (",N9,")")</f>
        <v>Part de la consommation de fécule par les autres industries non alimentaires = 18 % (GIPT)</v>
      </c>
      <c r="R9" t="str">
        <f>Etiquettes!$J$15</f>
        <v>Probable</v>
      </c>
      <c r="S9" s="27" t="s">
        <v>619</v>
      </c>
      <c r="T9" s="27" t="str">
        <f>Etiquettes!$H$17</f>
        <v>Donnée collectée (valeur du flux ou coefficient)</v>
      </c>
      <c r="V9" s="370"/>
    </row>
    <row r="10" spans="1:22">
      <c r="A10" s="6">
        <f t="shared" si="0"/>
        <v>17</v>
      </c>
      <c r="B10" s="4" t="str">
        <f>Produits!$B$8</f>
        <v>Pommes de terre de consommation</v>
      </c>
      <c r="C10" s="4" t="str">
        <f>Secteurs!$B$8</f>
        <v>Industrie alimentaire</v>
      </c>
      <c r="D10" s="214">
        <f>'Transformation - GIPT'!K255</f>
        <v>0.14000000000000001</v>
      </c>
      <c r="G10" s="4" t="str">
        <f>Etiquettes!$H$5</f>
        <v>kt</v>
      </c>
      <c r="H10" s="4" t="str">
        <f>Etiquettes!$J$4</f>
        <v>2023-24</v>
      </c>
      <c r="I10" s="27" t="str">
        <f>Etiquettes!$H$3</f>
        <v>Pomme de terre</v>
      </c>
      <c r="J10" s="6" t="s">
        <v>20</v>
      </c>
      <c r="K10" s="27" t="str">
        <f>Etiquettes!$H$6</f>
        <v>France entière</v>
      </c>
      <c r="Q10" s="6"/>
      <c r="R10" s="6"/>
      <c r="S10" s="27"/>
      <c r="T10" s="27"/>
      <c r="V10" s="369" t="s">
        <v>548</v>
      </c>
    </row>
    <row r="11" spans="1:22">
      <c r="A11" s="6">
        <f t="shared" si="0"/>
        <v>17</v>
      </c>
      <c r="B11" s="4" t="str">
        <f>Produits!$B$8</f>
        <v>Pommes de terre de consommation</v>
      </c>
      <c r="C11" s="4" t="str">
        <f>Secteurs!$B$9</f>
        <v>Fabrication de chips</v>
      </c>
      <c r="D11" s="4">
        <v>-1</v>
      </c>
      <c r="G11" s="4" t="str">
        <f>Etiquettes!$H$5</f>
        <v>kt</v>
      </c>
      <c r="H11" s="4" t="str">
        <f>Etiquettes!$J$4</f>
        <v>2023-24</v>
      </c>
      <c r="I11" s="27" t="str">
        <f>Etiquettes!$H$3</f>
        <v>Pomme de terre</v>
      </c>
      <c r="J11" s="6" t="s">
        <v>20</v>
      </c>
      <c r="K11" s="27" t="str">
        <f>Etiquettes!$H$6</f>
        <v>France entière</v>
      </c>
      <c r="L11" s="27" t="s">
        <v>430</v>
      </c>
      <c r="N11" s="4" t="str">
        <f>'Transformation - GIPT'!$B$6</f>
        <v>GIPT</v>
      </c>
      <c r="O11" s="27" t="s">
        <v>640</v>
      </c>
      <c r="P11" s="26" t="str">
        <f>Etiquettes!$J$11</f>
        <v>Répartition</v>
      </c>
      <c r="Q11" t="str">
        <f t="shared" ref="Q11" si="4">_xlfn.CONCAT(L11," = ",MROUND(D10*100,0.01)," % (",N11,")")</f>
        <v>Part de la consommation de pommes de terre pour la fabrication de chips = 14 % (GIPT)</v>
      </c>
      <c r="R11" t="str">
        <f>Etiquettes!$J$15</f>
        <v>Probable</v>
      </c>
      <c r="S11" s="27" t="s">
        <v>619</v>
      </c>
      <c r="T11" s="27" t="str">
        <f>Etiquettes!$H$17</f>
        <v>Donnée collectée (valeur du flux ou coefficient)</v>
      </c>
      <c r="V11" s="370"/>
    </row>
    <row r="12" spans="1:22">
      <c r="A12" s="6">
        <f t="shared" si="0"/>
        <v>18</v>
      </c>
      <c r="B12" s="4" t="str">
        <f>Produits!$B$8</f>
        <v>Pommes de terre de consommation</v>
      </c>
      <c r="C12" s="4" t="str">
        <f>Secteurs!$B$8</f>
        <v>Industrie alimentaire</v>
      </c>
      <c r="D12" s="214">
        <f>'Transformation - GIPT'!K256</f>
        <v>0.13</v>
      </c>
      <c r="G12" s="4" t="str">
        <f>Etiquettes!$H$5</f>
        <v>kt</v>
      </c>
      <c r="H12" s="4" t="str">
        <f>Etiquettes!$J$4</f>
        <v>2023-24</v>
      </c>
      <c r="I12" s="27" t="str">
        <f>Etiquettes!$H$3</f>
        <v>Pomme de terre</v>
      </c>
      <c r="J12" s="6" t="s">
        <v>20</v>
      </c>
      <c r="K12" s="27" t="str">
        <f>Etiquettes!$H$6</f>
        <v>France entière</v>
      </c>
      <c r="Q12" s="6"/>
      <c r="R12" s="6"/>
      <c r="S12" s="27"/>
      <c r="T12" s="27"/>
      <c r="V12" s="370"/>
    </row>
    <row r="13" spans="1:22">
      <c r="A13" s="6">
        <f t="shared" si="0"/>
        <v>18</v>
      </c>
      <c r="B13" s="4" t="str">
        <f>Produits!$B$8</f>
        <v>Pommes de terre de consommation</v>
      </c>
      <c r="C13" s="4" t="str">
        <f>Secteurs!$B$10</f>
        <v>Fabrication de produits déshydratés</v>
      </c>
      <c r="D13" s="4">
        <v>-1</v>
      </c>
      <c r="G13" s="4" t="str">
        <f>Etiquettes!$H$5</f>
        <v>kt</v>
      </c>
      <c r="H13" s="4" t="str">
        <f>Etiquettes!$J$4</f>
        <v>2023-24</v>
      </c>
      <c r="I13" s="27" t="str">
        <f>Etiquettes!$H$3</f>
        <v>Pomme de terre</v>
      </c>
      <c r="J13" s="6" t="s">
        <v>20</v>
      </c>
      <c r="K13" s="27" t="str">
        <f>Etiquettes!$H$6</f>
        <v>France entière</v>
      </c>
      <c r="L13" s="27" t="s">
        <v>431</v>
      </c>
      <c r="N13" s="4" t="str">
        <f>'Transformation - GIPT'!$B$6</f>
        <v>GIPT</v>
      </c>
      <c r="O13" s="27" t="s">
        <v>640</v>
      </c>
      <c r="P13" s="26" t="str">
        <f>Etiquettes!$J$11</f>
        <v>Répartition</v>
      </c>
      <c r="Q13" t="str">
        <f t="shared" ref="Q13" si="5">_xlfn.CONCAT(L13," = ",MROUND(D12*100,0.01)," % (",N13,")")</f>
        <v>Part de la consommation de pommes de terre pour la fabrication de produits déshydratés = 13 % (GIPT)</v>
      </c>
      <c r="R13" t="str">
        <f>Etiquettes!$J$15</f>
        <v>Probable</v>
      </c>
      <c r="S13" s="27" t="s">
        <v>619</v>
      </c>
      <c r="T13" s="27" t="str">
        <f>Etiquettes!$H$17</f>
        <v>Donnée collectée (valeur du flux ou coefficient)</v>
      </c>
      <c r="V13" s="370"/>
    </row>
    <row r="14" spans="1:22">
      <c r="A14" s="6">
        <f t="shared" si="0"/>
        <v>19</v>
      </c>
      <c r="B14" s="4" t="str">
        <f>Produits!$B$8</f>
        <v>Pommes de terre de consommation</v>
      </c>
      <c r="C14" s="4" t="str">
        <f>Secteurs!$B$8</f>
        <v>Industrie alimentaire</v>
      </c>
      <c r="D14" s="214">
        <f>'Transformation - GIPT'!K257</f>
        <v>0.67</v>
      </c>
      <c r="G14" s="4" t="str">
        <f>Etiquettes!$H$5</f>
        <v>kt</v>
      </c>
      <c r="H14" s="4" t="str">
        <f>Etiquettes!$J$4</f>
        <v>2023-24</v>
      </c>
      <c r="I14" s="27" t="str">
        <f>Etiquettes!$H$3</f>
        <v>Pomme de terre</v>
      </c>
      <c r="J14" s="6" t="s">
        <v>20</v>
      </c>
      <c r="K14" s="27" t="str">
        <f>Etiquettes!$H$6</f>
        <v>France entière</v>
      </c>
      <c r="Q14" s="6"/>
      <c r="R14" s="6"/>
      <c r="S14" s="27"/>
      <c r="T14" s="27"/>
      <c r="V14" s="370"/>
    </row>
    <row r="15" spans="1:22">
      <c r="A15" s="6">
        <f t="shared" si="0"/>
        <v>19</v>
      </c>
      <c r="B15" s="4" t="str">
        <f>Produits!$B$8</f>
        <v>Pommes de terre de consommation</v>
      </c>
      <c r="C15" s="4" t="str">
        <f>Secteurs!$B$11</f>
        <v>Fabrication de produits surgelés</v>
      </c>
      <c r="D15" s="4">
        <v>-1</v>
      </c>
      <c r="G15" s="4" t="str">
        <f>Etiquettes!$H$5</f>
        <v>kt</v>
      </c>
      <c r="H15" s="4" t="str">
        <f>Etiquettes!$J$4</f>
        <v>2023-24</v>
      </c>
      <c r="I15" s="27" t="str">
        <f>Etiquettes!$H$3</f>
        <v>Pomme de terre</v>
      </c>
      <c r="J15" s="6" t="s">
        <v>20</v>
      </c>
      <c r="K15" s="27" t="str">
        <f>Etiquettes!$H$6</f>
        <v>France entière</v>
      </c>
      <c r="L15" s="27" t="s">
        <v>432</v>
      </c>
      <c r="N15" s="4" t="str">
        <f>'Transformation - GIPT'!$B$6</f>
        <v>GIPT</v>
      </c>
      <c r="O15" s="27" t="s">
        <v>640</v>
      </c>
      <c r="P15" s="26" t="str">
        <f>Etiquettes!$J$11</f>
        <v>Répartition</v>
      </c>
      <c r="Q15" t="str">
        <f t="shared" ref="Q15" si="6">_xlfn.CONCAT(L15," = ",MROUND(D14*100,0.01)," % (",N15,")")</f>
        <v>Part de la consommation de pommes de terre pour la fabrication de produits surgelés = 67 % (GIPT)</v>
      </c>
      <c r="R15" t="str">
        <f>Etiquettes!$J$15</f>
        <v>Probable</v>
      </c>
      <c r="S15" s="27" t="s">
        <v>619</v>
      </c>
      <c r="T15" s="27" t="str">
        <f>Etiquettes!$H$17</f>
        <v>Donnée collectée (valeur du flux ou coefficient)</v>
      </c>
      <c r="V15" s="370"/>
    </row>
    <row r="16" spans="1:22">
      <c r="A16" s="6">
        <f t="shared" si="0"/>
        <v>20</v>
      </c>
      <c r="B16" s="4" t="str">
        <f>Produits!$B$8</f>
        <v>Pommes de terre de consommation</v>
      </c>
      <c r="C16" s="4" t="str">
        <f>Secteurs!$B$8</f>
        <v>Industrie alimentaire</v>
      </c>
      <c r="D16" s="214">
        <f>'Transformation - GIPT'!K258</f>
        <v>0.06</v>
      </c>
      <c r="G16" s="4" t="str">
        <f>Etiquettes!$H$5</f>
        <v>kt</v>
      </c>
      <c r="H16" s="4" t="str">
        <f>Etiquettes!$J$4</f>
        <v>2023-24</v>
      </c>
      <c r="I16" s="27" t="str">
        <f>Etiquettes!$H$3</f>
        <v>Pomme de terre</v>
      </c>
      <c r="J16" s="6" t="s">
        <v>20</v>
      </c>
      <c r="K16" s="27" t="str">
        <f>Etiquettes!$H$6</f>
        <v>France entière</v>
      </c>
      <c r="Q16" s="6"/>
      <c r="R16" s="6"/>
      <c r="S16" s="27"/>
      <c r="T16" s="27"/>
      <c r="V16" s="370"/>
    </row>
    <row r="17" spans="1:22" ht="15" thickBot="1">
      <c r="A17" s="6">
        <f t="shared" si="0"/>
        <v>20</v>
      </c>
      <c r="B17" s="4" t="str">
        <f>Produits!$B$8</f>
        <v>Pommes de terre de consommation</v>
      </c>
      <c r="C17" s="4" t="str">
        <f>Secteurs!$B$12</f>
        <v>Fabrication d'autres produits</v>
      </c>
      <c r="D17" s="4">
        <v>-1</v>
      </c>
      <c r="G17" s="4" t="str">
        <f>Etiquettes!$H$5</f>
        <v>kt</v>
      </c>
      <c r="H17" s="4" t="str">
        <f>Etiquettes!$J$4</f>
        <v>2023-24</v>
      </c>
      <c r="I17" s="27" t="str">
        <f>Etiquettes!$H$3</f>
        <v>Pomme de terre</v>
      </c>
      <c r="J17" s="6" t="s">
        <v>20</v>
      </c>
      <c r="K17" s="27" t="str">
        <f>Etiquettes!$H$6</f>
        <v>France entière</v>
      </c>
      <c r="L17" s="27" t="s">
        <v>433</v>
      </c>
      <c r="N17" s="4" t="str">
        <f>'Transformation - GIPT'!$B$6</f>
        <v>GIPT</v>
      </c>
      <c r="O17" s="27" t="s">
        <v>640</v>
      </c>
      <c r="P17" s="26" t="str">
        <f>Etiquettes!$J$11</f>
        <v>Répartition</v>
      </c>
      <c r="Q17" t="str">
        <f t="shared" ref="Q17" si="7">_xlfn.CONCAT(L17," = ",MROUND(D16*100,0.01)," % (",N17,")")</f>
        <v>Part de la consommation de pommes de terre pour la fabrication d'autres produits = 6 % (GIPT)</v>
      </c>
      <c r="R17" t="str">
        <f>Etiquettes!$J$15</f>
        <v>Probable</v>
      </c>
      <c r="S17" s="27" t="s">
        <v>619</v>
      </c>
      <c r="T17" s="27" t="str">
        <f>Etiquettes!$H$17</f>
        <v>Donnée collectée (valeur du flux ou coefficient)</v>
      </c>
      <c r="V17" s="370"/>
    </row>
    <row r="18" spans="1:22" ht="14.4" customHeight="1">
      <c r="A18" s="6">
        <f t="shared" si="0"/>
        <v>21</v>
      </c>
      <c r="B18" s="4" t="str">
        <f>Produits!$B$46</f>
        <v>Chips</v>
      </c>
      <c r="C18" s="4" t="str">
        <f>Secteurs!$B$13</f>
        <v>Débouchés</v>
      </c>
      <c r="D18" s="214">
        <f>'Transformation - GIPT'!K449</f>
        <v>0.95238095238095233</v>
      </c>
      <c r="G18" s="4" t="str">
        <f>Etiquettes!$H$5</f>
        <v>kt</v>
      </c>
      <c r="H18" s="4" t="str">
        <f>Etiquettes!$J$4</f>
        <v>2023-24</v>
      </c>
      <c r="I18" s="27" t="str">
        <f>Etiquettes!$H$3</f>
        <v>Pomme de terre</v>
      </c>
      <c r="J18" s="6" t="s">
        <v>20</v>
      </c>
      <c r="K18" s="27" t="str">
        <f>Etiquettes!$H$6</f>
        <v>France entière</v>
      </c>
      <c r="S18" s="27"/>
      <c r="T18" s="27"/>
      <c r="V18" s="369" t="s">
        <v>549</v>
      </c>
    </row>
    <row r="19" spans="1:22">
      <c r="A19" s="6">
        <f t="shared" si="0"/>
        <v>21</v>
      </c>
      <c r="B19" s="4" t="str">
        <f>Produits!$B$46</f>
        <v>Chips</v>
      </c>
      <c r="C19" s="4" t="s">
        <v>405</v>
      </c>
      <c r="D19" s="4">
        <v>-1</v>
      </c>
      <c r="G19" s="4" t="str">
        <f>Etiquettes!$H$5</f>
        <v>kt</v>
      </c>
      <c r="H19" s="4" t="str">
        <f>Etiquettes!$J$4</f>
        <v>2023-24</v>
      </c>
      <c r="I19" s="27" t="str">
        <f>Etiquettes!$H$3</f>
        <v>Pomme de terre</v>
      </c>
      <c r="J19" s="6" t="s">
        <v>20</v>
      </c>
      <c r="K19" s="27" t="str">
        <f>Etiquettes!$H$6</f>
        <v>France entière</v>
      </c>
      <c r="L19" s="7" t="s">
        <v>582</v>
      </c>
      <c r="N19" s="4" t="str">
        <f>'Transformation - GIPT'!$B$6</f>
        <v>GIPT</v>
      </c>
      <c r="O19" s="27" t="s">
        <v>640</v>
      </c>
      <c r="P19" s="26" t="str">
        <f>Etiquettes!$J$11</f>
        <v>Répartition</v>
      </c>
      <c r="Q19" t="str">
        <f t="shared" ref="Q19" si="8">_xlfn.CONCAT(L19," = ",MROUND(D18*100,0.01)," % (",N19,")")</f>
        <v>Part de la consommation de chips à domicile = 95,24 % (GIPT)</v>
      </c>
      <c r="R19" t="str">
        <f>Etiquettes!$J$15</f>
        <v>Probable</v>
      </c>
      <c r="S19" s="27" t="s">
        <v>619</v>
      </c>
      <c r="T19" s="27" t="str">
        <f>Etiquettes!$H$17</f>
        <v>Donnée collectée (valeur du flux ou coefficient)</v>
      </c>
      <c r="V19" s="370"/>
    </row>
    <row r="20" spans="1:22">
      <c r="A20" s="6">
        <f t="shared" si="0"/>
        <v>22</v>
      </c>
      <c r="B20" s="4" t="str">
        <f>Produits!$B$46</f>
        <v>Chips</v>
      </c>
      <c r="C20" s="4" t="str">
        <f>Secteurs!$B$13</f>
        <v>Débouchés</v>
      </c>
      <c r="D20" s="214">
        <f>'Transformation - GIPT'!L449</f>
        <v>4.7619047619047616E-2</v>
      </c>
      <c r="G20" s="4" t="str">
        <f>Etiquettes!$H$5</f>
        <v>kt</v>
      </c>
      <c r="H20" s="4" t="str">
        <f>Etiquettes!$J$4</f>
        <v>2023-24</v>
      </c>
      <c r="I20" s="27" t="str">
        <f>Etiquettes!$H$3</f>
        <v>Pomme de terre</v>
      </c>
      <c r="J20" s="6" t="s">
        <v>20</v>
      </c>
      <c r="K20" s="27" t="str">
        <f>Etiquettes!$H$6</f>
        <v>France entière</v>
      </c>
      <c r="S20" s="27"/>
      <c r="T20" s="27"/>
      <c r="V20" s="370"/>
    </row>
    <row r="21" spans="1:22">
      <c r="A21" s="6">
        <f t="shared" si="0"/>
        <v>22</v>
      </c>
      <c r="B21" s="4" t="str">
        <f>Produits!$B$46</f>
        <v>Chips</v>
      </c>
      <c r="C21" s="4" t="s">
        <v>399</v>
      </c>
      <c r="D21" s="4">
        <v>-1</v>
      </c>
      <c r="G21" s="4" t="str">
        <f>Etiquettes!$H$5</f>
        <v>kt</v>
      </c>
      <c r="H21" s="4" t="str">
        <f>Etiquettes!$J$4</f>
        <v>2023-24</v>
      </c>
      <c r="I21" s="27" t="str">
        <f>Etiquettes!$H$3</f>
        <v>Pomme de terre</v>
      </c>
      <c r="J21" s="6" t="s">
        <v>20</v>
      </c>
      <c r="K21" s="27" t="str">
        <f>Etiquettes!$H$6</f>
        <v>France entière</v>
      </c>
      <c r="L21" s="7" t="s">
        <v>571</v>
      </c>
      <c r="N21" s="4" t="str">
        <f>'Transformation - GIPT'!$B$6</f>
        <v>GIPT</v>
      </c>
      <c r="O21" s="27" t="s">
        <v>640</v>
      </c>
      <c r="P21" s="26" t="str">
        <f>Etiquettes!$J$11</f>
        <v>Répartition</v>
      </c>
      <c r="Q21" t="str">
        <f t="shared" ref="Q21" si="9">_xlfn.CONCAT(L21," = ",MROUND(D20*100,0.01)," % (",N21,")")</f>
        <v>Part de la consommation de chips en restauration commerciale = 4,76 % (GIPT)</v>
      </c>
      <c r="R21" t="str">
        <f>Etiquettes!$J$15</f>
        <v>Probable</v>
      </c>
      <c r="S21" s="27" t="s">
        <v>619</v>
      </c>
      <c r="T21" s="27" t="str">
        <f>Etiquettes!$H$17</f>
        <v>Donnée collectée (valeur du flux ou coefficient)</v>
      </c>
      <c r="V21" s="370"/>
    </row>
    <row r="22" spans="1:22">
      <c r="A22" s="6">
        <f t="shared" si="0"/>
        <v>23</v>
      </c>
      <c r="B22" s="4" t="str">
        <f>Produits!$B$46</f>
        <v>Chips</v>
      </c>
      <c r="C22" s="4" t="str">
        <f>Secteurs!$B$13</f>
        <v>Débouchés</v>
      </c>
      <c r="D22" s="214">
        <f>'Transformation - GIPT'!M449</f>
        <v>0</v>
      </c>
      <c r="G22" s="4" t="str">
        <f>Etiquettes!$H$5</f>
        <v>kt</v>
      </c>
      <c r="H22" s="4" t="str">
        <f>Etiquettes!$J$4</f>
        <v>2023-24</v>
      </c>
      <c r="I22" s="27" t="str">
        <f>Etiquettes!$H$3</f>
        <v>Pomme de terre</v>
      </c>
      <c r="J22" s="6" t="s">
        <v>20</v>
      </c>
      <c r="K22" s="27" t="str">
        <f>Etiquettes!$H$6</f>
        <v>France entière</v>
      </c>
      <c r="S22" s="27"/>
      <c r="T22" s="27"/>
      <c r="V22" s="370"/>
    </row>
    <row r="23" spans="1:22">
      <c r="A23" s="6">
        <f t="shared" si="0"/>
        <v>23</v>
      </c>
      <c r="B23" s="4" t="str">
        <f>Produits!$B$46</f>
        <v>Chips</v>
      </c>
      <c r="C23" s="4" t="s">
        <v>400</v>
      </c>
      <c r="D23" s="4">
        <v>-1</v>
      </c>
      <c r="G23" s="4" t="str">
        <f>Etiquettes!$H$5</f>
        <v>kt</v>
      </c>
      <c r="H23" s="4" t="str">
        <f>Etiquettes!$J$4</f>
        <v>2023-24</v>
      </c>
      <c r="I23" s="27" t="str">
        <f>Etiquettes!$H$3</f>
        <v>Pomme de terre</v>
      </c>
      <c r="J23" s="6" t="s">
        <v>20</v>
      </c>
      <c r="K23" s="27" t="str">
        <f>Etiquettes!$H$6</f>
        <v>France entière</v>
      </c>
      <c r="L23" s="7" t="s">
        <v>572</v>
      </c>
      <c r="N23" s="4" t="str">
        <f>'Transformation - GIPT'!$B$6</f>
        <v>GIPT</v>
      </c>
      <c r="O23" s="27" t="s">
        <v>640</v>
      </c>
      <c r="P23" s="26" t="str">
        <f>Etiquettes!$J$11</f>
        <v>Répartition</v>
      </c>
      <c r="Q23" t="str">
        <f t="shared" ref="Q23" si="10">_xlfn.CONCAT(L23," = ",MROUND(D22*100,0.01)," % (",N23,")")</f>
        <v>Part de la consommation de chips en restauration collective = 0 % (GIPT)</v>
      </c>
      <c r="R23" t="str">
        <f>Etiquettes!$J$15</f>
        <v>Probable</v>
      </c>
      <c r="S23" s="27" t="s">
        <v>619</v>
      </c>
      <c r="T23" s="27" t="str">
        <f>Etiquettes!$H$17</f>
        <v>Donnée collectée (valeur du flux ou coefficient)</v>
      </c>
      <c r="V23" s="370"/>
    </row>
    <row r="24" spans="1:22">
      <c r="A24" s="6">
        <f t="shared" si="0"/>
        <v>24</v>
      </c>
      <c r="B24" s="4" t="str">
        <f>Produits!$B$37</f>
        <v>Produits déshydratés</v>
      </c>
      <c r="C24" s="4" t="str">
        <f>Secteurs!$B$13</f>
        <v>Débouchés</v>
      </c>
      <c r="D24" s="214">
        <f>'Transformation - GIPT'!K450</f>
        <v>0.6097560975609756</v>
      </c>
      <c r="G24" s="4" t="str">
        <f>Etiquettes!$H$5</f>
        <v>kt</v>
      </c>
      <c r="H24" s="4" t="str">
        <f>Etiquettes!$J$4</f>
        <v>2023-24</v>
      </c>
      <c r="I24" s="27" t="str">
        <f>Etiquettes!$H$3</f>
        <v>Pomme de terre</v>
      </c>
      <c r="J24" s="6" t="s">
        <v>20</v>
      </c>
      <c r="K24" s="27" t="str">
        <f>Etiquettes!$H$6</f>
        <v>France entière</v>
      </c>
      <c r="S24" s="27"/>
      <c r="T24" s="27"/>
      <c r="V24" s="370"/>
    </row>
    <row r="25" spans="1:22">
      <c r="A25" s="6">
        <f t="shared" si="0"/>
        <v>24</v>
      </c>
      <c r="B25" s="4" t="str">
        <f>Produits!$B$37</f>
        <v>Produits déshydratés</v>
      </c>
      <c r="C25" s="4" t="s">
        <v>405</v>
      </c>
      <c r="D25" s="4">
        <v>-1</v>
      </c>
      <c r="G25" s="4" t="str">
        <f>Etiquettes!$H$5</f>
        <v>kt</v>
      </c>
      <c r="H25" s="4" t="str">
        <f>Etiquettes!$J$4</f>
        <v>2023-24</v>
      </c>
      <c r="I25" s="27" t="str">
        <f>Etiquettes!$H$3</f>
        <v>Pomme de terre</v>
      </c>
      <c r="J25" s="6" t="s">
        <v>20</v>
      </c>
      <c r="K25" s="27" t="str">
        <f>Etiquettes!$H$6</f>
        <v>France entière</v>
      </c>
      <c r="L25" s="7" t="s">
        <v>573</v>
      </c>
      <c r="N25" s="4" t="str">
        <f>'Transformation - GIPT'!$B$6</f>
        <v>GIPT</v>
      </c>
      <c r="O25" s="27" t="s">
        <v>640</v>
      </c>
      <c r="P25" s="26" t="str">
        <f>Etiquettes!$J$11</f>
        <v>Répartition</v>
      </c>
      <c r="Q25" t="str">
        <f t="shared" ref="Q25" si="11">_xlfn.CONCAT(L25," = ",MROUND(D24*100,0.01)," % (",N25,")")</f>
        <v>Part de la consommation de produits déshydratés à domicile = 60,98 % (GIPT)</v>
      </c>
      <c r="R25" t="str">
        <f>Etiquettes!$J$15</f>
        <v>Probable</v>
      </c>
      <c r="S25" s="27" t="s">
        <v>619</v>
      </c>
      <c r="T25" s="27" t="str">
        <f>Etiquettes!$H$17</f>
        <v>Donnée collectée (valeur du flux ou coefficient)</v>
      </c>
      <c r="V25" s="370"/>
    </row>
    <row r="26" spans="1:22">
      <c r="A26" s="6">
        <f t="shared" si="0"/>
        <v>25</v>
      </c>
      <c r="B26" s="4" t="str">
        <f>Produits!$B$37</f>
        <v>Produits déshydratés</v>
      </c>
      <c r="C26" s="4" t="str">
        <f>Secteurs!$B$13</f>
        <v>Débouchés</v>
      </c>
      <c r="D26" s="214">
        <f>'Transformation - GIPT'!L450</f>
        <v>2.4390243902439025E-2</v>
      </c>
      <c r="G26" s="4" t="str">
        <f>Etiquettes!$H$5</f>
        <v>kt</v>
      </c>
      <c r="H26" s="4" t="str">
        <f>Etiquettes!$J$4</f>
        <v>2023-24</v>
      </c>
      <c r="I26" s="27" t="str">
        <f>Etiquettes!$H$3</f>
        <v>Pomme de terre</v>
      </c>
      <c r="J26" s="6" t="s">
        <v>20</v>
      </c>
      <c r="K26" s="27" t="str">
        <f>Etiquettes!$H$6</f>
        <v>France entière</v>
      </c>
      <c r="S26" s="27"/>
      <c r="T26" s="27"/>
      <c r="V26" s="370"/>
    </row>
    <row r="27" spans="1:22">
      <c r="A27" s="6">
        <f t="shared" si="0"/>
        <v>25</v>
      </c>
      <c r="B27" s="4" t="str">
        <f>Produits!$B$37</f>
        <v>Produits déshydratés</v>
      </c>
      <c r="C27" s="4" t="s">
        <v>399</v>
      </c>
      <c r="D27" s="4">
        <v>-1</v>
      </c>
      <c r="G27" s="4" t="str">
        <f>Etiquettes!$H$5</f>
        <v>kt</v>
      </c>
      <c r="H27" s="4" t="str">
        <f>Etiquettes!$J$4</f>
        <v>2023-24</v>
      </c>
      <c r="I27" s="27" t="str">
        <f>Etiquettes!$H$3</f>
        <v>Pomme de terre</v>
      </c>
      <c r="J27" s="6" t="s">
        <v>20</v>
      </c>
      <c r="K27" s="27" t="str">
        <f>Etiquettes!$H$6</f>
        <v>France entière</v>
      </c>
      <c r="L27" s="7" t="s">
        <v>574</v>
      </c>
      <c r="N27" s="4" t="str">
        <f>'Transformation - GIPT'!$B$6</f>
        <v>GIPT</v>
      </c>
      <c r="O27" s="27" t="s">
        <v>640</v>
      </c>
      <c r="P27" s="26" t="str">
        <f>Etiquettes!$J$11</f>
        <v>Répartition</v>
      </c>
      <c r="Q27" t="str">
        <f t="shared" ref="Q27" si="12">_xlfn.CONCAT(L27," = ",MROUND(D26*100,0.01)," % (",N27,")")</f>
        <v>Part de la consommation de produits déshydratés en restauration commerciale = 2,44 % (GIPT)</v>
      </c>
      <c r="R27" t="str">
        <f>Etiquettes!$J$15</f>
        <v>Probable</v>
      </c>
      <c r="S27" s="27" t="s">
        <v>619</v>
      </c>
      <c r="T27" s="27" t="str">
        <f>Etiquettes!$H$17</f>
        <v>Donnée collectée (valeur du flux ou coefficient)</v>
      </c>
      <c r="V27" s="370"/>
    </row>
    <row r="28" spans="1:22">
      <c r="A28" s="6">
        <f t="shared" si="0"/>
        <v>26</v>
      </c>
      <c r="B28" s="4" t="str">
        <f>Produits!$B$37</f>
        <v>Produits déshydratés</v>
      </c>
      <c r="C28" s="4" t="str">
        <f>Secteurs!$B$13</f>
        <v>Débouchés</v>
      </c>
      <c r="D28" s="214">
        <f>'Transformation - GIPT'!M450</f>
        <v>0.36585365853658536</v>
      </c>
      <c r="G28" s="4" t="str">
        <f>Etiquettes!$H$5</f>
        <v>kt</v>
      </c>
      <c r="H28" s="4" t="str">
        <f>Etiquettes!$J$4</f>
        <v>2023-24</v>
      </c>
      <c r="I28" s="27" t="str">
        <f>Etiquettes!$H$3</f>
        <v>Pomme de terre</v>
      </c>
      <c r="J28" s="6" t="s">
        <v>20</v>
      </c>
      <c r="K28" s="27" t="str">
        <f>Etiquettes!$H$6</f>
        <v>France entière</v>
      </c>
      <c r="S28" s="27"/>
      <c r="T28" s="27"/>
      <c r="V28" s="370"/>
    </row>
    <row r="29" spans="1:22">
      <c r="A29" s="6">
        <f t="shared" si="0"/>
        <v>26</v>
      </c>
      <c r="B29" s="4" t="str">
        <f>Produits!$B$37</f>
        <v>Produits déshydratés</v>
      </c>
      <c r="C29" s="4" t="s">
        <v>400</v>
      </c>
      <c r="D29" s="4">
        <v>-1</v>
      </c>
      <c r="G29" s="4" t="str">
        <f>Etiquettes!$H$5</f>
        <v>kt</v>
      </c>
      <c r="H29" s="4" t="str">
        <f>Etiquettes!$J$4</f>
        <v>2023-24</v>
      </c>
      <c r="I29" s="27" t="str">
        <f>Etiquettes!$H$3</f>
        <v>Pomme de terre</v>
      </c>
      <c r="J29" s="6" t="s">
        <v>20</v>
      </c>
      <c r="K29" s="27" t="str">
        <f>Etiquettes!$H$6</f>
        <v>France entière</v>
      </c>
      <c r="L29" s="7" t="s">
        <v>575</v>
      </c>
      <c r="N29" s="4" t="str">
        <f>'Transformation - GIPT'!$B$6</f>
        <v>GIPT</v>
      </c>
      <c r="O29" s="27" t="s">
        <v>640</v>
      </c>
      <c r="P29" s="26" t="str">
        <f>Etiquettes!$J$11</f>
        <v>Répartition</v>
      </c>
      <c r="Q29" t="str">
        <f t="shared" ref="Q29" si="13">_xlfn.CONCAT(L29," = ",MROUND(D28*100,0.01)," % (",N29,")")</f>
        <v>Part de la consommation de produits déshydratés en restauration collective = 36,59 % (GIPT)</v>
      </c>
      <c r="R29" t="str">
        <f>Etiquettes!$J$15</f>
        <v>Probable</v>
      </c>
      <c r="S29" s="27" t="s">
        <v>619</v>
      </c>
      <c r="T29" s="27" t="str">
        <f>Etiquettes!$H$17</f>
        <v>Donnée collectée (valeur du flux ou coefficient)</v>
      </c>
      <c r="V29" s="370"/>
    </row>
    <row r="30" spans="1:22">
      <c r="A30" s="6">
        <f t="shared" si="0"/>
        <v>27</v>
      </c>
      <c r="B30" s="4" t="str">
        <f>Produits!$B$50</f>
        <v>Produits de 4ème et 5ème gamme</v>
      </c>
      <c r="C30" s="4" t="str">
        <f>Secteurs!$B$13</f>
        <v>Débouchés</v>
      </c>
      <c r="D30" s="214">
        <f>'Transformation - GIPT'!K451</f>
        <v>5.8823529411764705E-2</v>
      </c>
      <c r="G30" s="4" t="str">
        <f>Etiquettes!$H$5</f>
        <v>kt</v>
      </c>
      <c r="H30" s="4" t="str">
        <f>Etiquettes!$J$4</f>
        <v>2023-24</v>
      </c>
      <c r="I30" s="27" t="str">
        <f>Etiquettes!$H$3</f>
        <v>Pomme de terre</v>
      </c>
      <c r="J30" s="6" t="s">
        <v>20</v>
      </c>
      <c r="K30" s="27" t="str">
        <f>Etiquettes!$H$6</f>
        <v>France entière</v>
      </c>
      <c r="S30" s="27"/>
      <c r="T30" s="27"/>
      <c r="V30" s="370"/>
    </row>
    <row r="31" spans="1:22">
      <c r="A31" s="6">
        <f t="shared" si="0"/>
        <v>27</v>
      </c>
      <c r="B31" s="4" t="str">
        <f>Produits!$B$50</f>
        <v>Produits de 4ème et 5ème gamme</v>
      </c>
      <c r="C31" s="4" t="s">
        <v>405</v>
      </c>
      <c r="D31" s="4">
        <v>-1</v>
      </c>
      <c r="G31" s="4" t="str">
        <f>Etiquettes!$H$5</f>
        <v>kt</v>
      </c>
      <c r="H31" s="4" t="str">
        <f>Etiquettes!$J$4</f>
        <v>2023-24</v>
      </c>
      <c r="I31" s="27" t="str">
        <f>Etiquettes!$H$3</f>
        <v>Pomme de terre</v>
      </c>
      <c r="J31" s="6" t="s">
        <v>20</v>
      </c>
      <c r="K31" s="27" t="str">
        <f>Etiquettes!$H$6</f>
        <v>France entière</v>
      </c>
      <c r="L31" s="7" t="s">
        <v>576</v>
      </c>
      <c r="N31" s="4" t="str">
        <f>'Transformation - GIPT'!$B$6</f>
        <v>GIPT</v>
      </c>
      <c r="O31" s="27" t="s">
        <v>640</v>
      </c>
      <c r="P31" s="26" t="str">
        <f>Etiquettes!$J$11</f>
        <v>Répartition</v>
      </c>
      <c r="Q31" t="str">
        <f t="shared" ref="Q31" si="14">_xlfn.CONCAT(L31," = ",MROUND(D30*100,0.01)," % (",N31,")")</f>
        <v>Part de la consommation de produits de 4ème et 5ème gamme à domicile = 5,88 % (GIPT)</v>
      </c>
      <c r="R31" t="str">
        <f>Etiquettes!$J$15</f>
        <v>Probable</v>
      </c>
      <c r="S31" s="27" t="s">
        <v>619</v>
      </c>
      <c r="T31" s="27" t="str">
        <f>Etiquettes!$H$17</f>
        <v>Donnée collectée (valeur du flux ou coefficient)</v>
      </c>
      <c r="V31" s="370"/>
    </row>
    <row r="32" spans="1:22">
      <c r="A32" s="6">
        <f t="shared" si="0"/>
        <v>28</v>
      </c>
      <c r="B32" s="4" t="str">
        <f>Produits!$B$50</f>
        <v>Produits de 4ème et 5ème gamme</v>
      </c>
      <c r="C32" s="4" t="str">
        <f>Secteurs!$B$13</f>
        <v>Débouchés</v>
      </c>
      <c r="D32" s="214">
        <f>'Transformation - GIPT'!L451</f>
        <v>0.29411764705882354</v>
      </c>
      <c r="G32" s="4" t="str">
        <f>Etiquettes!$H$5</f>
        <v>kt</v>
      </c>
      <c r="H32" s="4" t="str">
        <f>Etiquettes!$J$4</f>
        <v>2023-24</v>
      </c>
      <c r="I32" s="27" t="str">
        <f>Etiquettes!$H$3</f>
        <v>Pomme de terre</v>
      </c>
      <c r="J32" s="6" t="s">
        <v>20</v>
      </c>
      <c r="K32" s="27" t="str">
        <f>Etiquettes!$H$6</f>
        <v>France entière</v>
      </c>
      <c r="S32" s="27"/>
      <c r="T32" s="27"/>
      <c r="V32" s="370"/>
    </row>
    <row r="33" spans="1:22">
      <c r="A33" s="6">
        <f t="shared" si="0"/>
        <v>28</v>
      </c>
      <c r="B33" s="4" t="str">
        <f>Produits!$B$50</f>
        <v>Produits de 4ème et 5ème gamme</v>
      </c>
      <c r="C33" s="4" t="s">
        <v>399</v>
      </c>
      <c r="D33" s="4">
        <v>-1</v>
      </c>
      <c r="G33" s="4" t="str">
        <f>Etiquettes!$H$5</f>
        <v>kt</v>
      </c>
      <c r="H33" s="4" t="str">
        <f>Etiquettes!$J$4</f>
        <v>2023-24</v>
      </c>
      <c r="I33" s="27" t="str">
        <f>Etiquettes!$H$3</f>
        <v>Pomme de terre</v>
      </c>
      <c r="J33" s="6" t="s">
        <v>20</v>
      </c>
      <c r="K33" s="27" t="str">
        <f>Etiquettes!$H$6</f>
        <v>France entière</v>
      </c>
      <c r="L33" s="7" t="s">
        <v>577</v>
      </c>
      <c r="N33" s="4" t="str">
        <f>'Transformation - GIPT'!$B$6</f>
        <v>GIPT</v>
      </c>
      <c r="O33" s="27" t="s">
        <v>640</v>
      </c>
      <c r="P33" s="26" t="str">
        <f>Etiquettes!$J$11</f>
        <v>Répartition</v>
      </c>
      <c r="Q33" t="str">
        <f t="shared" ref="Q33" si="15">_xlfn.CONCAT(L33," = ",MROUND(D32*100,0.01)," % (",N33,")")</f>
        <v>Part de la consommation de produits de 4ème et 5ème gamme en restauration commerciale = 29,41 % (GIPT)</v>
      </c>
      <c r="R33" t="str">
        <f>Etiquettes!$J$15</f>
        <v>Probable</v>
      </c>
      <c r="S33" s="27" t="s">
        <v>619</v>
      </c>
      <c r="T33" s="27" t="str">
        <f>Etiquettes!$H$17</f>
        <v>Donnée collectée (valeur du flux ou coefficient)</v>
      </c>
      <c r="V33" s="370"/>
    </row>
    <row r="34" spans="1:22">
      <c r="A34" s="6">
        <f t="shared" si="0"/>
        <v>29</v>
      </c>
      <c r="B34" s="4" t="str">
        <f>Produits!$B$50</f>
        <v>Produits de 4ème et 5ème gamme</v>
      </c>
      <c r="C34" s="4" t="str">
        <f>Secteurs!$B$13</f>
        <v>Débouchés</v>
      </c>
      <c r="D34" s="214">
        <f>'Transformation - GIPT'!M451</f>
        <v>0.6470588235294118</v>
      </c>
      <c r="G34" s="4" t="str">
        <f>Etiquettes!$H$5</f>
        <v>kt</v>
      </c>
      <c r="H34" s="4" t="str">
        <f>Etiquettes!$J$4</f>
        <v>2023-24</v>
      </c>
      <c r="I34" s="27" t="str">
        <f>Etiquettes!$H$3</f>
        <v>Pomme de terre</v>
      </c>
      <c r="J34" s="6" t="s">
        <v>20</v>
      </c>
      <c r="K34" s="27" t="str">
        <f>Etiquettes!$H$6</f>
        <v>France entière</v>
      </c>
      <c r="S34" s="27"/>
      <c r="T34" s="27"/>
      <c r="V34" s="370"/>
    </row>
    <row r="35" spans="1:22">
      <c r="A35" s="6">
        <f t="shared" si="0"/>
        <v>29</v>
      </c>
      <c r="B35" s="4" t="str">
        <f>Produits!$B$50</f>
        <v>Produits de 4ème et 5ème gamme</v>
      </c>
      <c r="C35" s="4" t="s">
        <v>400</v>
      </c>
      <c r="D35" s="4">
        <v>-1</v>
      </c>
      <c r="G35" s="4" t="str">
        <f>Etiquettes!$H$5</f>
        <v>kt</v>
      </c>
      <c r="H35" s="4" t="str">
        <f>Etiquettes!$J$4</f>
        <v>2023-24</v>
      </c>
      <c r="I35" s="27" t="str">
        <f>Etiquettes!$H$3</f>
        <v>Pomme de terre</v>
      </c>
      <c r="J35" s="6" t="s">
        <v>20</v>
      </c>
      <c r="K35" s="27" t="str">
        <f>Etiquettes!$H$6</f>
        <v>France entière</v>
      </c>
      <c r="L35" s="7" t="s">
        <v>578</v>
      </c>
      <c r="N35" s="4" t="str">
        <f>'Transformation - GIPT'!$B$6</f>
        <v>GIPT</v>
      </c>
      <c r="O35" s="27" t="s">
        <v>640</v>
      </c>
      <c r="P35" s="26" t="str">
        <f>Etiquettes!$J$11</f>
        <v>Répartition</v>
      </c>
      <c r="Q35" t="str">
        <f t="shared" ref="Q35" si="16">_xlfn.CONCAT(L35," = ",MROUND(D34*100,0.01)," % (",N35,")")</f>
        <v>Part de la consommation de produits de 4ème et 5ème gamme en restauration collective = 64,71 % (GIPT)</v>
      </c>
      <c r="R35" t="str">
        <f>Etiquettes!$J$15</f>
        <v>Probable</v>
      </c>
      <c r="S35" s="27" t="s">
        <v>619</v>
      </c>
      <c r="T35" s="27" t="str">
        <f>Etiquettes!$H$17</f>
        <v>Donnée collectée (valeur du flux ou coefficient)</v>
      </c>
      <c r="V35" s="370"/>
    </row>
    <row r="36" spans="1:22">
      <c r="A36" s="6">
        <f t="shared" si="0"/>
        <v>30</v>
      </c>
      <c r="B36" s="4" t="str">
        <f>Produits!$B$29</f>
        <v>Produits surgelés</v>
      </c>
      <c r="C36" s="4" t="str">
        <f>Secteurs!$B$13</f>
        <v>Débouchés</v>
      </c>
      <c r="D36" s="214">
        <f>'Transformation - GIPT'!K452</f>
        <v>0.47706422018348627</v>
      </c>
      <c r="G36" s="4" t="str">
        <f>Etiquettes!$H$5</f>
        <v>kt</v>
      </c>
      <c r="H36" s="4" t="str">
        <f>Etiquettes!$J$4</f>
        <v>2023-24</v>
      </c>
      <c r="I36" s="27" t="str">
        <f>Etiquettes!$H$3</f>
        <v>Pomme de terre</v>
      </c>
      <c r="J36" s="6" t="s">
        <v>20</v>
      </c>
      <c r="K36" s="27" t="str">
        <f>Etiquettes!$H$6</f>
        <v>France entière</v>
      </c>
      <c r="S36" s="27"/>
      <c r="T36" s="27"/>
      <c r="V36" s="370"/>
    </row>
    <row r="37" spans="1:22">
      <c r="A37" s="6">
        <f t="shared" si="0"/>
        <v>30</v>
      </c>
      <c r="B37" s="4" t="str">
        <f>Produits!$B$29</f>
        <v>Produits surgelés</v>
      </c>
      <c r="C37" s="4" t="s">
        <v>405</v>
      </c>
      <c r="D37" s="4">
        <v>-1</v>
      </c>
      <c r="G37" s="4" t="str">
        <f>Etiquettes!$H$5</f>
        <v>kt</v>
      </c>
      <c r="H37" s="4" t="str">
        <f>Etiquettes!$J$4</f>
        <v>2023-24</v>
      </c>
      <c r="I37" s="27" t="str">
        <f>Etiquettes!$H$3</f>
        <v>Pomme de terre</v>
      </c>
      <c r="J37" s="6" t="s">
        <v>20</v>
      </c>
      <c r="K37" s="27" t="str">
        <f>Etiquettes!$H$6</f>
        <v>France entière</v>
      </c>
      <c r="L37" s="7" t="s">
        <v>579</v>
      </c>
      <c r="N37" s="4" t="str">
        <f>'Transformation - GIPT'!$B$6</f>
        <v>GIPT</v>
      </c>
      <c r="O37" s="27" t="s">
        <v>640</v>
      </c>
      <c r="P37" s="26" t="str">
        <f>Etiquettes!$J$11</f>
        <v>Répartition</v>
      </c>
      <c r="Q37" t="str">
        <f t="shared" ref="Q37" si="17">_xlfn.CONCAT(L37," = ",MROUND(D36*100,0.01)," % (",N37,")")</f>
        <v>Part de la consommation de produits surgelés à domicile = 47,71 % (GIPT)</v>
      </c>
      <c r="R37" t="str">
        <f>Etiquettes!$J$15</f>
        <v>Probable</v>
      </c>
      <c r="S37" s="27" t="s">
        <v>619</v>
      </c>
      <c r="T37" s="27" t="str">
        <f>Etiquettes!$H$17</f>
        <v>Donnée collectée (valeur du flux ou coefficient)</v>
      </c>
      <c r="V37" s="370"/>
    </row>
    <row r="38" spans="1:22">
      <c r="A38" s="6">
        <f t="shared" si="0"/>
        <v>31</v>
      </c>
      <c r="B38" s="4" t="str">
        <f>Produits!$B$29</f>
        <v>Produits surgelés</v>
      </c>
      <c r="C38" s="4" t="str">
        <f>Secteurs!$B$13</f>
        <v>Débouchés</v>
      </c>
      <c r="D38" s="214">
        <f>'Transformation - GIPT'!L452</f>
        <v>0.41284403669724773</v>
      </c>
      <c r="G38" s="4" t="str">
        <f>Etiquettes!$H$5</f>
        <v>kt</v>
      </c>
      <c r="H38" s="4" t="str">
        <f>Etiquettes!$J$4</f>
        <v>2023-24</v>
      </c>
      <c r="I38" s="27" t="str">
        <f>Etiquettes!$H$3</f>
        <v>Pomme de terre</v>
      </c>
      <c r="J38" s="6" t="s">
        <v>20</v>
      </c>
      <c r="K38" s="27" t="str">
        <f>Etiquettes!$H$6</f>
        <v>France entière</v>
      </c>
      <c r="S38" s="27"/>
      <c r="T38" s="27"/>
      <c r="V38" s="370"/>
    </row>
    <row r="39" spans="1:22">
      <c r="A39" s="6">
        <f t="shared" si="0"/>
        <v>31</v>
      </c>
      <c r="B39" s="4" t="str">
        <f>Produits!$B$29</f>
        <v>Produits surgelés</v>
      </c>
      <c r="C39" s="4" t="s">
        <v>399</v>
      </c>
      <c r="D39" s="4">
        <v>-1</v>
      </c>
      <c r="G39" s="4" t="str">
        <f>Etiquettes!$H$5</f>
        <v>kt</v>
      </c>
      <c r="H39" s="4" t="str">
        <f>Etiquettes!$J$4</f>
        <v>2023-24</v>
      </c>
      <c r="I39" s="27" t="str">
        <f>Etiquettes!$H$3</f>
        <v>Pomme de terre</v>
      </c>
      <c r="J39" s="6" t="s">
        <v>20</v>
      </c>
      <c r="K39" s="27" t="str">
        <f>Etiquettes!$H$6</f>
        <v>France entière</v>
      </c>
      <c r="L39" s="7" t="s">
        <v>580</v>
      </c>
      <c r="N39" s="4" t="str">
        <f>'Transformation - GIPT'!$B$6</f>
        <v>GIPT</v>
      </c>
      <c r="O39" s="27" t="s">
        <v>640</v>
      </c>
      <c r="P39" s="26" t="str">
        <f>Etiquettes!$J$11</f>
        <v>Répartition</v>
      </c>
      <c r="Q39" t="str">
        <f t="shared" ref="Q39" si="18">_xlfn.CONCAT(L39," = ",MROUND(D38*100,0.01)," % (",N39,")")</f>
        <v>Part de la consommation de produits surgelés en restauration commerciale = 41,28 % (GIPT)</v>
      </c>
      <c r="R39" t="str">
        <f>Etiquettes!$J$15</f>
        <v>Probable</v>
      </c>
      <c r="S39" s="27" t="s">
        <v>619</v>
      </c>
      <c r="T39" s="27" t="str">
        <f>Etiquettes!$H$17</f>
        <v>Donnée collectée (valeur du flux ou coefficient)</v>
      </c>
      <c r="V39" s="370"/>
    </row>
    <row r="40" spans="1:22">
      <c r="A40" s="6">
        <f t="shared" si="0"/>
        <v>32</v>
      </c>
      <c r="B40" s="4" t="str">
        <f>Produits!$B$29</f>
        <v>Produits surgelés</v>
      </c>
      <c r="C40" s="4" t="str">
        <f>Secteurs!$B$13</f>
        <v>Débouchés</v>
      </c>
      <c r="D40" s="214">
        <f>'Transformation - GIPT'!M452</f>
        <v>0.11009174311926606</v>
      </c>
      <c r="G40" s="4" t="str">
        <f>Etiquettes!$H$5</f>
        <v>kt</v>
      </c>
      <c r="H40" s="4" t="str">
        <f>Etiquettes!$J$4</f>
        <v>2023-24</v>
      </c>
      <c r="I40" s="27" t="str">
        <f>Etiquettes!$H$3</f>
        <v>Pomme de terre</v>
      </c>
      <c r="J40" s="6" t="s">
        <v>20</v>
      </c>
      <c r="K40" s="27" t="str">
        <f>Etiquettes!$H$6</f>
        <v>France entière</v>
      </c>
      <c r="S40" s="27"/>
      <c r="T40" s="27"/>
      <c r="V40" s="370"/>
    </row>
    <row r="41" spans="1:22" ht="15" thickBot="1">
      <c r="A41" s="6">
        <f t="shared" si="0"/>
        <v>32</v>
      </c>
      <c r="B41" s="4" t="str">
        <f>Produits!$B$29</f>
        <v>Produits surgelés</v>
      </c>
      <c r="C41" s="4" t="s">
        <v>400</v>
      </c>
      <c r="D41" s="4">
        <v>-1</v>
      </c>
      <c r="G41" s="4" t="str">
        <f>Etiquettes!$H$5</f>
        <v>kt</v>
      </c>
      <c r="H41" s="4" t="str">
        <f>Etiquettes!$J$4</f>
        <v>2023-24</v>
      </c>
      <c r="I41" s="27" t="str">
        <f>Etiquettes!$H$3</f>
        <v>Pomme de terre</v>
      </c>
      <c r="J41" s="6" t="s">
        <v>20</v>
      </c>
      <c r="K41" s="27" t="str">
        <f>Etiquettes!$H$6</f>
        <v>France entière</v>
      </c>
      <c r="L41" s="7" t="s">
        <v>581</v>
      </c>
      <c r="N41" s="4" t="str">
        <f>'Transformation - GIPT'!$B$6</f>
        <v>GIPT</v>
      </c>
      <c r="O41" s="27" t="s">
        <v>640</v>
      </c>
      <c r="P41" s="26" t="str">
        <f>Etiquettes!$J$11</f>
        <v>Répartition</v>
      </c>
      <c r="Q41" t="str">
        <f t="shared" ref="Q41" si="19">_xlfn.CONCAT(L41," = ",MROUND(D40*100,0.01)," % (",N41,")")</f>
        <v>Part de la consommation de produits surgelés en restauration collective = 11,01 % (GIPT)</v>
      </c>
      <c r="R41" t="str">
        <f>Etiquettes!$J$15</f>
        <v>Probable</v>
      </c>
      <c r="S41" s="27" t="s">
        <v>619</v>
      </c>
      <c r="T41" s="27" t="str">
        <f>Etiquettes!$H$17</f>
        <v>Donnée collectée (valeur du flux ou coefficient)</v>
      </c>
      <c r="V41" s="370"/>
    </row>
    <row r="42" spans="1:22" ht="14.4" customHeight="1">
      <c r="A42" s="6">
        <f t="shared" si="0"/>
        <v>33</v>
      </c>
      <c r="B42" s="4" t="str">
        <f>Produits!$B$46</f>
        <v>Chips</v>
      </c>
      <c r="C42" s="4" t="str">
        <f>Secteurs!$B$13</f>
        <v>Débouchés</v>
      </c>
      <c r="D42" s="214">
        <f>D18</f>
        <v>0.95238095238095233</v>
      </c>
      <c r="G42" s="4" t="str">
        <f>Etiquettes!$H$5</f>
        <v>kt</v>
      </c>
      <c r="H42" s="4" t="s">
        <v>586</v>
      </c>
      <c r="I42" s="27" t="str">
        <f>Etiquettes!$H$3</f>
        <v>Pomme de terre</v>
      </c>
      <c r="J42" s="6" t="s">
        <v>20</v>
      </c>
      <c r="K42" s="27" t="str">
        <f>Etiquettes!$H$6</f>
        <v>France entière</v>
      </c>
      <c r="S42" s="27"/>
      <c r="T42" s="27"/>
      <c r="V42" s="369" t="s">
        <v>549</v>
      </c>
    </row>
    <row r="43" spans="1:22">
      <c r="A43" s="6">
        <f t="shared" si="0"/>
        <v>33</v>
      </c>
      <c r="B43" s="4" t="str">
        <f>Produits!$B$46</f>
        <v>Chips</v>
      </c>
      <c r="C43" s="4" t="s">
        <v>405</v>
      </c>
      <c r="D43" s="270">
        <f t="shared" ref="D43:D65" si="20">D19</f>
        <v>-1</v>
      </c>
      <c r="G43" s="4" t="str">
        <f>Etiquettes!$H$5</f>
        <v>kt</v>
      </c>
      <c r="H43" s="4" t="s">
        <v>586</v>
      </c>
      <c r="I43" s="27" t="str">
        <f>Etiquettes!$H$3</f>
        <v>Pomme de terre</v>
      </c>
      <c r="J43" s="6" t="s">
        <v>20</v>
      </c>
      <c r="K43" s="27" t="str">
        <f>Etiquettes!$H$6</f>
        <v>France entière</v>
      </c>
      <c r="L43" s="7" t="s">
        <v>582</v>
      </c>
      <c r="M43" s="7" t="s">
        <v>547</v>
      </c>
      <c r="N43" s="4" t="str">
        <f>'Transformation - GIPT'!$B$6</f>
        <v>GIPT</v>
      </c>
      <c r="O43" s="27" t="s">
        <v>640</v>
      </c>
      <c r="P43" s="26" t="str">
        <f>Etiquettes!$J$11</f>
        <v>Répartition</v>
      </c>
      <c r="Q43" t="str">
        <f t="shared" ref="Q43" si="21">_xlfn.CONCAT(L43," = ",MROUND(D42*100,0.01)," % (",N43,")")</f>
        <v>Part de la consommation de chips à domicile = 95,24 % (GIPT)</v>
      </c>
      <c r="R43" t="str">
        <f>Etiquettes!$K$15</f>
        <v>Approximative</v>
      </c>
      <c r="S43" s="27" t="s">
        <v>619</v>
      </c>
      <c r="T43" s="27" t="str">
        <f>Etiquettes!$H$17</f>
        <v>Donnée collectée (valeur du flux ou coefficient)</v>
      </c>
      <c r="V43" s="370"/>
    </row>
    <row r="44" spans="1:22">
      <c r="A44" s="6">
        <f t="shared" si="0"/>
        <v>34</v>
      </c>
      <c r="B44" s="4" t="str">
        <f>Produits!$B$46</f>
        <v>Chips</v>
      </c>
      <c r="C44" s="4" t="str">
        <f>Secteurs!$B$13</f>
        <v>Débouchés</v>
      </c>
      <c r="D44" s="214">
        <f t="shared" si="20"/>
        <v>4.7619047619047616E-2</v>
      </c>
      <c r="G44" s="4" t="str">
        <f>Etiquettes!$H$5</f>
        <v>kt</v>
      </c>
      <c r="H44" s="4" t="s">
        <v>586</v>
      </c>
      <c r="I44" s="27" t="str">
        <f>Etiquettes!$H$3</f>
        <v>Pomme de terre</v>
      </c>
      <c r="J44" s="6" t="s">
        <v>20</v>
      </c>
      <c r="K44" s="27" t="str">
        <f>Etiquettes!$H$6</f>
        <v>France entière</v>
      </c>
      <c r="S44" s="27"/>
      <c r="T44" s="27"/>
      <c r="V44" s="370"/>
    </row>
    <row r="45" spans="1:22">
      <c r="A45" s="6">
        <f t="shared" si="0"/>
        <v>34</v>
      </c>
      <c r="B45" s="4" t="str">
        <f>Produits!$B$46</f>
        <v>Chips</v>
      </c>
      <c r="C45" s="4" t="s">
        <v>399</v>
      </c>
      <c r="D45" s="270">
        <f t="shared" si="20"/>
        <v>-1</v>
      </c>
      <c r="G45" s="4" t="str">
        <f>Etiquettes!$H$5</f>
        <v>kt</v>
      </c>
      <c r="H45" s="4" t="s">
        <v>586</v>
      </c>
      <c r="I45" s="27" t="str">
        <f>Etiquettes!$H$3</f>
        <v>Pomme de terre</v>
      </c>
      <c r="J45" s="6" t="s">
        <v>20</v>
      </c>
      <c r="K45" s="27" t="str">
        <f>Etiquettes!$H$6</f>
        <v>France entière</v>
      </c>
      <c r="L45" s="7" t="s">
        <v>571</v>
      </c>
      <c r="M45" s="7" t="s">
        <v>547</v>
      </c>
      <c r="N45" s="4" t="str">
        <f>'Transformation - GIPT'!$B$6</f>
        <v>GIPT</v>
      </c>
      <c r="O45" s="27" t="s">
        <v>640</v>
      </c>
      <c r="P45" s="26" t="str">
        <f>Etiquettes!$J$11</f>
        <v>Répartition</v>
      </c>
      <c r="Q45" t="str">
        <f t="shared" ref="Q45" si="22">_xlfn.CONCAT(L45," = ",MROUND(D44*100,0.01)," % (",N45,")")</f>
        <v>Part de la consommation de chips en restauration commerciale = 4,76 % (GIPT)</v>
      </c>
      <c r="R45" t="str">
        <f>Etiquettes!$K$15</f>
        <v>Approximative</v>
      </c>
      <c r="S45" s="27" t="s">
        <v>619</v>
      </c>
      <c r="T45" s="27" t="str">
        <f>Etiquettes!$H$17</f>
        <v>Donnée collectée (valeur du flux ou coefficient)</v>
      </c>
      <c r="V45" s="370"/>
    </row>
    <row r="46" spans="1:22">
      <c r="A46" s="6">
        <f t="shared" si="0"/>
        <v>35</v>
      </c>
      <c r="B46" s="4" t="str">
        <f>Produits!$B$46</f>
        <v>Chips</v>
      </c>
      <c r="C46" s="4" t="str">
        <f>Secteurs!$B$13</f>
        <v>Débouchés</v>
      </c>
      <c r="D46" s="214">
        <f t="shared" si="20"/>
        <v>0</v>
      </c>
      <c r="G46" s="4" t="str">
        <f>Etiquettes!$H$5</f>
        <v>kt</v>
      </c>
      <c r="H46" s="4" t="s">
        <v>586</v>
      </c>
      <c r="I46" s="27" t="str">
        <f>Etiquettes!$H$3</f>
        <v>Pomme de terre</v>
      </c>
      <c r="J46" s="6" t="s">
        <v>20</v>
      </c>
      <c r="K46" s="27" t="str">
        <f>Etiquettes!$H$6</f>
        <v>France entière</v>
      </c>
      <c r="S46" s="27"/>
      <c r="T46" s="27"/>
      <c r="V46" s="370"/>
    </row>
    <row r="47" spans="1:22">
      <c r="A47" s="6">
        <f t="shared" si="0"/>
        <v>35</v>
      </c>
      <c r="B47" s="4" t="str">
        <f>Produits!$B$46</f>
        <v>Chips</v>
      </c>
      <c r="C47" s="4" t="s">
        <v>400</v>
      </c>
      <c r="D47" s="270">
        <f t="shared" si="20"/>
        <v>-1</v>
      </c>
      <c r="G47" s="4" t="str">
        <f>Etiquettes!$H$5</f>
        <v>kt</v>
      </c>
      <c r="H47" s="4" t="s">
        <v>586</v>
      </c>
      <c r="I47" s="27" t="str">
        <f>Etiquettes!$H$3</f>
        <v>Pomme de terre</v>
      </c>
      <c r="J47" s="6" t="s">
        <v>20</v>
      </c>
      <c r="K47" s="27" t="str">
        <f>Etiquettes!$H$6</f>
        <v>France entière</v>
      </c>
      <c r="L47" s="7" t="s">
        <v>572</v>
      </c>
      <c r="M47" s="7" t="s">
        <v>547</v>
      </c>
      <c r="N47" s="4" t="str">
        <f>'Transformation - GIPT'!$B$6</f>
        <v>GIPT</v>
      </c>
      <c r="O47" s="27" t="s">
        <v>640</v>
      </c>
      <c r="P47" s="26" t="str">
        <f>Etiquettes!$J$11</f>
        <v>Répartition</v>
      </c>
      <c r="Q47" t="str">
        <f t="shared" ref="Q47" si="23">_xlfn.CONCAT(L47," = ",MROUND(D46*100,0.01)," % (",N47,")")</f>
        <v>Part de la consommation de chips en restauration collective = 0 % (GIPT)</v>
      </c>
      <c r="R47" t="str">
        <f>Etiquettes!$K$15</f>
        <v>Approximative</v>
      </c>
      <c r="S47" s="27" t="s">
        <v>619</v>
      </c>
      <c r="T47" s="27" t="str">
        <f>Etiquettes!$H$17</f>
        <v>Donnée collectée (valeur du flux ou coefficient)</v>
      </c>
      <c r="V47" s="370"/>
    </row>
    <row r="48" spans="1:22">
      <c r="A48" s="6">
        <f t="shared" si="0"/>
        <v>36</v>
      </c>
      <c r="B48" s="4" t="str">
        <f>Produits!$B$37</f>
        <v>Produits déshydratés</v>
      </c>
      <c r="C48" s="4" t="str">
        <f>Secteurs!$B$13</f>
        <v>Débouchés</v>
      </c>
      <c r="D48" s="214">
        <f t="shared" si="20"/>
        <v>0.6097560975609756</v>
      </c>
      <c r="G48" s="4" t="str">
        <f>Etiquettes!$H$5</f>
        <v>kt</v>
      </c>
      <c r="H48" s="4" t="s">
        <v>586</v>
      </c>
      <c r="I48" s="27" t="str">
        <f>Etiquettes!$H$3</f>
        <v>Pomme de terre</v>
      </c>
      <c r="J48" s="6" t="s">
        <v>20</v>
      </c>
      <c r="K48" s="27" t="str">
        <f>Etiquettes!$H$6</f>
        <v>France entière</v>
      </c>
      <c r="S48" s="27"/>
      <c r="T48" s="27"/>
      <c r="V48" s="370"/>
    </row>
    <row r="49" spans="1:22">
      <c r="A49" s="6">
        <f t="shared" si="0"/>
        <v>36</v>
      </c>
      <c r="B49" s="4" t="str">
        <f>Produits!$B$37</f>
        <v>Produits déshydratés</v>
      </c>
      <c r="C49" s="4" t="s">
        <v>405</v>
      </c>
      <c r="D49" s="270">
        <f t="shared" si="20"/>
        <v>-1</v>
      </c>
      <c r="G49" s="4" t="str">
        <f>Etiquettes!$H$5</f>
        <v>kt</v>
      </c>
      <c r="H49" s="4" t="s">
        <v>586</v>
      </c>
      <c r="I49" s="27" t="str">
        <f>Etiquettes!$H$3</f>
        <v>Pomme de terre</v>
      </c>
      <c r="J49" s="6" t="s">
        <v>20</v>
      </c>
      <c r="K49" s="27" t="str">
        <f>Etiquettes!$H$6</f>
        <v>France entière</v>
      </c>
      <c r="L49" s="7" t="s">
        <v>573</v>
      </c>
      <c r="M49" s="7" t="s">
        <v>547</v>
      </c>
      <c r="N49" s="4" t="str">
        <f>'Transformation - GIPT'!$B$6</f>
        <v>GIPT</v>
      </c>
      <c r="O49" s="27" t="s">
        <v>640</v>
      </c>
      <c r="P49" s="26" t="str">
        <f>Etiquettes!$J$11</f>
        <v>Répartition</v>
      </c>
      <c r="Q49" t="str">
        <f t="shared" ref="Q49" si="24">_xlfn.CONCAT(L49," = ",MROUND(D48*100,0.01)," % (",N49,")")</f>
        <v>Part de la consommation de produits déshydratés à domicile = 60,98 % (GIPT)</v>
      </c>
      <c r="R49" t="str">
        <f>Etiquettes!$K$15</f>
        <v>Approximative</v>
      </c>
      <c r="S49" s="27" t="s">
        <v>619</v>
      </c>
      <c r="T49" s="27" t="str">
        <f>Etiquettes!$H$17</f>
        <v>Donnée collectée (valeur du flux ou coefficient)</v>
      </c>
      <c r="V49" s="370"/>
    </row>
    <row r="50" spans="1:22">
      <c r="A50" s="6">
        <f t="shared" si="0"/>
        <v>37</v>
      </c>
      <c r="B50" s="4" t="str">
        <f>Produits!$B$37</f>
        <v>Produits déshydratés</v>
      </c>
      <c r="C50" s="4" t="str">
        <f>Secteurs!$B$13</f>
        <v>Débouchés</v>
      </c>
      <c r="D50" s="214">
        <f t="shared" si="20"/>
        <v>2.4390243902439025E-2</v>
      </c>
      <c r="G50" s="4" t="str">
        <f>Etiquettes!$H$5</f>
        <v>kt</v>
      </c>
      <c r="H50" s="4" t="s">
        <v>586</v>
      </c>
      <c r="I50" s="27" t="str">
        <f>Etiquettes!$H$3</f>
        <v>Pomme de terre</v>
      </c>
      <c r="J50" s="6" t="s">
        <v>20</v>
      </c>
      <c r="K50" s="27" t="str">
        <f>Etiquettes!$H$6</f>
        <v>France entière</v>
      </c>
      <c r="S50" s="27"/>
      <c r="T50" s="27"/>
      <c r="V50" s="370"/>
    </row>
    <row r="51" spans="1:22">
      <c r="A51" s="6">
        <f t="shared" si="0"/>
        <v>37</v>
      </c>
      <c r="B51" s="4" t="str">
        <f>Produits!$B$37</f>
        <v>Produits déshydratés</v>
      </c>
      <c r="C51" s="4" t="s">
        <v>399</v>
      </c>
      <c r="D51" s="270">
        <f t="shared" si="20"/>
        <v>-1</v>
      </c>
      <c r="G51" s="4" t="str">
        <f>Etiquettes!$H$5</f>
        <v>kt</v>
      </c>
      <c r="H51" s="4" t="s">
        <v>586</v>
      </c>
      <c r="I51" s="27" t="str">
        <f>Etiquettes!$H$3</f>
        <v>Pomme de terre</v>
      </c>
      <c r="J51" s="6" t="s">
        <v>20</v>
      </c>
      <c r="K51" s="27" t="str">
        <f>Etiquettes!$H$6</f>
        <v>France entière</v>
      </c>
      <c r="L51" s="7" t="s">
        <v>574</v>
      </c>
      <c r="M51" s="7" t="s">
        <v>547</v>
      </c>
      <c r="N51" s="4" t="str">
        <f>'Transformation - GIPT'!$B$6</f>
        <v>GIPT</v>
      </c>
      <c r="O51" s="27" t="s">
        <v>640</v>
      </c>
      <c r="P51" s="26" t="str">
        <f>Etiquettes!$J$11</f>
        <v>Répartition</v>
      </c>
      <c r="Q51" t="str">
        <f t="shared" ref="Q51" si="25">_xlfn.CONCAT(L51," = ",MROUND(D50*100,0.01)," % (",N51,")")</f>
        <v>Part de la consommation de produits déshydratés en restauration commerciale = 2,44 % (GIPT)</v>
      </c>
      <c r="R51" t="str">
        <f>Etiquettes!$K$15</f>
        <v>Approximative</v>
      </c>
      <c r="S51" s="27" t="s">
        <v>619</v>
      </c>
      <c r="T51" s="27" t="str">
        <f>Etiquettes!$H$17</f>
        <v>Donnée collectée (valeur du flux ou coefficient)</v>
      </c>
      <c r="V51" s="370"/>
    </row>
    <row r="52" spans="1:22">
      <c r="A52" s="6">
        <f t="shared" si="0"/>
        <v>38</v>
      </c>
      <c r="B52" s="4" t="str">
        <f>Produits!$B$37</f>
        <v>Produits déshydratés</v>
      </c>
      <c r="C52" s="4" t="str">
        <f>Secteurs!$B$13</f>
        <v>Débouchés</v>
      </c>
      <c r="D52" s="214">
        <f t="shared" si="20"/>
        <v>0.36585365853658536</v>
      </c>
      <c r="G52" s="4" t="str">
        <f>Etiquettes!$H$5</f>
        <v>kt</v>
      </c>
      <c r="H52" s="4" t="s">
        <v>586</v>
      </c>
      <c r="I52" s="27" t="str">
        <f>Etiquettes!$H$3</f>
        <v>Pomme de terre</v>
      </c>
      <c r="J52" s="6" t="s">
        <v>20</v>
      </c>
      <c r="K52" s="27" t="str">
        <f>Etiquettes!$H$6</f>
        <v>France entière</v>
      </c>
      <c r="S52" s="27"/>
      <c r="T52" s="27"/>
      <c r="V52" s="370"/>
    </row>
    <row r="53" spans="1:22">
      <c r="A53" s="6">
        <f t="shared" si="0"/>
        <v>38</v>
      </c>
      <c r="B53" s="4" t="str">
        <f>Produits!$B$37</f>
        <v>Produits déshydratés</v>
      </c>
      <c r="C53" s="4" t="s">
        <v>400</v>
      </c>
      <c r="D53" s="270">
        <f t="shared" si="20"/>
        <v>-1</v>
      </c>
      <c r="G53" s="4" t="str">
        <f>Etiquettes!$H$5</f>
        <v>kt</v>
      </c>
      <c r="H53" s="4" t="s">
        <v>586</v>
      </c>
      <c r="I53" s="27" t="str">
        <f>Etiquettes!$H$3</f>
        <v>Pomme de terre</v>
      </c>
      <c r="J53" s="6" t="s">
        <v>20</v>
      </c>
      <c r="K53" s="27" t="str">
        <f>Etiquettes!$H$6</f>
        <v>France entière</v>
      </c>
      <c r="L53" s="7" t="s">
        <v>575</v>
      </c>
      <c r="M53" s="7" t="s">
        <v>547</v>
      </c>
      <c r="N53" s="4" t="str">
        <f>'Transformation - GIPT'!$B$6</f>
        <v>GIPT</v>
      </c>
      <c r="O53" s="27" t="s">
        <v>640</v>
      </c>
      <c r="P53" s="26" t="str">
        <f>Etiquettes!$J$11</f>
        <v>Répartition</v>
      </c>
      <c r="Q53" t="str">
        <f t="shared" ref="Q53" si="26">_xlfn.CONCAT(L53," = ",MROUND(D52*100,0.01)," % (",N53,")")</f>
        <v>Part de la consommation de produits déshydratés en restauration collective = 36,59 % (GIPT)</v>
      </c>
      <c r="R53" t="str">
        <f>Etiquettes!$K$15</f>
        <v>Approximative</v>
      </c>
      <c r="S53" s="27" t="s">
        <v>619</v>
      </c>
      <c r="T53" s="27" t="str">
        <f>Etiquettes!$H$17</f>
        <v>Donnée collectée (valeur du flux ou coefficient)</v>
      </c>
      <c r="V53" s="370"/>
    </row>
    <row r="54" spans="1:22">
      <c r="A54" s="6">
        <f t="shared" si="0"/>
        <v>39</v>
      </c>
      <c r="B54" s="4" t="str">
        <f>Produits!$B$50</f>
        <v>Produits de 4ème et 5ème gamme</v>
      </c>
      <c r="C54" s="4" t="str">
        <f>Secteurs!$B$13</f>
        <v>Débouchés</v>
      </c>
      <c r="D54" s="214">
        <f t="shared" si="20"/>
        <v>5.8823529411764705E-2</v>
      </c>
      <c r="G54" s="4" t="str">
        <f>Etiquettes!$H$5</f>
        <v>kt</v>
      </c>
      <c r="H54" s="4" t="s">
        <v>586</v>
      </c>
      <c r="I54" s="27" t="str">
        <f>Etiquettes!$H$3</f>
        <v>Pomme de terre</v>
      </c>
      <c r="J54" s="6" t="s">
        <v>20</v>
      </c>
      <c r="K54" s="27" t="str">
        <f>Etiquettes!$H$6</f>
        <v>France entière</v>
      </c>
      <c r="S54" s="27"/>
      <c r="T54" s="27"/>
      <c r="V54" s="370"/>
    </row>
    <row r="55" spans="1:22">
      <c r="A55" s="6">
        <f t="shared" si="0"/>
        <v>39</v>
      </c>
      <c r="B55" s="4" t="str">
        <f>Produits!$B$50</f>
        <v>Produits de 4ème et 5ème gamme</v>
      </c>
      <c r="C55" s="4" t="s">
        <v>405</v>
      </c>
      <c r="D55" s="270">
        <f t="shared" si="20"/>
        <v>-1</v>
      </c>
      <c r="G55" s="4" t="str">
        <f>Etiquettes!$H$5</f>
        <v>kt</v>
      </c>
      <c r="H55" s="4" t="s">
        <v>586</v>
      </c>
      <c r="I55" s="27" t="str">
        <f>Etiquettes!$H$3</f>
        <v>Pomme de terre</v>
      </c>
      <c r="J55" s="6" t="s">
        <v>20</v>
      </c>
      <c r="K55" s="27" t="str">
        <f>Etiquettes!$H$6</f>
        <v>France entière</v>
      </c>
      <c r="L55" s="7" t="s">
        <v>576</v>
      </c>
      <c r="M55" s="7" t="s">
        <v>547</v>
      </c>
      <c r="N55" s="4" t="str">
        <f>'Transformation - GIPT'!$B$6</f>
        <v>GIPT</v>
      </c>
      <c r="O55" s="27" t="s">
        <v>640</v>
      </c>
      <c r="P55" s="26" t="str">
        <f>Etiquettes!$J$11</f>
        <v>Répartition</v>
      </c>
      <c r="Q55" t="str">
        <f t="shared" ref="Q55" si="27">_xlfn.CONCAT(L55," = ",MROUND(D54*100,0.01)," % (",N55,")")</f>
        <v>Part de la consommation de produits de 4ème et 5ème gamme à domicile = 5,88 % (GIPT)</v>
      </c>
      <c r="R55" t="str">
        <f>Etiquettes!$K$15</f>
        <v>Approximative</v>
      </c>
      <c r="S55" s="27" t="s">
        <v>619</v>
      </c>
      <c r="T55" s="27" t="str">
        <f>Etiquettes!$H$17</f>
        <v>Donnée collectée (valeur du flux ou coefficient)</v>
      </c>
      <c r="V55" s="370"/>
    </row>
    <row r="56" spans="1:22">
      <c r="A56" s="6">
        <f t="shared" si="0"/>
        <v>40</v>
      </c>
      <c r="B56" s="4" t="str">
        <f>Produits!$B$50</f>
        <v>Produits de 4ème et 5ème gamme</v>
      </c>
      <c r="C56" s="4" t="str">
        <f>Secteurs!$B$13</f>
        <v>Débouchés</v>
      </c>
      <c r="D56" s="214">
        <f t="shared" si="20"/>
        <v>0.29411764705882354</v>
      </c>
      <c r="G56" s="4" t="str">
        <f>Etiquettes!$H$5</f>
        <v>kt</v>
      </c>
      <c r="H56" s="4" t="s">
        <v>586</v>
      </c>
      <c r="I56" s="27" t="str">
        <f>Etiquettes!$H$3</f>
        <v>Pomme de terre</v>
      </c>
      <c r="J56" s="6" t="s">
        <v>20</v>
      </c>
      <c r="K56" s="27" t="str">
        <f>Etiquettes!$H$6</f>
        <v>France entière</v>
      </c>
      <c r="S56" s="27"/>
      <c r="T56" s="27"/>
      <c r="V56" s="370"/>
    </row>
    <row r="57" spans="1:22">
      <c r="A57" s="6">
        <f t="shared" si="0"/>
        <v>40</v>
      </c>
      <c r="B57" s="4" t="str">
        <f>Produits!$B$50</f>
        <v>Produits de 4ème et 5ème gamme</v>
      </c>
      <c r="C57" s="4" t="s">
        <v>399</v>
      </c>
      <c r="D57" s="270">
        <f t="shared" si="20"/>
        <v>-1</v>
      </c>
      <c r="G57" s="4" t="str">
        <f>Etiquettes!$H$5</f>
        <v>kt</v>
      </c>
      <c r="H57" s="4" t="s">
        <v>586</v>
      </c>
      <c r="I57" s="27" t="str">
        <f>Etiquettes!$H$3</f>
        <v>Pomme de terre</v>
      </c>
      <c r="J57" s="6" t="s">
        <v>20</v>
      </c>
      <c r="K57" s="27" t="str">
        <f>Etiquettes!$H$6</f>
        <v>France entière</v>
      </c>
      <c r="L57" s="7" t="s">
        <v>577</v>
      </c>
      <c r="M57" s="7" t="s">
        <v>547</v>
      </c>
      <c r="N57" s="4" t="str">
        <f>'Transformation - GIPT'!$B$6</f>
        <v>GIPT</v>
      </c>
      <c r="O57" s="27" t="s">
        <v>640</v>
      </c>
      <c r="P57" s="26" t="str">
        <f>Etiquettes!$J$11</f>
        <v>Répartition</v>
      </c>
      <c r="Q57" t="str">
        <f t="shared" ref="Q57" si="28">_xlfn.CONCAT(L57," = ",MROUND(D56*100,0.01)," % (",N57,")")</f>
        <v>Part de la consommation de produits de 4ème et 5ème gamme en restauration commerciale = 29,41 % (GIPT)</v>
      </c>
      <c r="R57" t="str">
        <f>Etiquettes!$K$15</f>
        <v>Approximative</v>
      </c>
      <c r="S57" s="27" t="s">
        <v>619</v>
      </c>
      <c r="T57" s="27" t="str">
        <f>Etiquettes!$H$17</f>
        <v>Donnée collectée (valeur du flux ou coefficient)</v>
      </c>
      <c r="V57" s="370"/>
    </row>
    <row r="58" spans="1:22">
      <c r="A58" s="6">
        <f t="shared" si="0"/>
        <v>41</v>
      </c>
      <c r="B58" s="4" t="str">
        <f>Produits!$B$50</f>
        <v>Produits de 4ème et 5ème gamme</v>
      </c>
      <c r="C58" s="4" t="str">
        <f>Secteurs!$B$13</f>
        <v>Débouchés</v>
      </c>
      <c r="D58" s="214">
        <f t="shared" si="20"/>
        <v>0.6470588235294118</v>
      </c>
      <c r="G58" s="4" t="str">
        <f>Etiquettes!$H$5</f>
        <v>kt</v>
      </c>
      <c r="H58" s="4" t="s">
        <v>586</v>
      </c>
      <c r="I58" s="27" t="str">
        <f>Etiquettes!$H$3</f>
        <v>Pomme de terre</v>
      </c>
      <c r="J58" s="6" t="s">
        <v>20</v>
      </c>
      <c r="K58" s="27" t="str">
        <f>Etiquettes!$H$6</f>
        <v>France entière</v>
      </c>
      <c r="S58" s="27"/>
      <c r="T58" s="27"/>
      <c r="V58" s="370"/>
    </row>
    <row r="59" spans="1:22">
      <c r="A59" s="6">
        <f t="shared" si="0"/>
        <v>41</v>
      </c>
      <c r="B59" s="4" t="str">
        <f>Produits!$B$50</f>
        <v>Produits de 4ème et 5ème gamme</v>
      </c>
      <c r="C59" s="4" t="s">
        <v>400</v>
      </c>
      <c r="D59" s="270">
        <f t="shared" si="20"/>
        <v>-1</v>
      </c>
      <c r="G59" s="4" t="str">
        <f>Etiquettes!$H$5</f>
        <v>kt</v>
      </c>
      <c r="H59" s="4" t="s">
        <v>586</v>
      </c>
      <c r="I59" s="27" t="str">
        <f>Etiquettes!$H$3</f>
        <v>Pomme de terre</v>
      </c>
      <c r="J59" s="6" t="s">
        <v>20</v>
      </c>
      <c r="K59" s="27" t="str">
        <f>Etiquettes!$H$6</f>
        <v>France entière</v>
      </c>
      <c r="L59" s="7" t="s">
        <v>578</v>
      </c>
      <c r="M59" s="7" t="s">
        <v>547</v>
      </c>
      <c r="N59" s="4" t="str">
        <f>'Transformation - GIPT'!$B$6</f>
        <v>GIPT</v>
      </c>
      <c r="O59" s="27" t="s">
        <v>640</v>
      </c>
      <c r="P59" s="26" t="str">
        <f>Etiquettes!$J$11</f>
        <v>Répartition</v>
      </c>
      <c r="Q59" t="str">
        <f t="shared" ref="Q59" si="29">_xlfn.CONCAT(L59," = ",MROUND(D58*100,0.01)," % (",N59,")")</f>
        <v>Part de la consommation de produits de 4ème et 5ème gamme en restauration collective = 64,71 % (GIPT)</v>
      </c>
      <c r="R59" t="str">
        <f>Etiquettes!$K$15</f>
        <v>Approximative</v>
      </c>
      <c r="S59" s="27" t="s">
        <v>619</v>
      </c>
      <c r="T59" s="27" t="str">
        <f>Etiquettes!$H$17</f>
        <v>Donnée collectée (valeur du flux ou coefficient)</v>
      </c>
      <c r="V59" s="370"/>
    </row>
    <row r="60" spans="1:22">
      <c r="A60" s="6">
        <f t="shared" si="0"/>
        <v>42</v>
      </c>
      <c r="B60" s="4" t="str">
        <f>Produits!$B$29</f>
        <v>Produits surgelés</v>
      </c>
      <c r="C60" s="4" t="str">
        <f>Secteurs!$B$13</f>
        <v>Débouchés</v>
      </c>
      <c r="D60" s="214">
        <f t="shared" si="20"/>
        <v>0.47706422018348627</v>
      </c>
      <c r="G60" s="4" t="str">
        <f>Etiquettes!$H$5</f>
        <v>kt</v>
      </c>
      <c r="H60" s="4" t="s">
        <v>586</v>
      </c>
      <c r="I60" s="27" t="str">
        <f>Etiquettes!$H$3</f>
        <v>Pomme de terre</v>
      </c>
      <c r="J60" s="6" t="s">
        <v>20</v>
      </c>
      <c r="K60" s="27" t="str">
        <f>Etiquettes!$H$6</f>
        <v>France entière</v>
      </c>
      <c r="S60" s="27"/>
      <c r="T60" s="27"/>
      <c r="V60" s="370"/>
    </row>
    <row r="61" spans="1:22">
      <c r="A61" s="6">
        <f t="shared" si="0"/>
        <v>42</v>
      </c>
      <c r="B61" s="4" t="str">
        <f>Produits!$B$29</f>
        <v>Produits surgelés</v>
      </c>
      <c r="C61" s="4" t="s">
        <v>405</v>
      </c>
      <c r="D61" s="270">
        <f t="shared" si="20"/>
        <v>-1</v>
      </c>
      <c r="G61" s="4" t="str">
        <f>Etiquettes!$H$5</f>
        <v>kt</v>
      </c>
      <c r="H61" s="4" t="s">
        <v>586</v>
      </c>
      <c r="I61" s="27" t="str">
        <f>Etiquettes!$H$3</f>
        <v>Pomme de terre</v>
      </c>
      <c r="J61" s="6" t="s">
        <v>20</v>
      </c>
      <c r="K61" s="27" t="str">
        <f>Etiquettes!$H$6</f>
        <v>France entière</v>
      </c>
      <c r="L61" s="7" t="s">
        <v>579</v>
      </c>
      <c r="M61" s="7" t="s">
        <v>547</v>
      </c>
      <c r="N61" s="4" t="str">
        <f>'Transformation - GIPT'!$B$6</f>
        <v>GIPT</v>
      </c>
      <c r="O61" s="27" t="s">
        <v>640</v>
      </c>
      <c r="P61" s="26" t="str">
        <f>Etiquettes!$J$11</f>
        <v>Répartition</v>
      </c>
      <c r="Q61" t="str">
        <f t="shared" ref="Q61" si="30">_xlfn.CONCAT(L61," = ",MROUND(D60*100,0.01)," % (",N61,")")</f>
        <v>Part de la consommation de produits surgelés à domicile = 47,71 % (GIPT)</v>
      </c>
      <c r="R61" t="str">
        <f>Etiquettes!$K$15</f>
        <v>Approximative</v>
      </c>
      <c r="S61" s="27" t="s">
        <v>619</v>
      </c>
      <c r="T61" s="27" t="str">
        <f>Etiquettes!$H$17</f>
        <v>Donnée collectée (valeur du flux ou coefficient)</v>
      </c>
      <c r="V61" s="370"/>
    </row>
    <row r="62" spans="1:22">
      <c r="A62" s="6">
        <f t="shared" si="0"/>
        <v>43</v>
      </c>
      <c r="B62" s="4" t="str">
        <f>Produits!$B$29</f>
        <v>Produits surgelés</v>
      </c>
      <c r="C62" s="4" t="str">
        <f>Secteurs!$B$13</f>
        <v>Débouchés</v>
      </c>
      <c r="D62" s="214">
        <f t="shared" si="20"/>
        <v>0.41284403669724773</v>
      </c>
      <c r="G62" s="4" t="str">
        <f>Etiquettes!$H$5</f>
        <v>kt</v>
      </c>
      <c r="H62" s="4" t="s">
        <v>586</v>
      </c>
      <c r="I62" s="27" t="str">
        <f>Etiquettes!$H$3</f>
        <v>Pomme de terre</v>
      </c>
      <c r="J62" s="6" t="s">
        <v>20</v>
      </c>
      <c r="K62" s="27" t="str">
        <f>Etiquettes!$H$6</f>
        <v>France entière</v>
      </c>
      <c r="S62" s="27"/>
      <c r="T62" s="27"/>
      <c r="V62" s="370"/>
    </row>
    <row r="63" spans="1:22">
      <c r="A63" s="6">
        <f t="shared" si="0"/>
        <v>43</v>
      </c>
      <c r="B63" s="4" t="str">
        <f>Produits!$B$29</f>
        <v>Produits surgelés</v>
      </c>
      <c r="C63" s="4" t="s">
        <v>399</v>
      </c>
      <c r="D63" s="270">
        <f t="shared" si="20"/>
        <v>-1</v>
      </c>
      <c r="G63" s="4" t="str">
        <f>Etiquettes!$H$5</f>
        <v>kt</v>
      </c>
      <c r="H63" s="4" t="s">
        <v>586</v>
      </c>
      <c r="I63" s="27" t="str">
        <f>Etiquettes!$H$3</f>
        <v>Pomme de terre</v>
      </c>
      <c r="J63" s="6" t="s">
        <v>20</v>
      </c>
      <c r="K63" s="27" t="str">
        <f>Etiquettes!$H$6</f>
        <v>France entière</v>
      </c>
      <c r="L63" s="7" t="s">
        <v>580</v>
      </c>
      <c r="M63" s="7" t="s">
        <v>547</v>
      </c>
      <c r="N63" s="4" t="str">
        <f>'Transformation - GIPT'!$B$6</f>
        <v>GIPT</v>
      </c>
      <c r="O63" s="27" t="s">
        <v>640</v>
      </c>
      <c r="P63" s="26" t="str">
        <f>Etiquettes!$J$11</f>
        <v>Répartition</v>
      </c>
      <c r="Q63" t="str">
        <f t="shared" ref="Q63" si="31">_xlfn.CONCAT(L63," = ",MROUND(D62*100,0.01)," % (",N63,")")</f>
        <v>Part de la consommation de produits surgelés en restauration commerciale = 41,28 % (GIPT)</v>
      </c>
      <c r="R63" t="str">
        <f>Etiquettes!$K$15</f>
        <v>Approximative</v>
      </c>
      <c r="S63" s="27" t="s">
        <v>619</v>
      </c>
      <c r="T63" s="27" t="str">
        <f>Etiquettes!$H$17</f>
        <v>Donnée collectée (valeur du flux ou coefficient)</v>
      </c>
      <c r="V63" s="370"/>
    </row>
    <row r="64" spans="1:22">
      <c r="A64" s="6">
        <f t="shared" si="0"/>
        <v>44</v>
      </c>
      <c r="B64" s="4" t="str">
        <f>Produits!$B$29</f>
        <v>Produits surgelés</v>
      </c>
      <c r="C64" s="4" t="str">
        <f>Secteurs!$B$13</f>
        <v>Débouchés</v>
      </c>
      <c r="D64" s="214">
        <f t="shared" si="20"/>
        <v>0.11009174311926606</v>
      </c>
      <c r="G64" s="4" t="str">
        <f>Etiquettes!$H$5</f>
        <v>kt</v>
      </c>
      <c r="H64" s="4" t="s">
        <v>586</v>
      </c>
      <c r="I64" s="27" t="str">
        <f>Etiquettes!$H$3</f>
        <v>Pomme de terre</v>
      </c>
      <c r="J64" s="6" t="s">
        <v>20</v>
      </c>
      <c r="K64" s="27" t="str">
        <f>Etiquettes!$H$6</f>
        <v>France entière</v>
      </c>
      <c r="S64" s="27"/>
      <c r="T64" s="27"/>
      <c r="V64" s="370"/>
    </row>
    <row r="65" spans="1:22">
      <c r="A65" s="6">
        <f t="shared" si="0"/>
        <v>44</v>
      </c>
      <c r="B65" s="4" t="str">
        <f>Produits!$B$29</f>
        <v>Produits surgelés</v>
      </c>
      <c r="C65" s="4" t="s">
        <v>400</v>
      </c>
      <c r="D65" s="270">
        <f t="shared" si="20"/>
        <v>-1</v>
      </c>
      <c r="G65" s="4" t="str">
        <f>Etiquettes!$H$5</f>
        <v>kt</v>
      </c>
      <c r="H65" s="4" t="s">
        <v>586</v>
      </c>
      <c r="I65" s="27" t="str">
        <f>Etiquettes!$H$3</f>
        <v>Pomme de terre</v>
      </c>
      <c r="J65" s="6" t="s">
        <v>20</v>
      </c>
      <c r="K65" s="27" t="str">
        <f>Etiquettes!$H$6</f>
        <v>France entière</v>
      </c>
      <c r="L65" s="7" t="s">
        <v>581</v>
      </c>
      <c r="M65" s="7" t="s">
        <v>547</v>
      </c>
      <c r="N65" s="4" t="str">
        <f>'Transformation - GIPT'!$B$6</f>
        <v>GIPT</v>
      </c>
      <c r="O65" s="27" t="s">
        <v>640</v>
      </c>
      <c r="P65" s="26" t="str">
        <f>Etiquettes!$J$11</f>
        <v>Répartition</v>
      </c>
      <c r="Q65" t="str">
        <f t="shared" ref="Q65" si="32">_xlfn.CONCAT(L65," = ",MROUND(D64*100,0.01)," % (",N65,")")</f>
        <v>Part de la consommation de produits surgelés en restauration collective = 11,01 % (GIPT)</v>
      </c>
      <c r="R65" t="str">
        <f>Etiquettes!$K$15</f>
        <v>Approximative</v>
      </c>
      <c r="S65" s="27" t="s">
        <v>619</v>
      </c>
      <c r="T65" s="27" t="str">
        <f>Etiquettes!$H$17</f>
        <v>Donnée collectée (valeur du flux ou coefficient)</v>
      </c>
      <c r="V65" s="370"/>
    </row>
    <row r="66" spans="1:22">
      <c r="A66" s="6">
        <f t="shared" si="0"/>
        <v>45</v>
      </c>
      <c r="B66" s="4" t="str">
        <f>Secteurs!$B$8</f>
        <v>Industrie alimentaire</v>
      </c>
      <c r="C66" s="4" t="str">
        <f>Produits!$B$60</f>
        <v>Eau, écarts de tri, déchets - Industrie alimentaire</v>
      </c>
      <c r="D66" s="269">
        <f>'Transformation - GIPT'!C482</f>
        <v>0.15</v>
      </c>
      <c r="G66" s="4" t="str">
        <f>Etiquettes!$H$5</f>
        <v>kt</v>
      </c>
      <c r="H66" s="4" t="str">
        <f>Etiquettes!$C$4</f>
        <v>2015-16:2019-20:2023-24</v>
      </c>
      <c r="I66" s="27" t="str">
        <f>Etiquettes!$H$3</f>
        <v>Pomme de terre</v>
      </c>
      <c r="K66" s="27" t="str">
        <f>Etiquettes!$H$6</f>
        <v>France entière</v>
      </c>
      <c r="R66"/>
      <c r="S66" s="27"/>
      <c r="T66" s="27"/>
      <c r="V66" s="370" t="s">
        <v>585</v>
      </c>
    </row>
    <row r="67" spans="1:22">
      <c r="A67" s="6">
        <f t="shared" si="0"/>
        <v>45</v>
      </c>
      <c r="B67" s="4" t="str">
        <f>Secteurs!$B$8</f>
        <v>Industrie alimentaire</v>
      </c>
      <c r="C67" s="4" t="str">
        <f>Produits!$B$61</f>
        <v>Ecarts de tri - Industrie alimentaire</v>
      </c>
      <c r="D67" s="4">
        <v>-1</v>
      </c>
      <c r="G67" s="4" t="str">
        <f>Etiquettes!$H$5</f>
        <v>kt</v>
      </c>
      <c r="H67" s="4" t="str">
        <f>Etiquettes!$C$4</f>
        <v>2015-16:2019-20:2023-24</v>
      </c>
      <c r="I67" s="27" t="str">
        <f>Etiquettes!$H$3</f>
        <v>Pomme de terre</v>
      </c>
      <c r="K67" s="27" t="str">
        <f>Etiquettes!$H$6</f>
        <v>France entière</v>
      </c>
      <c r="L67" s="7" t="s">
        <v>583</v>
      </c>
      <c r="M67" s="6" t="s">
        <v>584</v>
      </c>
      <c r="N67" s="4" t="str">
        <f>'Transformation - GIPT'!$B$6</f>
        <v>GIPT</v>
      </c>
      <c r="O67" s="27" t="s">
        <v>640</v>
      </c>
      <c r="P67" s="26" t="str">
        <f>Etiquettes!$J$11</f>
        <v>Répartition</v>
      </c>
      <c r="Q67" t="str">
        <f t="shared" ref="Q67" si="33">_xlfn.CONCAT(L67," = ",MROUND(D66*100,0.01)," % (",N67,")")</f>
        <v>Part de la production d'écarts de tri = 15 % (GIPT)</v>
      </c>
      <c r="R67" t="str">
        <f>Etiquettes!$L$15</f>
        <v>Indicative</v>
      </c>
      <c r="S67" s="27" t="s">
        <v>619</v>
      </c>
      <c r="T67" s="27" t="str">
        <f>Etiquettes!$H$17</f>
        <v>Donnée collectée (valeur du flux ou coefficient)</v>
      </c>
      <c r="V67" s="370"/>
    </row>
  </sheetData>
  <mergeCells count="5">
    <mergeCell ref="V10:V17"/>
    <mergeCell ref="V18:V41"/>
    <mergeCell ref="V66:V67"/>
    <mergeCell ref="V42:V65"/>
    <mergeCell ref="V2:V9"/>
  </mergeCells>
  <phoneticPr fontId="46" type="noConversion"/>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7243E-DF6A-43F8-A711-257E771A3106}">
  <sheetPr>
    <tabColor theme="1"/>
  </sheetPr>
  <dimension ref="A1:R52"/>
  <sheetViews>
    <sheetView workbookViewId="0">
      <pane xSplit="2" ySplit="1" topLeftCell="C2" activePane="bottomRight" state="frozen"/>
      <selection activeCell="E2" sqref="E2"/>
      <selection pane="topRight" activeCell="E2" sqref="E2"/>
      <selection pane="bottomLeft" activeCell="E2" sqref="E2"/>
      <selection pane="bottomRight" activeCell="E2" sqref="E2"/>
    </sheetView>
  </sheetViews>
  <sheetFormatPr baseColWidth="10" defaultColWidth="9.109375" defaultRowHeight="14.4"/>
  <cols>
    <col min="1" max="2" width="38.33203125" style="4" bestFit="1" customWidth="1"/>
    <col min="3" max="3" width="14.33203125" style="4" customWidth="1"/>
    <col min="4" max="4" width="13.109375" style="4" customWidth="1"/>
    <col min="5" max="5" width="19.109375" style="4" bestFit="1" customWidth="1"/>
    <col min="6" max="8" width="9.5546875" style="4" customWidth="1"/>
    <col min="9" max="13" width="14.44140625" style="26" customWidth="1"/>
    <col min="14" max="14" width="9.5546875" style="4" bestFit="1" customWidth="1"/>
    <col min="15" max="16384" width="9.109375" style="4"/>
  </cols>
  <sheetData>
    <row r="1" spans="1:18" ht="15" thickBot="1">
      <c r="A1" s="21" t="s">
        <v>126</v>
      </c>
      <c r="B1" s="22" t="s">
        <v>127</v>
      </c>
      <c r="C1" s="22" t="s">
        <v>128</v>
      </c>
      <c r="D1" s="22" t="s">
        <v>129</v>
      </c>
      <c r="E1" s="4" t="str" cm="1">
        <f t="array" ref="E1:R34">_xlfn._xlws.FILTER('Contraintes  '!G1:T224,ISTEXT('Contraintes  '!P1:P224))</f>
        <v>Unité</v>
      </c>
      <c r="F1" s="4" t="str">
        <v>Campagne</v>
      </c>
      <c r="G1" s="4" t="str">
        <v>Filière</v>
      </c>
      <c r="H1" s="4" t="str">
        <v>Année de la donnée collectée</v>
      </c>
      <c r="I1" s="4" t="str">
        <v>Territoire</v>
      </c>
      <c r="J1" s="4" t="str">
        <v>Traduction</v>
      </c>
      <c r="K1" s="4" t="str">
        <v>Hypothèse</v>
      </c>
      <c r="L1" s="4" t="str">
        <v>Source</v>
      </c>
      <c r="M1" s="4" t="str">
        <v>Onglet source fichier Excel</v>
      </c>
      <c r="N1" s="4" t="str">
        <v>Type de donnée collectée</v>
      </c>
      <c r="O1" s="4" t="str">
        <v>Information collectée</v>
      </c>
      <c r="P1" s="4" t="str">
        <v>Fiabilité des données</v>
      </c>
      <c r="Q1" s="4" t="str">
        <v>Méthode</v>
      </c>
      <c r="R1" s="4" t="str">
        <v>Analyse des résultats</v>
      </c>
    </row>
    <row r="2" spans="1:18">
      <c r="A2" s="4" t="str" cm="1">
        <f t="array" ref="A2:B34">_xlfn._xlws.FILTER('Contraintes  '!B2:C224,ISTEXT('Contraintes  '!P2:P224))</f>
        <v>Fécule de pommes de terre</v>
      </c>
      <c r="B2" s="4" t="str">
        <v>Autres IAA</v>
      </c>
      <c r="E2" s="4" t="str">
        <v>kt</v>
      </c>
      <c r="F2" s="4" t="str">
        <v>2023-24</v>
      </c>
      <c r="G2" s="4" t="str">
        <v>Pomme de terre</v>
      </c>
      <c r="H2" s="4">
        <v>2023</v>
      </c>
      <c r="I2" s="4" t="str">
        <v>France entière</v>
      </c>
      <c r="J2" s="4" t="str">
        <v>Part de la consommation de fécule par les autres IAA</v>
      </c>
      <c r="K2" s="4" t="str">
        <v>Utilisation de la donnée 2023</v>
      </c>
      <c r="L2" s="4" t="str">
        <v>GIPT</v>
      </c>
      <c r="M2" s="4" t="str">
        <v>Transformation - GIPT</v>
      </c>
      <c r="N2" s="4" t="str">
        <v>Répartition</v>
      </c>
      <c r="O2" s="4" t="str">
        <v>Part de la consommation de fécule par les autres IAA = 74 % (GIPT)</v>
      </c>
      <c r="P2" s="4" t="str">
        <v>Probable</v>
      </c>
      <c r="Q2" s="4" t="str">
        <v>Données collectées:Données déterminées</v>
      </c>
      <c r="R2" s="4" t="str">
        <v>Donnée collectée (valeur du flux ou coefficient)</v>
      </c>
    </row>
    <row r="3" spans="1:18">
      <c r="A3" s="4" t="str">
        <v>Fécule de pommes de terre</v>
      </c>
      <c r="B3" s="4" t="str">
        <v>Chimie/Pharmacie</v>
      </c>
      <c r="E3" s="4" t="str">
        <v>kt</v>
      </c>
      <c r="F3" s="4" t="str">
        <v>2023-24</v>
      </c>
      <c r="G3" s="4" t="str">
        <v>Pomme de terre</v>
      </c>
      <c r="H3" s="4">
        <v>2023</v>
      </c>
      <c r="I3" s="4" t="str">
        <v>France entière</v>
      </c>
      <c r="J3" s="4" t="str">
        <v>Part de la consommation de fécule par la Chimie-Pharmacie</v>
      </c>
      <c r="K3" s="4" t="str">
        <v>Utilisation de la donnée 2023</v>
      </c>
      <c r="L3" s="4" t="str">
        <v>GIPT</v>
      </c>
      <c r="M3" s="4" t="str">
        <v>Transformation - GIPT</v>
      </c>
      <c r="N3" s="4" t="str">
        <v>Répartition</v>
      </c>
      <c r="O3" s="4" t="str">
        <v>Part de la consommation de fécule par la Chimie-Pharmacie = 2 % (GIPT)</v>
      </c>
      <c r="P3" s="4" t="str">
        <v>Probable</v>
      </c>
      <c r="Q3" s="4" t="str">
        <v>Données collectées:Données déterminées</v>
      </c>
      <c r="R3" s="4" t="str">
        <v>Donnée collectée (valeur du flux ou coefficient)</v>
      </c>
    </row>
    <row r="4" spans="1:18">
      <c r="A4" s="4" t="str">
        <v>Fécule de pommes de terre</v>
      </c>
      <c r="B4" s="4" t="str">
        <v>Papetrie/Cartonnerie</v>
      </c>
      <c r="E4" s="4" t="str">
        <v>kt</v>
      </c>
      <c r="F4" s="4" t="str">
        <v>2023-24</v>
      </c>
      <c r="G4" s="4" t="str">
        <v>Pomme de terre</v>
      </c>
      <c r="H4" s="4">
        <v>2023</v>
      </c>
      <c r="I4" s="4" t="str">
        <v>France entière</v>
      </c>
      <c r="J4" s="4" t="str">
        <v>Part de la consommation de fécule par la Papetrie-Cartonnerie</v>
      </c>
      <c r="K4" s="4" t="str">
        <v>Utilisation de la donnée 2023</v>
      </c>
      <c r="L4" s="4" t="str">
        <v>GIPT</v>
      </c>
      <c r="M4" s="4" t="str">
        <v>Transformation - GIPT</v>
      </c>
      <c r="N4" s="4" t="str">
        <v>Répartition</v>
      </c>
      <c r="O4" s="4" t="str">
        <v>Part de la consommation de fécule par la Papetrie-Cartonnerie = 6 % (GIPT)</v>
      </c>
      <c r="P4" s="4" t="str">
        <v>Probable</v>
      </c>
      <c r="Q4" s="4" t="str">
        <v>Données collectées:Données déterminées</v>
      </c>
      <c r="R4" s="4" t="str">
        <v>Donnée collectée (valeur du flux ou coefficient)</v>
      </c>
    </row>
    <row r="5" spans="1:18">
      <c r="A5" s="4" t="str">
        <v>Fécule de pommes de terre</v>
      </c>
      <c r="B5" s="4" t="str">
        <v>Autres industries non alimentaires</v>
      </c>
      <c r="E5" s="4" t="str">
        <v>kt</v>
      </c>
      <c r="F5" s="4" t="str">
        <v>2023-24</v>
      </c>
      <c r="G5" s="4" t="str">
        <v>Pomme de terre</v>
      </c>
      <c r="H5" s="4">
        <v>2023</v>
      </c>
      <c r="I5" s="4" t="str">
        <v>France entière</v>
      </c>
      <c r="J5" s="4" t="str">
        <v>Part de la consommation de fécule par les autres industries non alimentaires</v>
      </c>
      <c r="K5" s="4" t="str">
        <v>Utilisation de la donnée 2023</v>
      </c>
      <c r="L5" s="4" t="str">
        <v>GIPT</v>
      </c>
      <c r="M5" s="4" t="str">
        <v>Transformation - GIPT</v>
      </c>
      <c r="N5" s="4" t="str">
        <v>Répartition</v>
      </c>
      <c r="O5" s="4" t="str">
        <v>Part de la consommation de fécule par les autres industries non alimentaires = 18 % (GIPT)</v>
      </c>
      <c r="P5" s="4" t="str">
        <v>Probable</v>
      </c>
      <c r="Q5" s="4" t="str">
        <v>Données collectées:Données déterminées</v>
      </c>
      <c r="R5" s="4" t="str">
        <v>Donnée collectée (valeur du flux ou coefficient)</v>
      </c>
    </row>
    <row r="6" spans="1:18">
      <c r="A6" s="4" t="str">
        <v>Pommes de terre de consommation</v>
      </c>
      <c r="B6" s="4" t="str">
        <v>Fabrication de chips</v>
      </c>
      <c r="E6" s="4" t="str">
        <v>kt</v>
      </c>
      <c r="F6" s="4" t="str">
        <v>2023-24</v>
      </c>
      <c r="G6" s="4" t="str">
        <v>Pomme de terre</v>
      </c>
      <c r="H6" s="4" t="str">
        <v>2023-24</v>
      </c>
      <c r="I6" s="4" t="str">
        <v>France entière</v>
      </c>
      <c r="J6" s="4" t="str">
        <v>Part de la consommation de pommes de terre pour la fabrication de chips</v>
      </c>
      <c r="K6" s="4">
        <v>0</v>
      </c>
      <c r="L6" s="4" t="str">
        <v>GIPT</v>
      </c>
      <c r="M6" s="4" t="str">
        <v>Transformation - GIPT</v>
      </c>
      <c r="N6" s="4" t="str">
        <v>Répartition</v>
      </c>
      <c r="O6" s="4" t="str">
        <v>Part de la consommation de pommes de terre pour la fabrication de chips = 14 % (GIPT)</v>
      </c>
      <c r="P6" s="4" t="str">
        <v>Probable</v>
      </c>
      <c r="Q6" s="4" t="str">
        <v>Données collectées:Données déterminées</v>
      </c>
      <c r="R6" s="4" t="str">
        <v>Donnée collectée (valeur du flux ou coefficient)</v>
      </c>
    </row>
    <row r="7" spans="1:18">
      <c r="A7" s="4" t="str">
        <v>Pommes de terre de consommation</v>
      </c>
      <c r="B7" s="4" t="str">
        <v>Fabrication de produits déshydratés</v>
      </c>
      <c r="E7" s="4" t="str">
        <v>kt</v>
      </c>
      <c r="F7" s="4" t="str">
        <v>2023-24</v>
      </c>
      <c r="G7" s="4" t="str">
        <v>Pomme de terre</v>
      </c>
      <c r="H7" s="4" t="str">
        <v>2023-24</v>
      </c>
      <c r="I7" s="4" t="str">
        <v>France entière</v>
      </c>
      <c r="J7" s="4" t="str">
        <v>Part de la consommation de pommes de terre pour la fabrication de produits déshydratés</v>
      </c>
      <c r="K7" s="4">
        <v>0</v>
      </c>
      <c r="L7" s="4" t="str">
        <v>GIPT</v>
      </c>
      <c r="M7" s="4" t="str">
        <v>Transformation - GIPT</v>
      </c>
      <c r="N7" s="4" t="str">
        <v>Répartition</v>
      </c>
      <c r="O7" s="4" t="str">
        <v>Part de la consommation de pommes de terre pour la fabrication de produits déshydratés = 13 % (GIPT)</v>
      </c>
      <c r="P7" s="4" t="str">
        <v>Probable</v>
      </c>
      <c r="Q7" s="4" t="str">
        <v>Données collectées:Données déterminées</v>
      </c>
      <c r="R7" s="4" t="str">
        <v>Donnée collectée (valeur du flux ou coefficient)</v>
      </c>
    </row>
    <row r="8" spans="1:18">
      <c r="A8" s="4" t="str">
        <v>Pommes de terre de consommation</v>
      </c>
      <c r="B8" s="4" t="str">
        <v>Fabrication de produits surgelés</v>
      </c>
      <c r="E8" s="4" t="str">
        <v>kt</v>
      </c>
      <c r="F8" s="4" t="str">
        <v>2023-24</v>
      </c>
      <c r="G8" s="4" t="str">
        <v>Pomme de terre</v>
      </c>
      <c r="H8" s="4" t="str">
        <v>2023-24</v>
      </c>
      <c r="I8" s="4" t="str">
        <v>France entière</v>
      </c>
      <c r="J8" s="4" t="str">
        <v>Part de la consommation de pommes de terre pour la fabrication de produits surgelés</v>
      </c>
      <c r="K8" s="4">
        <v>0</v>
      </c>
      <c r="L8" s="4" t="str">
        <v>GIPT</v>
      </c>
      <c r="M8" s="4" t="str">
        <v>Transformation - GIPT</v>
      </c>
      <c r="N8" s="4" t="str">
        <v>Répartition</v>
      </c>
      <c r="O8" s="4" t="str">
        <v>Part de la consommation de pommes de terre pour la fabrication de produits surgelés = 67 % (GIPT)</v>
      </c>
      <c r="P8" s="4" t="str">
        <v>Probable</v>
      </c>
      <c r="Q8" s="4" t="str">
        <v>Données collectées:Données déterminées</v>
      </c>
      <c r="R8" s="4" t="str">
        <v>Donnée collectée (valeur du flux ou coefficient)</v>
      </c>
    </row>
    <row r="9" spans="1:18">
      <c r="A9" s="4" t="str">
        <v>Pommes de terre de consommation</v>
      </c>
      <c r="B9" s="4" t="str">
        <v>Fabrication d'autres produits</v>
      </c>
      <c r="E9" s="4" t="str">
        <v>kt</v>
      </c>
      <c r="F9" s="4" t="str">
        <v>2023-24</v>
      </c>
      <c r="G9" s="4" t="str">
        <v>Pomme de terre</v>
      </c>
      <c r="H9" s="4" t="str">
        <v>2023-24</v>
      </c>
      <c r="I9" s="4" t="str">
        <v>France entière</v>
      </c>
      <c r="J9" s="4" t="str">
        <v>Part de la consommation de pommes de terre pour la fabrication d'autres produits</v>
      </c>
      <c r="K9" s="4">
        <v>0</v>
      </c>
      <c r="L9" s="4" t="str">
        <v>GIPT</v>
      </c>
      <c r="M9" s="4" t="str">
        <v>Transformation - GIPT</v>
      </c>
      <c r="N9" s="4" t="str">
        <v>Répartition</v>
      </c>
      <c r="O9" s="4" t="str">
        <v>Part de la consommation de pommes de terre pour la fabrication d'autres produits = 6 % (GIPT)</v>
      </c>
      <c r="P9" s="4" t="str">
        <v>Probable</v>
      </c>
      <c r="Q9" s="4" t="str">
        <v>Données collectées:Données déterminées</v>
      </c>
      <c r="R9" s="4" t="str">
        <v>Donnée collectée (valeur du flux ou coefficient)</v>
      </c>
    </row>
    <row r="10" spans="1:18">
      <c r="A10" s="4" t="str">
        <v>Chips</v>
      </c>
      <c r="B10" s="4" t="str">
        <v>A domicile</v>
      </c>
      <c r="E10" s="4" t="str">
        <v>kt</v>
      </c>
      <c r="F10" s="4" t="str">
        <v>2023-24</v>
      </c>
      <c r="G10" s="4" t="str">
        <v>Pomme de terre</v>
      </c>
      <c r="H10" s="4" t="str">
        <v>2023-24</v>
      </c>
      <c r="I10" s="4" t="str">
        <v>France entière</v>
      </c>
      <c r="J10" s="4" t="str">
        <v>Part de la consommation de chips à domicile</v>
      </c>
      <c r="K10" s="4">
        <v>0</v>
      </c>
      <c r="L10" s="4" t="str">
        <v>GIPT</v>
      </c>
      <c r="M10" s="4" t="str">
        <v>Transformation - GIPT</v>
      </c>
      <c r="N10" s="4" t="str">
        <v>Répartition</v>
      </c>
      <c r="O10" s="4" t="str">
        <v>Part de la consommation de chips à domicile = 95,24 % (GIPT)</v>
      </c>
      <c r="P10" s="4" t="str">
        <v>Probable</v>
      </c>
      <c r="Q10" s="4" t="str">
        <v>Données collectées:Données déterminées</v>
      </c>
      <c r="R10" s="4" t="str">
        <v>Donnée collectée (valeur du flux ou coefficient)</v>
      </c>
    </row>
    <row r="11" spans="1:18">
      <c r="A11" s="4" t="str">
        <v>Chips</v>
      </c>
      <c r="B11" s="4" t="str">
        <v>Restauration commerciale</v>
      </c>
      <c r="E11" s="4" t="str">
        <v>kt</v>
      </c>
      <c r="F11" s="4" t="str">
        <v>2023-24</v>
      </c>
      <c r="G11" s="4" t="str">
        <v>Pomme de terre</v>
      </c>
      <c r="H11" s="4" t="str">
        <v>2023-24</v>
      </c>
      <c r="I11" s="4" t="str">
        <v>France entière</v>
      </c>
      <c r="J11" s="4" t="str">
        <v>Part de la consommation de chips en restauration commerciale</v>
      </c>
      <c r="K11" s="4">
        <v>0</v>
      </c>
      <c r="L11" s="4" t="str">
        <v>GIPT</v>
      </c>
      <c r="M11" s="4" t="str">
        <v>Transformation - GIPT</v>
      </c>
      <c r="N11" s="4" t="str">
        <v>Répartition</v>
      </c>
      <c r="O11" s="4" t="str">
        <v>Part de la consommation de chips en restauration commerciale = 4,76 % (GIPT)</v>
      </c>
      <c r="P11" s="4" t="str">
        <v>Probable</v>
      </c>
      <c r="Q11" s="4" t="str">
        <v>Données collectées:Données déterminées</v>
      </c>
      <c r="R11" s="4" t="str">
        <v>Donnée collectée (valeur du flux ou coefficient)</v>
      </c>
    </row>
    <row r="12" spans="1:18">
      <c r="A12" s="4" t="str">
        <v>Chips</v>
      </c>
      <c r="B12" s="4" t="str">
        <v>Restauration collective</v>
      </c>
      <c r="E12" s="4" t="str">
        <v>kt</v>
      </c>
      <c r="F12" s="4" t="str">
        <v>2023-24</v>
      </c>
      <c r="G12" s="4" t="str">
        <v>Pomme de terre</v>
      </c>
      <c r="H12" s="4" t="str">
        <v>2023-24</v>
      </c>
      <c r="I12" s="4" t="str">
        <v>France entière</v>
      </c>
      <c r="J12" s="4" t="str">
        <v>Part de la consommation de chips en restauration collective</v>
      </c>
      <c r="K12" s="4">
        <v>0</v>
      </c>
      <c r="L12" s="4" t="str">
        <v>GIPT</v>
      </c>
      <c r="M12" s="4" t="str">
        <v>Transformation - GIPT</v>
      </c>
      <c r="N12" s="4" t="str">
        <v>Répartition</v>
      </c>
      <c r="O12" s="4" t="str">
        <v>Part de la consommation de chips en restauration collective = 0 % (GIPT)</v>
      </c>
      <c r="P12" s="4" t="str">
        <v>Probable</v>
      </c>
      <c r="Q12" s="4" t="str">
        <v>Données collectées:Données déterminées</v>
      </c>
      <c r="R12" s="4" t="str">
        <v>Donnée collectée (valeur du flux ou coefficient)</v>
      </c>
    </row>
    <row r="13" spans="1:18">
      <c r="A13" s="4" t="str">
        <v>Produits déshydratés</v>
      </c>
      <c r="B13" s="4" t="str">
        <v>A domicile</v>
      </c>
      <c r="E13" s="4" t="str">
        <v>kt</v>
      </c>
      <c r="F13" s="4" t="str">
        <v>2023-24</v>
      </c>
      <c r="G13" s="4" t="str">
        <v>Pomme de terre</v>
      </c>
      <c r="H13" s="4" t="str">
        <v>2023-24</v>
      </c>
      <c r="I13" s="4" t="str">
        <v>France entière</v>
      </c>
      <c r="J13" s="4" t="str">
        <v>Part de la consommation de produits déshydratés à domicile</v>
      </c>
      <c r="K13" s="4">
        <v>0</v>
      </c>
      <c r="L13" s="4" t="str">
        <v>GIPT</v>
      </c>
      <c r="M13" s="4" t="str">
        <v>Transformation - GIPT</v>
      </c>
      <c r="N13" s="4" t="str">
        <v>Répartition</v>
      </c>
      <c r="O13" s="4" t="str">
        <v>Part de la consommation de produits déshydratés à domicile = 60,98 % (GIPT)</v>
      </c>
      <c r="P13" s="4" t="str">
        <v>Probable</v>
      </c>
      <c r="Q13" s="4" t="str">
        <v>Données collectées:Données déterminées</v>
      </c>
      <c r="R13" s="4" t="str">
        <v>Donnée collectée (valeur du flux ou coefficient)</v>
      </c>
    </row>
    <row r="14" spans="1:18">
      <c r="A14" s="4" t="str">
        <v>Produits déshydratés</v>
      </c>
      <c r="B14" s="4" t="str">
        <v>Restauration commerciale</v>
      </c>
      <c r="E14" s="4" t="str">
        <v>kt</v>
      </c>
      <c r="F14" s="4" t="str">
        <v>2023-24</v>
      </c>
      <c r="G14" s="4" t="str">
        <v>Pomme de terre</v>
      </c>
      <c r="H14" s="4" t="str">
        <v>2023-24</v>
      </c>
      <c r="I14" s="4" t="str">
        <v>France entière</v>
      </c>
      <c r="J14" s="4" t="str">
        <v>Part de la consommation de produits déshydratés en restauration commerciale</v>
      </c>
      <c r="K14" s="4">
        <v>0</v>
      </c>
      <c r="L14" s="4" t="str">
        <v>GIPT</v>
      </c>
      <c r="M14" s="4" t="str">
        <v>Transformation - GIPT</v>
      </c>
      <c r="N14" s="4" t="str">
        <v>Répartition</v>
      </c>
      <c r="O14" s="4" t="str">
        <v>Part de la consommation de produits déshydratés en restauration commerciale = 2,44 % (GIPT)</v>
      </c>
      <c r="P14" s="4" t="str">
        <v>Probable</v>
      </c>
      <c r="Q14" s="4" t="str">
        <v>Données collectées:Données déterminées</v>
      </c>
      <c r="R14" s="4" t="str">
        <v>Donnée collectée (valeur du flux ou coefficient)</v>
      </c>
    </row>
    <row r="15" spans="1:18">
      <c r="A15" s="4" t="str">
        <v>Produits déshydratés</v>
      </c>
      <c r="B15" s="4" t="str">
        <v>Restauration collective</v>
      </c>
      <c r="E15" s="4" t="str">
        <v>kt</v>
      </c>
      <c r="F15" s="4" t="str">
        <v>2023-24</v>
      </c>
      <c r="G15" s="4" t="str">
        <v>Pomme de terre</v>
      </c>
      <c r="H15" s="4" t="str">
        <v>2023-24</v>
      </c>
      <c r="I15" s="4" t="str">
        <v>France entière</v>
      </c>
      <c r="J15" s="4" t="str">
        <v>Part de la consommation de produits déshydratés en restauration collective</v>
      </c>
      <c r="K15" s="4">
        <v>0</v>
      </c>
      <c r="L15" s="4" t="str">
        <v>GIPT</v>
      </c>
      <c r="M15" s="4" t="str">
        <v>Transformation - GIPT</v>
      </c>
      <c r="N15" s="4" t="str">
        <v>Répartition</v>
      </c>
      <c r="O15" s="4" t="str">
        <v>Part de la consommation de produits déshydratés en restauration collective = 36,59 % (GIPT)</v>
      </c>
      <c r="P15" s="4" t="str">
        <v>Probable</v>
      </c>
      <c r="Q15" s="4" t="str">
        <v>Données collectées:Données déterminées</v>
      </c>
      <c r="R15" s="4" t="str">
        <v>Donnée collectée (valeur du flux ou coefficient)</v>
      </c>
    </row>
    <row r="16" spans="1:18">
      <c r="A16" s="4" t="str">
        <v>Produits de 4ème et 5ème gamme</v>
      </c>
      <c r="B16" s="4" t="str">
        <v>A domicile</v>
      </c>
      <c r="E16" s="4" t="str">
        <v>kt</v>
      </c>
      <c r="F16" s="4" t="str">
        <v>2023-24</v>
      </c>
      <c r="G16" s="4" t="str">
        <v>Pomme de terre</v>
      </c>
      <c r="H16" s="4" t="str">
        <v>2023-24</v>
      </c>
      <c r="I16" s="4" t="str">
        <v>France entière</v>
      </c>
      <c r="J16" s="4" t="str">
        <v>Part de la consommation de produits de 4ème et 5ème gamme à domicile</v>
      </c>
      <c r="K16" s="4">
        <v>0</v>
      </c>
      <c r="L16" s="4" t="str">
        <v>GIPT</v>
      </c>
      <c r="M16" s="4" t="str">
        <v>Transformation - GIPT</v>
      </c>
      <c r="N16" s="4" t="str">
        <v>Répartition</v>
      </c>
      <c r="O16" s="4" t="str">
        <v>Part de la consommation de produits de 4ème et 5ème gamme à domicile = 5,88 % (GIPT)</v>
      </c>
      <c r="P16" s="4" t="str">
        <v>Probable</v>
      </c>
      <c r="Q16" s="4" t="str">
        <v>Données collectées:Données déterminées</v>
      </c>
      <c r="R16" s="4" t="str">
        <v>Donnée collectée (valeur du flux ou coefficient)</v>
      </c>
    </row>
    <row r="17" spans="1:18">
      <c r="A17" s="4" t="str">
        <v>Produits de 4ème et 5ème gamme</v>
      </c>
      <c r="B17" s="4" t="str">
        <v>Restauration commerciale</v>
      </c>
      <c r="E17" s="4" t="str">
        <v>kt</v>
      </c>
      <c r="F17" s="4" t="str">
        <v>2023-24</v>
      </c>
      <c r="G17" s="4" t="str">
        <v>Pomme de terre</v>
      </c>
      <c r="H17" s="4" t="str">
        <v>2023-24</v>
      </c>
      <c r="I17" s="4" t="str">
        <v>France entière</v>
      </c>
      <c r="J17" s="4" t="str">
        <v>Part de la consommation de produits de 4ème et 5ème gamme en restauration commerciale</v>
      </c>
      <c r="K17" s="4">
        <v>0</v>
      </c>
      <c r="L17" s="4" t="str">
        <v>GIPT</v>
      </c>
      <c r="M17" s="4" t="str">
        <v>Transformation - GIPT</v>
      </c>
      <c r="N17" s="4" t="str">
        <v>Répartition</v>
      </c>
      <c r="O17" s="4" t="str">
        <v>Part de la consommation de produits de 4ème et 5ème gamme en restauration commerciale = 29,41 % (GIPT)</v>
      </c>
      <c r="P17" s="4" t="str">
        <v>Probable</v>
      </c>
      <c r="Q17" s="4" t="str">
        <v>Données collectées:Données déterminées</v>
      </c>
      <c r="R17" s="4" t="str">
        <v>Donnée collectée (valeur du flux ou coefficient)</v>
      </c>
    </row>
    <row r="18" spans="1:18">
      <c r="A18" s="4" t="str">
        <v>Produits de 4ème et 5ème gamme</v>
      </c>
      <c r="B18" s="4" t="str">
        <v>Restauration collective</v>
      </c>
      <c r="E18" s="4" t="str">
        <v>kt</v>
      </c>
      <c r="F18" s="4" t="str">
        <v>2023-24</v>
      </c>
      <c r="G18" s="4" t="str">
        <v>Pomme de terre</v>
      </c>
      <c r="H18" s="4" t="str">
        <v>2023-24</v>
      </c>
      <c r="I18" s="4" t="str">
        <v>France entière</v>
      </c>
      <c r="J18" s="4" t="str">
        <v>Part de la consommation de produits de 4ème et 5ème gamme en restauration collective</v>
      </c>
      <c r="K18" s="4">
        <v>0</v>
      </c>
      <c r="L18" s="4" t="str">
        <v>GIPT</v>
      </c>
      <c r="M18" s="4" t="str">
        <v>Transformation - GIPT</v>
      </c>
      <c r="N18" s="4" t="str">
        <v>Répartition</v>
      </c>
      <c r="O18" s="4" t="str">
        <v>Part de la consommation de produits de 4ème et 5ème gamme en restauration collective = 64,71 % (GIPT)</v>
      </c>
      <c r="P18" s="4" t="str">
        <v>Probable</v>
      </c>
      <c r="Q18" s="4" t="str">
        <v>Données collectées:Données déterminées</v>
      </c>
      <c r="R18" s="4" t="str">
        <v>Donnée collectée (valeur du flux ou coefficient)</v>
      </c>
    </row>
    <row r="19" spans="1:18">
      <c r="A19" s="4" t="str">
        <v>Produits surgelés</v>
      </c>
      <c r="B19" s="4" t="str">
        <v>A domicile</v>
      </c>
      <c r="E19" s="4" t="str">
        <v>kt</v>
      </c>
      <c r="F19" s="4" t="str">
        <v>2023-24</v>
      </c>
      <c r="G19" s="4" t="str">
        <v>Pomme de terre</v>
      </c>
      <c r="H19" s="4" t="str">
        <v>2023-24</v>
      </c>
      <c r="I19" s="4" t="str">
        <v>France entière</v>
      </c>
      <c r="J19" s="4" t="str">
        <v>Part de la consommation de produits surgelés à domicile</v>
      </c>
      <c r="K19" s="4">
        <v>0</v>
      </c>
      <c r="L19" s="4" t="str">
        <v>GIPT</v>
      </c>
      <c r="M19" s="4" t="str">
        <v>Transformation - GIPT</v>
      </c>
      <c r="N19" s="4" t="str">
        <v>Répartition</v>
      </c>
      <c r="O19" s="4" t="str">
        <v>Part de la consommation de produits surgelés à domicile = 47,71 % (GIPT)</v>
      </c>
      <c r="P19" s="4" t="str">
        <v>Probable</v>
      </c>
      <c r="Q19" s="4" t="str">
        <v>Données collectées:Données déterminées</v>
      </c>
      <c r="R19" s="4" t="str">
        <v>Donnée collectée (valeur du flux ou coefficient)</v>
      </c>
    </row>
    <row r="20" spans="1:18">
      <c r="A20" s="4" t="str">
        <v>Produits surgelés</v>
      </c>
      <c r="B20" s="4" t="str">
        <v>Restauration commerciale</v>
      </c>
      <c r="E20" s="4" t="str">
        <v>kt</v>
      </c>
      <c r="F20" s="4" t="str">
        <v>2023-24</v>
      </c>
      <c r="G20" s="4" t="str">
        <v>Pomme de terre</v>
      </c>
      <c r="H20" s="4" t="str">
        <v>2023-24</v>
      </c>
      <c r="I20" s="4" t="str">
        <v>France entière</v>
      </c>
      <c r="J20" s="4" t="str">
        <v>Part de la consommation de produits surgelés en restauration commerciale</v>
      </c>
      <c r="K20" s="4">
        <v>0</v>
      </c>
      <c r="L20" s="4" t="str">
        <v>GIPT</v>
      </c>
      <c r="M20" s="4" t="str">
        <v>Transformation - GIPT</v>
      </c>
      <c r="N20" s="4" t="str">
        <v>Répartition</v>
      </c>
      <c r="O20" s="4" t="str">
        <v>Part de la consommation de produits surgelés en restauration commerciale = 41,28 % (GIPT)</v>
      </c>
      <c r="P20" s="4" t="str">
        <v>Probable</v>
      </c>
      <c r="Q20" s="4" t="str">
        <v>Données collectées:Données déterminées</v>
      </c>
      <c r="R20" s="4" t="str">
        <v>Donnée collectée (valeur du flux ou coefficient)</v>
      </c>
    </row>
    <row r="21" spans="1:18">
      <c r="A21" s="4" t="str">
        <v>Produits surgelés</v>
      </c>
      <c r="B21" s="4" t="str">
        <v>Restauration collective</v>
      </c>
      <c r="E21" s="4" t="str">
        <v>kt</v>
      </c>
      <c r="F21" s="4" t="str">
        <v>2023-24</v>
      </c>
      <c r="G21" s="4" t="str">
        <v>Pomme de terre</v>
      </c>
      <c r="H21" s="4" t="str">
        <v>2023-24</v>
      </c>
      <c r="I21" s="4" t="str">
        <v>France entière</v>
      </c>
      <c r="J21" s="4" t="str">
        <v>Part de la consommation de produits surgelés en restauration collective</v>
      </c>
      <c r="K21" s="4">
        <v>0</v>
      </c>
      <c r="L21" s="4" t="str">
        <v>GIPT</v>
      </c>
      <c r="M21" s="4" t="str">
        <v>Transformation - GIPT</v>
      </c>
      <c r="N21" s="4" t="str">
        <v>Répartition</v>
      </c>
      <c r="O21" s="4" t="str">
        <v>Part de la consommation de produits surgelés en restauration collective = 11,01 % (GIPT)</v>
      </c>
      <c r="P21" s="4" t="str">
        <v>Probable</v>
      </c>
      <c r="Q21" s="4" t="str">
        <v>Données collectées:Données déterminées</v>
      </c>
      <c r="R21" s="4" t="str">
        <v>Donnée collectée (valeur du flux ou coefficient)</v>
      </c>
    </row>
    <row r="22" spans="1:18">
      <c r="A22" s="4" t="str">
        <v>Chips</v>
      </c>
      <c r="B22" s="4" t="str">
        <v>A domicile</v>
      </c>
      <c r="E22" s="4" t="str">
        <v>kt</v>
      </c>
      <c r="F22" s="4" t="str">
        <v>2015-16:2019-20</v>
      </c>
      <c r="G22" s="4" t="str">
        <v>Pomme de terre</v>
      </c>
      <c r="H22" s="4" t="str">
        <v>2023-24</v>
      </c>
      <c r="I22" s="4" t="str">
        <v>France entière</v>
      </c>
      <c r="J22" s="4" t="str">
        <v>Part de la consommation de chips à domicile</v>
      </c>
      <c r="K22" s="4" t="str">
        <v>Même répartition des circuits de distribution qu'en 2023-24</v>
      </c>
      <c r="L22" s="4" t="str">
        <v>GIPT</v>
      </c>
      <c r="M22" s="4" t="str">
        <v>Transformation - GIPT</v>
      </c>
      <c r="N22" s="4" t="str">
        <v>Répartition</v>
      </c>
      <c r="O22" s="4" t="str">
        <v>Part de la consommation de chips à domicile = 95,24 % (GIPT)</v>
      </c>
      <c r="P22" s="4" t="str">
        <v>Approximative</v>
      </c>
      <c r="Q22" s="4" t="str">
        <v>Données collectées:Données déterminées</v>
      </c>
      <c r="R22" s="4" t="str">
        <v>Donnée collectée (valeur du flux ou coefficient)</v>
      </c>
    </row>
    <row r="23" spans="1:18">
      <c r="A23" s="4" t="str">
        <v>Chips</v>
      </c>
      <c r="B23" s="4" t="str">
        <v>Restauration commerciale</v>
      </c>
      <c r="E23" s="4" t="str">
        <v>kt</v>
      </c>
      <c r="F23" s="4" t="str">
        <v>2015-16:2019-20</v>
      </c>
      <c r="G23" s="4" t="str">
        <v>Pomme de terre</v>
      </c>
      <c r="H23" s="4" t="str">
        <v>2023-24</v>
      </c>
      <c r="I23" s="4" t="str">
        <v>France entière</v>
      </c>
      <c r="J23" s="4" t="str">
        <v>Part de la consommation de chips en restauration commerciale</v>
      </c>
      <c r="K23" s="4" t="str">
        <v>Même répartition des circuits de distribution qu'en 2023-24</v>
      </c>
      <c r="L23" s="4" t="str">
        <v>GIPT</v>
      </c>
      <c r="M23" s="4" t="str">
        <v>Transformation - GIPT</v>
      </c>
      <c r="N23" s="4" t="str">
        <v>Répartition</v>
      </c>
      <c r="O23" s="4" t="str">
        <v>Part de la consommation de chips en restauration commerciale = 4,76 % (GIPT)</v>
      </c>
      <c r="P23" s="4" t="str">
        <v>Approximative</v>
      </c>
      <c r="Q23" s="4" t="str">
        <v>Données collectées:Données déterminées</v>
      </c>
      <c r="R23" s="4" t="str">
        <v>Donnée collectée (valeur du flux ou coefficient)</v>
      </c>
    </row>
    <row r="24" spans="1:18">
      <c r="A24" s="4" t="str">
        <v>Chips</v>
      </c>
      <c r="B24" s="4" t="str">
        <v>Restauration collective</v>
      </c>
      <c r="E24" s="4" t="str">
        <v>kt</v>
      </c>
      <c r="F24" s="4" t="str">
        <v>2015-16:2019-20</v>
      </c>
      <c r="G24" s="4" t="str">
        <v>Pomme de terre</v>
      </c>
      <c r="H24" s="4" t="str">
        <v>2023-24</v>
      </c>
      <c r="I24" s="4" t="str">
        <v>France entière</v>
      </c>
      <c r="J24" s="4" t="str">
        <v>Part de la consommation de chips en restauration collective</v>
      </c>
      <c r="K24" s="4" t="str">
        <v>Même répartition des circuits de distribution qu'en 2023-24</v>
      </c>
      <c r="L24" s="4" t="str">
        <v>GIPT</v>
      </c>
      <c r="M24" s="4" t="str">
        <v>Transformation - GIPT</v>
      </c>
      <c r="N24" s="4" t="str">
        <v>Répartition</v>
      </c>
      <c r="O24" s="4" t="str">
        <v>Part de la consommation de chips en restauration collective = 0 % (GIPT)</v>
      </c>
      <c r="P24" s="4" t="str">
        <v>Approximative</v>
      </c>
      <c r="Q24" s="4" t="str">
        <v>Données collectées:Données déterminées</v>
      </c>
      <c r="R24" s="4" t="str">
        <v>Donnée collectée (valeur du flux ou coefficient)</v>
      </c>
    </row>
    <row r="25" spans="1:18">
      <c r="A25" s="4" t="str">
        <v>Produits déshydratés</v>
      </c>
      <c r="B25" s="4" t="str">
        <v>A domicile</v>
      </c>
      <c r="E25" s="4" t="str">
        <v>kt</v>
      </c>
      <c r="F25" s="4" t="str">
        <v>2015-16:2019-20</v>
      </c>
      <c r="G25" s="4" t="str">
        <v>Pomme de terre</v>
      </c>
      <c r="H25" s="4" t="str">
        <v>2023-24</v>
      </c>
      <c r="I25" s="4" t="str">
        <v>France entière</v>
      </c>
      <c r="J25" s="4" t="str">
        <v>Part de la consommation de produits déshydratés à domicile</v>
      </c>
      <c r="K25" s="4" t="str">
        <v>Même répartition des circuits de distribution qu'en 2023-24</v>
      </c>
      <c r="L25" s="4" t="str">
        <v>GIPT</v>
      </c>
      <c r="M25" s="4" t="str">
        <v>Transformation - GIPT</v>
      </c>
      <c r="N25" s="4" t="str">
        <v>Répartition</v>
      </c>
      <c r="O25" s="4" t="str">
        <v>Part de la consommation de produits déshydratés à domicile = 60,98 % (GIPT)</v>
      </c>
      <c r="P25" s="4" t="str">
        <v>Approximative</v>
      </c>
      <c r="Q25" s="4" t="str">
        <v>Données collectées:Données déterminées</v>
      </c>
      <c r="R25" s="4" t="str">
        <v>Donnée collectée (valeur du flux ou coefficient)</v>
      </c>
    </row>
    <row r="26" spans="1:18">
      <c r="A26" s="4" t="str">
        <v>Produits déshydratés</v>
      </c>
      <c r="B26" s="4" t="str">
        <v>Restauration commerciale</v>
      </c>
      <c r="E26" s="4" t="str">
        <v>kt</v>
      </c>
      <c r="F26" s="4" t="str">
        <v>2015-16:2019-20</v>
      </c>
      <c r="G26" s="4" t="str">
        <v>Pomme de terre</v>
      </c>
      <c r="H26" s="4" t="str">
        <v>2023-24</v>
      </c>
      <c r="I26" s="4" t="str">
        <v>France entière</v>
      </c>
      <c r="J26" s="4" t="str">
        <v>Part de la consommation de produits déshydratés en restauration commerciale</v>
      </c>
      <c r="K26" s="4" t="str">
        <v>Même répartition des circuits de distribution qu'en 2023-24</v>
      </c>
      <c r="L26" s="4" t="str">
        <v>GIPT</v>
      </c>
      <c r="M26" s="4" t="str">
        <v>Transformation - GIPT</v>
      </c>
      <c r="N26" s="4" t="str">
        <v>Répartition</v>
      </c>
      <c r="O26" s="4" t="str">
        <v>Part de la consommation de produits déshydratés en restauration commerciale = 2,44 % (GIPT)</v>
      </c>
      <c r="P26" s="4" t="str">
        <v>Approximative</v>
      </c>
      <c r="Q26" s="4" t="str">
        <v>Données collectées:Données déterminées</v>
      </c>
      <c r="R26" s="4" t="str">
        <v>Donnée collectée (valeur du flux ou coefficient)</v>
      </c>
    </row>
    <row r="27" spans="1:18">
      <c r="A27" s="4" t="str">
        <v>Produits déshydratés</v>
      </c>
      <c r="B27" s="4" t="str">
        <v>Restauration collective</v>
      </c>
      <c r="E27" s="4" t="str">
        <v>kt</v>
      </c>
      <c r="F27" s="4" t="str">
        <v>2015-16:2019-20</v>
      </c>
      <c r="G27" s="4" t="str">
        <v>Pomme de terre</v>
      </c>
      <c r="H27" s="4" t="str">
        <v>2023-24</v>
      </c>
      <c r="I27" s="4" t="str">
        <v>France entière</v>
      </c>
      <c r="J27" s="4" t="str">
        <v>Part de la consommation de produits déshydratés en restauration collective</v>
      </c>
      <c r="K27" s="4" t="str">
        <v>Même répartition des circuits de distribution qu'en 2023-24</v>
      </c>
      <c r="L27" s="4" t="str">
        <v>GIPT</v>
      </c>
      <c r="M27" s="4" t="str">
        <v>Transformation - GIPT</v>
      </c>
      <c r="N27" s="4" t="str">
        <v>Répartition</v>
      </c>
      <c r="O27" s="4" t="str">
        <v>Part de la consommation de produits déshydratés en restauration collective = 36,59 % (GIPT)</v>
      </c>
      <c r="P27" s="4" t="str">
        <v>Approximative</v>
      </c>
      <c r="Q27" s="4" t="str">
        <v>Données collectées:Données déterminées</v>
      </c>
      <c r="R27" s="4" t="str">
        <v>Donnée collectée (valeur du flux ou coefficient)</v>
      </c>
    </row>
    <row r="28" spans="1:18">
      <c r="A28" s="4" t="str">
        <v>Produits de 4ème et 5ème gamme</v>
      </c>
      <c r="B28" s="4" t="str">
        <v>A domicile</v>
      </c>
      <c r="E28" s="4" t="str">
        <v>kt</v>
      </c>
      <c r="F28" s="4" t="str">
        <v>2015-16:2019-20</v>
      </c>
      <c r="G28" s="4" t="str">
        <v>Pomme de terre</v>
      </c>
      <c r="H28" s="4" t="str">
        <v>2023-24</v>
      </c>
      <c r="I28" s="4" t="str">
        <v>France entière</v>
      </c>
      <c r="J28" s="4" t="str">
        <v>Part de la consommation de produits de 4ème et 5ème gamme à domicile</v>
      </c>
      <c r="K28" s="4" t="str">
        <v>Même répartition des circuits de distribution qu'en 2023-24</v>
      </c>
      <c r="L28" s="4" t="str">
        <v>GIPT</v>
      </c>
      <c r="M28" s="4" t="str">
        <v>Transformation - GIPT</v>
      </c>
      <c r="N28" s="4" t="str">
        <v>Répartition</v>
      </c>
      <c r="O28" s="4" t="str">
        <v>Part de la consommation de produits de 4ème et 5ème gamme à domicile = 5,88 % (GIPT)</v>
      </c>
      <c r="P28" s="4" t="str">
        <v>Approximative</v>
      </c>
      <c r="Q28" s="4" t="str">
        <v>Données collectées:Données déterminées</v>
      </c>
      <c r="R28" s="4" t="str">
        <v>Donnée collectée (valeur du flux ou coefficient)</v>
      </c>
    </row>
    <row r="29" spans="1:18">
      <c r="A29" s="4" t="str">
        <v>Produits de 4ème et 5ème gamme</v>
      </c>
      <c r="B29" s="4" t="str">
        <v>Restauration commerciale</v>
      </c>
      <c r="E29" s="4" t="str">
        <v>kt</v>
      </c>
      <c r="F29" s="4" t="str">
        <v>2015-16:2019-20</v>
      </c>
      <c r="G29" s="4" t="str">
        <v>Pomme de terre</v>
      </c>
      <c r="H29" s="4" t="str">
        <v>2023-24</v>
      </c>
      <c r="I29" s="4" t="str">
        <v>France entière</v>
      </c>
      <c r="J29" s="4" t="str">
        <v>Part de la consommation de produits de 4ème et 5ème gamme en restauration commerciale</v>
      </c>
      <c r="K29" s="4" t="str">
        <v>Même répartition des circuits de distribution qu'en 2023-24</v>
      </c>
      <c r="L29" s="4" t="str">
        <v>GIPT</v>
      </c>
      <c r="M29" s="4" t="str">
        <v>Transformation - GIPT</v>
      </c>
      <c r="N29" s="4" t="str">
        <v>Répartition</v>
      </c>
      <c r="O29" s="4" t="str">
        <v>Part de la consommation de produits de 4ème et 5ème gamme en restauration commerciale = 29,41 % (GIPT)</v>
      </c>
      <c r="P29" s="4" t="str">
        <v>Approximative</v>
      </c>
      <c r="Q29" s="4" t="str">
        <v>Données collectées:Données déterminées</v>
      </c>
      <c r="R29" s="4" t="str">
        <v>Donnée collectée (valeur du flux ou coefficient)</v>
      </c>
    </row>
    <row r="30" spans="1:18">
      <c r="A30" s="4" t="str">
        <v>Produits de 4ème et 5ème gamme</v>
      </c>
      <c r="B30" s="4" t="str">
        <v>Restauration collective</v>
      </c>
      <c r="E30" s="4" t="str">
        <v>kt</v>
      </c>
      <c r="F30" s="4" t="str">
        <v>2015-16:2019-20</v>
      </c>
      <c r="G30" s="4" t="str">
        <v>Pomme de terre</v>
      </c>
      <c r="H30" s="4" t="str">
        <v>2023-24</v>
      </c>
      <c r="I30" s="4" t="str">
        <v>France entière</v>
      </c>
      <c r="J30" s="4" t="str">
        <v>Part de la consommation de produits de 4ème et 5ème gamme en restauration collective</v>
      </c>
      <c r="K30" s="4" t="str">
        <v>Même répartition des circuits de distribution qu'en 2023-24</v>
      </c>
      <c r="L30" s="4" t="str">
        <v>GIPT</v>
      </c>
      <c r="M30" s="4" t="str">
        <v>Transformation - GIPT</v>
      </c>
      <c r="N30" s="4" t="str">
        <v>Répartition</v>
      </c>
      <c r="O30" s="4" t="str">
        <v>Part de la consommation de produits de 4ème et 5ème gamme en restauration collective = 64,71 % (GIPT)</v>
      </c>
      <c r="P30" s="4" t="str">
        <v>Approximative</v>
      </c>
      <c r="Q30" s="4" t="str">
        <v>Données collectées:Données déterminées</v>
      </c>
      <c r="R30" s="4" t="str">
        <v>Donnée collectée (valeur du flux ou coefficient)</v>
      </c>
    </row>
    <row r="31" spans="1:18">
      <c r="A31" s="4" t="str">
        <v>Produits surgelés</v>
      </c>
      <c r="B31" s="4" t="str">
        <v>A domicile</v>
      </c>
      <c r="E31" s="4" t="str">
        <v>kt</v>
      </c>
      <c r="F31" s="4" t="str">
        <v>2015-16:2019-20</v>
      </c>
      <c r="G31" s="4" t="str">
        <v>Pomme de terre</v>
      </c>
      <c r="H31" s="4" t="str">
        <v>2023-24</v>
      </c>
      <c r="I31" s="4" t="str">
        <v>France entière</v>
      </c>
      <c r="J31" s="4" t="str">
        <v>Part de la consommation de produits surgelés à domicile</v>
      </c>
      <c r="K31" s="4" t="str">
        <v>Même répartition des circuits de distribution qu'en 2023-24</v>
      </c>
      <c r="L31" s="4" t="str">
        <v>GIPT</v>
      </c>
      <c r="M31" s="4" t="str">
        <v>Transformation - GIPT</v>
      </c>
      <c r="N31" s="4" t="str">
        <v>Répartition</v>
      </c>
      <c r="O31" s="4" t="str">
        <v>Part de la consommation de produits surgelés à domicile = 47,71 % (GIPT)</v>
      </c>
      <c r="P31" s="4" t="str">
        <v>Approximative</v>
      </c>
      <c r="Q31" s="4" t="str">
        <v>Données collectées:Données déterminées</v>
      </c>
      <c r="R31" s="4" t="str">
        <v>Donnée collectée (valeur du flux ou coefficient)</v>
      </c>
    </row>
    <row r="32" spans="1:18">
      <c r="A32" s="4" t="str">
        <v>Produits surgelés</v>
      </c>
      <c r="B32" s="4" t="str">
        <v>Restauration commerciale</v>
      </c>
      <c r="E32" s="4" t="str">
        <v>kt</v>
      </c>
      <c r="F32" s="4" t="str">
        <v>2015-16:2019-20</v>
      </c>
      <c r="G32" s="4" t="str">
        <v>Pomme de terre</v>
      </c>
      <c r="H32" s="4" t="str">
        <v>2023-24</v>
      </c>
      <c r="I32" s="4" t="str">
        <v>France entière</v>
      </c>
      <c r="J32" s="4" t="str">
        <v>Part de la consommation de produits surgelés en restauration commerciale</v>
      </c>
      <c r="K32" s="4" t="str">
        <v>Même répartition des circuits de distribution qu'en 2023-24</v>
      </c>
      <c r="L32" s="4" t="str">
        <v>GIPT</v>
      </c>
      <c r="M32" s="4" t="str">
        <v>Transformation - GIPT</v>
      </c>
      <c r="N32" s="4" t="str">
        <v>Répartition</v>
      </c>
      <c r="O32" s="4" t="str">
        <v>Part de la consommation de produits surgelés en restauration commerciale = 41,28 % (GIPT)</v>
      </c>
      <c r="P32" s="4" t="str">
        <v>Approximative</v>
      </c>
      <c r="Q32" s="4" t="str">
        <v>Données collectées:Données déterminées</v>
      </c>
      <c r="R32" s="4" t="str">
        <v>Donnée collectée (valeur du flux ou coefficient)</v>
      </c>
    </row>
    <row r="33" spans="1:18">
      <c r="A33" s="4" t="str">
        <v>Produits surgelés</v>
      </c>
      <c r="B33" s="4" t="str">
        <v>Restauration collective</v>
      </c>
      <c r="E33" s="4" t="str">
        <v>kt</v>
      </c>
      <c r="F33" s="4" t="str">
        <v>2015-16:2019-20</v>
      </c>
      <c r="G33" s="4" t="str">
        <v>Pomme de terre</v>
      </c>
      <c r="H33" s="4" t="str">
        <v>2023-24</v>
      </c>
      <c r="I33" s="4" t="str">
        <v>France entière</v>
      </c>
      <c r="J33" s="4" t="str">
        <v>Part de la consommation de produits surgelés en restauration collective</v>
      </c>
      <c r="K33" s="4" t="str">
        <v>Même répartition des circuits de distribution qu'en 2023-24</v>
      </c>
      <c r="L33" s="4" t="str">
        <v>GIPT</v>
      </c>
      <c r="M33" s="4" t="str">
        <v>Transformation - GIPT</v>
      </c>
      <c r="N33" s="4" t="str">
        <v>Répartition</v>
      </c>
      <c r="O33" s="4" t="str">
        <v>Part de la consommation de produits surgelés en restauration collective = 11,01 % (GIPT)</v>
      </c>
      <c r="P33" s="4" t="str">
        <v>Approximative</v>
      </c>
      <c r="Q33" s="4" t="str">
        <v>Données collectées:Données déterminées</v>
      </c>
      <c r="R33" s="4" t="str">
        <v>Donnée collectée (valeur du flux ou coefficient)</v>
      </c>
    </row>
    <row r="34" spans="1:18">
      <c r="A34" s="4" t="str">
        <v>Industrie alimentaire</v>
      </c>
      <c r="B34" s="4" t="str">
        <v>Ecarts de tri - Industrie alimentaire</v>
      </c>
      <c r="E34" s="4" t="str">
        <v>kt</v>
      </c>
      <c r="F34" s="4" t="str">
        <v>2015-16:2019-20:2023-24</v>
      </c>
      <c r="G34" s="4" t="str">
        <v>Pomme de terre</v>
      </c>
      <c r="H34" s="4">
        <v>0</v>
      </c>
      <c r="I34" s="4" t="str">
        <v>France entière</v>
      </c>
      <c r="J34" s="4" t="str">
        <v>Part de la production d'écarts de tri</v>
      </c>
      <c r="K34" s="4" t="str">
        <v>A dire d'expert</v>
      </c>
      <c r="L34" s="4" t="str">
        <v>GIPT</v>
      </c>
      <c r="M34" s="4" t="str">
        <v>Transformation - GIPT</v>
      </c>
      <c r="N34" s="4" t="str">
        <v>Répartition</v>
      </c>
      <c r="O34" s="4" t="str">
        <v>Part de la production d'écarts de tri = 15 % (GIPT)</v>
      </c>
      <c r="P34" s="4" t="str">
        <v>Indicative</v>
      </c>
      <c r="Q34" s="4" t="str">
        <v>Données collectées:Données déterminées</v>
      </c>
      <c r="R34" s="4" t="str">
        <v>Donnée collectée (valeur du flux ou coefficient)</v>
      </c>
    </row>
    <row r="35" spans="1:18">
      <c r="I35" s="4"/>
      <c r="J35" s="4"/>
      <c r="K35" s="4"/>
      <c r="L35" s="4"/>
      <c r="M35" s="4"/>
    </row>
    <row r="36" spans="1:18">
      <c r="I36" s="4"/>
      <c r="J36" s="4"/>
      <c r="K36" s="4"/>
      <c r="L36" s="4"/>
      <c r="M36" s="4"/>
    </row>
    <row r="37" spans="1:18">
      <c r="I37" s="4"/>
      <c r="J37" s="4"/>
      <c r="K37" s="4"/>
      <c r="L37" s="4"/>
      <c r="M37" s="4"/>
    </row>
    <row r="38" spans="1:18">
      <c r="I38" s="4"/>
      <c r="J38" s="4"/>
      <c r="K38" s="4"/>
      <c r="L38" s="4"/>
      <c r="M38" s="4"/>
    </row>
    <row r="39" spans="1:18">
      <c r="I39" s="4"/>
      <c r="J39" s="4"/>
      <c r="K39" s="4"/>
      <c r="L39" s="4"/>
      <c r="M39" s="4"/>
    </row>
    <row r="40" spans="1:18">
      <c r="I40" s="4"/>
      <c r="J40" s="4"/>
      <c r="K40" s="4"/>
      <c r="L40" s="4"/>
      <c r="M40" s="4"/>
    </row>
    <row r="41" spans="1:18">
      <c r="I41" s="4"/>
      <c r="J41" s="4"/>
      <c r="K41" s="4"/>
      <c r="L41" s="4"/>
      <c r="M41" s="4"/>
    </row>
    <row r="42" spans="1:18">
      <c r="I42" s="4"/>
      <c r="J42" s="4"/>
      <c r="K42" s="4"/>
      <c r="L42" s="4"/>
      <c r="M42" s="4"/>
    </row>
    <row r="43" spans="1:18">
      <c r="I43" s="4"/>
      <c r="J43" s="4"/>
      <c r="K43" s="4"/>
      <c r="L43" s="4"/>
      <c r="M43" s="4"/>
    </row>
    <row r="44" spans="1:18">
      <c r="I44" s="4"/>
      <c r="J44" s="4"/>
      <c r="K44" s="4"/>
      <c r="L44" s="4"/>
      <c r="M44" s="4"/>
    </row>
    <row r="45" spans="1:18">
      <c r="I45" s="4"/>
      <c r="J45" s="4"/>
      <c r="K45" s="4"/>
      <c r="L45" s="4"/>
      <c r="M45" s="4"/>
    </row>
    <row r="46" spans="1:18">
      <c r="I46" s="4"/>
      <c r="J46" s="4"/>
      <c r="K46" s="4"/>
      <c r="L46" s="4"/>
      <c r="M46" s="4"/>
    </row>
    <row r="47" spans="1:18">
      <c r="I47" s="4"/>
      <c r="J47" s="4"/>
      <c r="K47" s="4"/>
      <c r="L47" s="4"/>
      <c r="M47" s="4"/>
    </row>
    <row r="48" spans="1:18">
      <c r="I48" s="4"/>
      <c r="J48" s="4"/>
      <c r="K48" s="4"/>
      <c r="L48" s="4"/>
      <c r="M48" s="4"/>
    </row>
    <row r="49" s="4" customFormat="1"/>
    <row r="50" s="4" customFormat="1"/>
    <row r="51" s="4" customFormat="1"/>
    <row r="52" s="4" customFormat="1"/>
  </sheetData>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CB878-0128-450B-BFB8-7204F7493224}">
  <sheetPr>
    <tabColor rgb="FFFFC000"/>
  </sheetPr>
  <dimension ref="A1:T502"/>
  <sheetViews>
    <sheetView topLeftCell="A463" workbookViewId="0">
      <selection activeCell="G478" sqref="G478"/>
    </sheetView>
  </sheetViews>
  <sheetFormatPr baseColWidth="10" defaultRowHeight="14.4"/>
  <cols>
    <col min="1" max="1" width="12.109375" style="215" bestFit="1" customWidth="1"/>
    <col min="2" max="2" width="42.77734375" style="215" bestFit="1" customWidth="1"/>
    <col min="4" max="4" width="11.5546875" customWidth="1"/>
  </cols>
  <sheetData>
    <row r="1" spans="1:3" s="215" customFormat="1" ht="15" thickBot="1">
      <c r="A1" s="331" t="s">
        <v>660</v>
      </c>
      <c r="B1" s="330" t="s">
        <v>182</v>
      </c>
    </row>
    <row r="2" spans="1:3" s="215" customFormat="1">
      <c r="A2" s="38" t="s">
        <v>183</v>
      </c>
      <c r="B2" s="39" t="s">
        <v>406</v>
      </c>
    </row>
    <row r="3" spans="1:3" s="215" customFormat="1">
      <c r="A3" s="40" t="s">
        <v>8</v>
      </c>
      <c r="B3" s="41" t="s">
        <v>407</v>
      </c>
    </row>
    <row r="4" spans="1:3" s="215" customFormat="1">
      <c r="A4" s="40" t="s">
        <v>16</v>
      </c>
      <c r="B4" s="41" t="s">
        <v>33</v>
      </c>
    </row>
    <row r="5" spans="1:3" s="215" customFormat="1">
      <c r="A5" s="40" t="s">
        <v>14</v>
      </c>
      <c r="B5" s="41" t="s">
        <v>408</v>
      </c>
    </row>
    <row r="6" spans="1:3" s="215" customFormat="1">
      <c r="A6" s="40" t="s">
        <v>21</v>
      </c>
      <c r="B6" s="4" t="s">
        <v>345</v>
      </c>
    </row>
    <row r="7" spans="1:3" s="215" customFormat="1" ht="15" thickBot="1">
      <c r="A7" s="42" t="s">
        <v>181</v>
      </c>
      <c r="B7" s="43" t="s">
        <v>550</v>
      </c>
    </row>
    <row r="8" spans="1:3">
      <c r="C8" s="242" t="s">
        <v>358</v>
      </c>
    </row>
    <row r="35" spans="3:3">
      <c r="C35" s="242" t="s">
        <v>361</v>
      </c>
    </row>
    <row r="65" spans="3:20">
      <c r="C65" s="242" t="s">
        <v>362</v>
      </c>
    </row>
    <row r="71" spans="3:20">
      <c r="S71" t="s">
        <v>359</v>
      </c>
    </row>
    <row r="72" spans="3:20">
      <c r="S72" s="246">
        <v>600</v>
      </c>
      <c r="T72" t="s">
        <v>360</v>
      </c>
    </row>
    <row r="87" spans="3:3">
      <c r="C87" s="242" t="s">
        <v>363</v>
      </c>
    </row>
    <row r="150" spans="3:13">
      <c r="C150" s="242" t="s">
        <v>364</v>
      </c>
    </row>
    <row r="157" spans="3:13">
      <c r="L157" t="s">
        <v>417</v>
      </c>
      <c r="M157" t="s">
        <v>365</v>
      </c>
    </row>
    <row r="158" spans="3:13">
      <c r="L158" t="s">
        <v>282</v>
      </c>
      <c r="M158" s="246">
        <v>500</v>
      </c>
    </row>
    <row r="159" spans="3:13">
      <c r="L159" t="s">
        <v>322</v>
      </c>
      <c r="M159" s="246">
        <v>1600</v>
      </c>
    </row>
    <row r="171" spans="3:3">
      <c r="C171" s="242" t="s">
        <v>379</v>
      </c>
    </row>
    <row r="180" spans="10:17">
      <c r="J180" t="s">
        <v>282</v>
      </c>
      <c r="K180" t="s">
        <v>367</v>
      </c>
      <c r="L180" t="s">
        <v>368</v>
      </c>
      <c r="M180" t="s">
        <v>369</v>
      </c>
      <c r="N180" t="s">
        <v>370</v>
      </c>
      <c r="O180" t="s">
        <v>371</v>
      </c>
      <c r="P180" t="s">
        <v>372</v>
      </c>
      <c r="Q180" t="s">
        <v>373</v>
      </c>
    </row>
    <row r="181" spans="10:17">
      <c r="J181" t="s">
        <v>366</v>
      </c>
      <c r="K181">
        <v>1164.307</v>
      </c>
      <c r="L181">
        <v>950.06100000000004</v>
      </c>
      <c r="M181" s="246">
        <v>981.63499999999999</v>
      </c>
      <c r="N181">
        <v>957.02</v>
      </c>
      <c r="O181">
        <v>1113.3230000000001</v>
      </c>
      <c r="P181">
        <v>800.96799999999996</v>
      </c>
      <c r="Q181" s="246">
        <v>667.505</v>
      </c>
    </row>
    <row r="203" spans="10:11">
      <c r="J203" t="s">
        <v>450</v>
      </c>
      <c r="K203" t="s">
        <v>378</v>
      </c>
    </row>
    <row r="204" spans="10:11">
      <c r="J204" t="s">
        <v>374</v>
      </c>
      <c r="K204" s="247">
        <v>0.74</v>
      </c>
    </row>
    <row r="205" spans="10:11">
      <c r="J205" t="s">
        <v>375</v>
      </c>
      <c r="K205" s="247">
        <v>0.02</v>
      </c>
    </row>
    <row r="206" spans="10:11">
      <c r="J206" t="s">
        <v>376</v>
      </c>
      <c r="K206" s="247">
        <v>0.06</v>
      </c>
    </row>
    <row r="207" spans="10:11">
      <c r="J207" t="s">
        <v>377</v>
      </c>
      <c r="K207" s="247">
        <v>0.18</v>
      </c>
    </row>
    <row r="218" spans="3:3">
      <c r="C218" s="242" t="s">
        <v>380</v>
      </c>
    </row>
    <row r="230" spans="10:16">
      <c r="J230" t="s">
        <v>384</v>
      </c>
      <c r="K230" t="s">
        <v>368</v>
      </c>
      <c r="L230" t="s">
        <v>369</v>
      </c>
      <c r="M230" t="s">
        <v>370</v>
      </c>
      <c r="N230" t="s">
        <v>371</v>
      </c>
      <c r="O230" t="s">
        <v>372</v>
      </c>
      <c r="P230" t="s">
        <v>373</v>
      </c>
    </row>
    <row r="231" spans="10:16">
      <c r="J231" t="s">
        <v>381</v>
      </c>
      <c r="K231">
        <v>958</v>
      </c>
      <c r="L231" s="246">
        <v>938</v>
      </c>
      <c r="M231">
        <v>987</v>
      </c>
      <c r="N231">
        <v>1054</v>
      </c>
      <c r="O231">
        <v>1058</v>
      </c>
      <c r="P231" s="246">
        <v>1235</v>
      </c>
    </row>
    <row r="232" spans="10:16">
      <c r="J232" t="s">
        <v>382</v>
      </c>
      <c r="K232">
        <v>152</v>
      </c>
      <c r="L232" s="246">
        <v>97</v>
      </c>
      <c r="M232">
        <v>80</v>
      </c>
      <c r="N232">
        <v>136</v>
      </c>
      <c r="O232">
        <v>114</v>
      </c>
      <c r="P232" s="246">
        <v>130</v>
      </c>
    </row>
    <row r="233" spans="10:16">
      <c r="J233" t="s">
        <v>383</v>
      </c>
      <c r="K233">
        <v>153</v>
      </c>
      <c r="L233" s="246">
        <v>145</v>
      </c>
      <c r="M233">
        <v>123</v>
      </c>
      <c r="N233">
        <v>167</v>
      </c>
      <c r="O233">
        <v>252</v>
      </c>
      <c r="P233" s="246">
        <v>244</v>
      </c>
    </row>
    <row r="244" spans="10:11">
      <c r="J244" s="244"/>
    </row>
    <row r="254" spans="10:11">
      <c r="J254" t="s">
        <v>385</v>
      </c>
      <c r="K254" t="s">
        <v>386</v>
      </c>
    </row>
    <row r="255" spans="10:11">
      <c r="J255" t="s">
        <v>387</v>
      </c>
      <c r="K255" s="247">
        <v>0.14000000000000001</v>
      </c>
    </row>
    <row r="256" spans="10:11">
      <c r="J256" t="s">
        <v>388</v>
      </c>
      <c r="K256" s="247">
        <v>0.13</v>
      </c>
    </row>
    <row r="257" spans="5:11">
      <c r="J257" t="s">
        <v>389</v>
      </c>
      <c r="K257" s="247">
        <v>0.67</v>
      </c>
    </row>
    <row r="258" spans="5:11">
      <c r="J258" t="s">
        <v>390</v>
      </c>
      <c r="K258" s="247">
        <v>0.06</v>
      </c>
    </row>
    <row r="270" spans="5:11">
      <c r="E270" s="243"/>
    </row>
    <row r="280" spans="10:15">
      <c r="J280" t="s">
        <v>393</v>
      </c>
      <c r="K280" t="s">
        <v>369</v>
      </c>
      <c r="L280" t="s">
        <v>370</v>
      </c>
      <c r="M280" t="s">
        <v>371</v>
      </c>
      <c r="N280" t="s">
        <v>372</v>
      </c>
      <c r="O280" t="s">
        <v>373</v>
      </c>
    </row>
    <row r="281" spans="10:15">
      <c r="J281" t="s">
        <v>387</v>
      </c>
      <c r="K281" s="246">
        <v>7.5</v>
      </c>
      <c r="L281">
        <v>8.9</v>
      </c>
      <c r="M281">
        <v>10</v>
      </c>
      <c r="N281">
        <v>11.1</v>
      </c>
      <c r="O281" s="246">
        <v>11.1</v>
      </c>
    </row>
    <row r="282" spans="10:15">
      <c r="J282" t="s">
        <v>388</v>
      </c>
      <c r="K282" s="246">
        <v>24.9</v>
      </c>
      <c r="L282">
        <v>23.8</v>
      </c>
      <c r="M282">
        <v>23.6</v>
      </c>
      <c r="N282">
        <v>21.9</v>
      </c>
      <c r="O282" s="246">
        <v>20.6</v>
      </c>
    </row>
    <row r="283" spans="10:15">
      <c r="J283" t="s">
        <v>391</v>
      </c>
      <c r="K283" s="246">
        <v>291.8</v>
      </c>
      <c r="L283">
        <v>318.10000000000002</v>
      </c>
      <c r="M283">
        <v>399.3</v>
      </c>
      <c r="N283">
        <v>454.1</v>
      </c>
      <c r="O283" s="246">
        <v>492.9</v>
      </c>
    </row>
    <row r="284" spans="10:15">
      <c r="J284" t="s">
        <v>392</v>
      </c>
      <c r="K284" s="246">
        <v>4.7</v>
      </c>
      <c r="L284">
        <v>4.5999999999999996</v>
      </c>
      <c r="M284">
        <v>4.0999999999999996</v>
      </c>
      <c r="N284">
        <v>4.8</v>
      </c>
      <c r="O284" s="246">
        <v>5.2</v>
      </c>
    </row>
    <row r="303" spans="10:14">
      <c r="J303" t="s">
        <v>394</v>
      </c>
      <c r="K303" t="s">
        <v>370</v>
      </c>
      <c r="L303" t="s">
        <v>371</v>
      </c>
      <c r="M303" t="s">
        <v>372</v>
      </c>
      <c r="N303" t="s">
        <v>373</v>
      </c>
    </row>
    <row r="304" spans="10:14">
      <c r="J304" t="s">
        <v>387</v>
      </c>
      <c r="K304">
        <v>-54.2</v>
      </c>
      <c r="L304">
        <v>-52.9</v>
      </c>
      <c r="M304">
        <v>-47.3</v>
      </c>
      <c r="N304">
        <v>-53.9</v>
      </c>
    </row>
    <row r="305" spans="10:14">
      <c r="J305" t="s">
        <v>388</v>
      </c>
      <c r="K305">
        <v>-15.2</v>
      </c>
      <c r="L305">
        <v>-18.8</v>
      </c>
      <c r="M305">
        <v>-22.6</v>
      </c>
      <c r="N305">
        <v>-26.9</v>
      </c>
    </row>
    <row r="306" spans="10:14">
      <c r="J306" t="s">
        <v>391</v>
      </c>
      <c r="K306">
        <v>-251.8</v>
      </c>
      <c r="L306">
        <v>-210.7</v>
      </c>
      <c r="M306">
        <v>-170</v>
      </c>
      <c r="N306">
        <v>-61</v>
      </c>
    </row>
    <row r="307" spans="10:14">
      <c r="J307" t="s">
        <v>392</v>
      </c>
      <c r="K307">
        <v>-42</v>
      </c>
      <c r="L307">
        <v>-41.5</v>
      </c>
      <c r="M307">
        <v>-42.3</v>
      </c>
      <c r="N307">
        <v>-42.7</v>
      </c>
    </row>
    <row r="309" spans="10:14">
      <c r="J309" s="245" t="s">
        <v>395</v>
      </c>
      <c r="K309" s="245" t="s">
        <v>370</v>
      </c>
      <c r="L309" s="245" t="s">
        <v>371</v>
      </c>
      <c r="M309" s="245" t="s">
        <v>372</v>
      </c>
      <c r="N309" s="245" t="s">
        <v>373</v>
      </c>
    </row>
    <row r="310" spans="10:14">
      <c r="J310" s="245" t="s">
        <v>387</v>
      </c>
      <c r="K310" s="245">
        <f t="shared" ref="K310:N313" si="0">L281-K304</f>
        <v>63.1</v>
      </c>
      <c r="L310" s="245">
        <f t="shared" si="0"/>
        <v>62.9</v>
      </c>
      <c r="M310" s="245">
        <f t="shared" si="0"/>
        <v>58.4</v>
      </c>
      <c r="N310" s="248">
        <f t="shared" si="0"/>
        <v>65</v>
      </c>
    </row>
    <row r="311" spans="10:14">
      <c r="J311" s="245" t="s">
        <v>388</v>
      </c>
      <c r="K311" s="245">
        <f t="shared" si="0"/>
        <v>39</v>
      </c>
      <c r="L311" s="245">
        <f t="shared" si="0"/>
        <v>42.400000000000006</v>
      </c>
      <c r="M311" s="245">
        <f t="shared" si="0"/>
        <v>44.5</v>
      </c>
      <c r="N311" s="248">
        <f t="shared" si="0"/>
        <v>47.5</v>
      </c>
    </row>
    <row r="312" spans="10:14">
      <c r="J312" s="245" t="s">
        <v>391</v>
      </c>
      <c r="K312" s="245">
        <f t="shared" si="0"/>
        <v>569.90000000000009</v>
      </c>
      <c r="L312" s="245">
        <f t="shared" si="0"/>
        <v>610</v>
      </c>
      <c r="M312" s="245">
        <f t="shared" si="0"/>
        <v>624.1</v>
      </c>
      <c r="N312" s="248">
        <f t="shared" si="0"/>
        <v>553.9</v>
      </c>
    </row>
    <row r="313" spans="10:14">
      <c r="J313" s="245" t="s">
        <v>392</v>
      </c>
      <c r="K313" s="245">
        <f t="shared" si="0"/>
        <v>46.6</v>
      </c>
      <c r="L313" s="245">
        <f t="shared" si="0"/>
        <v>45.6</v>
      </c>
      <c r="M313" s="245">
        <f t="shared" si="0"/>
        <v>47.099999999999994</v>
      </c>
      <c r="N313" s="248">
        <f t="shared" si="0"/>
        <v>47.900000000000006</v>
      </c>
    </row>
    <row r="326" spans="10:14">
      <c r="J326" t="s">
        <v>396</v>
      </c>
      <c r="K326" t="s">
        <v>370</v>
      </c>
      <c r="L326" t="s">
        <v>371</v>
      </c>
      <c r="M326" t="s">
        <v>372</v>
      </c>
      <c r="N326" t="s">
        <v>373</v>
      </c>
    </row>
    <row r="327" spans="10:14">
      <c r="J327" t="s">
        <v>397</v>
      </c>
      <c r="K327">
        <v>312</v>
      </c>
      <c r="L327">
        <v>311</v>
      </c>
      <c r="M327">
        <v>308</v>
      </c>
      <c r="N327" s="246">
        <v>314</v>
      </c>
    </row>
    <row r="441" spans="10:13">
      <c r="J441" t="s">
        <v>398</v>
      </c>
      <c r="K441" t="s">
        <v>405</v>
      </c>
      <c r="L441" t="s">
        <v>399</v>
      </c>
      <c r="M441" t="s">
        <v>400</v>
      </c>
    </row>
    <row r="442" spans="10:13">
      <c r="J442" t="s">
        <v>387</v>
      </c>
      <c r="K442" s="262">
        <v>60</v>
      </c>
      <c r="L442" s="262">
        <v>3</v>
      </c>
      <c r="M442" s="262">
        <v>0</v>
      </c>
    </row>
    <row r="443" spans="10:13">
      <c r="J443" t="s">
        <v>401</v>
      </c>
      <c r="K443" s="262">
        <v>25</v>
      </c>
      <c r="L443" s="262">
        <v>1</v>
      </c>
      <c r="M443" s="262">
        <v>15</v>
      </c>
    </row>
    <row r="444" spans="10:13">
      <c r="J444" t="s">
        <v>402</v>
      </c>
      <c r="K444" s="262">
        <v>5</v>
      </c>
      <c r="L444" s="262">
        <v>25</v>
      </c>
      <c r="M444" s="262">
        <v>55</v>
      </c>
    </row>
    <row r="445" spans="10:13">
      <c r="J445" t="s">
        <v>403</v>
      </c>
      <c r="K445" s="262">
        <v>140</v>
      </c>
      <c r="L445" s="262">
        <v>190</v>
      </c>
      <c r="M445" s="262">
        <v>30</v>
      </c>
    </row>
    <row r="446" spans="10:13">
      <c r="J446" t="s">
        <v>404</v>
      </c>
      <c r="K446" s="262">
        <v>120</v>
      </c>
      <c r="L446" s="262">
        <v>35</v>
      </c>
      <c r="M446" s="262">
        <v>30</v>
      </c>
    </row>
    <row r="448" spans="10:13">
      <c r="K448" t="s">
        <v>405</v>
      </c>
      <c r="L448" t="s">
        <v>399</v>
      </c>
      <c r="M448" t="s">
        <v>400</v>
      </c>
    </row>
    <row r="449" spans="3:13">
      <c r="J449" t="s">
        <v>387</v>
      </c>
      <c r="K449" s="263">
        <f>K442/(SUM($K442:$M442))</f>
        <v>0.95238095238095233</v>
      </c>
      <c r="L449" s="263">
        <f t="shared" ref="L449:M449" si="1">L442/(SUM($K442:$M442))</f>
        <v>4.7619047619047616E-2</v>
      </c>
      <c r="M449" s="263">
        <f t="shared" si="1"/>
        <v>0</v>
      </c>
    </row>
    <row r="450" spans="3:13">
      <c r="J450" t="s">
        <v>388</v>
      </c>
      <c r="K450" s="263">
        <f>K443/(SUM($K443:$M443))</f>
        <v>0.6097560975609756</v>
      </c>
      <c r="L450" s="263">
        <f>L443/(SUM($K443:$M443))</f>
        <v>2.4390243902439025E-2</v>
      </c>
      <c r="M450" s="263">
        <f t="shared" ref="M450" si="2">M443/(SUM($K443:$M443))</f>
        <v>0.36585365853658536</v>
      </c>
    </row>
    <row r="451" spans="3:13">
      <c r="J451" t="s">
        <v>546</v>
      </c>
      <c r="K451" s="263">
        <f t="shared" ref="K451:M451" si="3">K444/(SUM($K444:$M444))</f>
        <v>5.8823529411764705E-2</v>
      </c>
      <c r="L451" s="263">
        <f t="shared" si="3"/>
        <v>0.29411764705882354</v>
      </c>
      <c r="M451" s="263">
        <f t="shared" si="3"/>
        <v>0.6470588235294118</v>
      </c>
    </row>
    <row r="452" spans="3:13">
      <c r="J452" t="s">
        <v>391</v>
      </c>
      <c r="K452" s="263">
        <f>(K445+K446)/(SUM($K445:$M445)+SUM($K446:$M446))</f>
        <v>0.47706422018348627</v>
      </c>
      <c r="L452" s="263">
        <f t="shared" ref="L452:M452" si="4">(L445+L446)/(SUM($K445:$M445)+SUM($K446:$M446))</f>
        <v>0.41284403669724773</v>
      </c>
      <c r="M452" s="263">
        <f t="shared" si="4"/>
        <v>0.11009174311926606</v>
      </c>
    </row>
    <row r="453" spans="3:13">
      <c r="K453" s="246"/>
      <c r="L453" s="246"/>
      <c r="M453" s="246"/>
    </row>
    <row r="461" spans="3:13">
      <c r="C461" s="242" t="s">
        <v>551</v>
      </c>
    </row>
    <row r="463" spans="3:13">
      <c r="C463" s="255" t="s">
        <v>552</v>
      </c>
      <c r="D463" s="255"/>
      <c r="E463" s="264"/>
      <c r="F463" s="264"/>
      <c r="G463" s="255"/>
    </row>
    <row r="464" spans="3:13" ht="21.6">
      <c r="C464" s="264"/>
      <c r="D464" s="264"/>
      <c r="E464" s="265" t="s">
        <v>553</v>
      </c>
      <c r="F464" s="265" t="s">
        <v>554</v>
      </c>
      <c r="G464" s="265" t="s">
        <v>555</v>
      </c>
    </row>
    <row r="465" spans="3:7">
      <c r="C465" s="264" t="s">
        <v>556</v>
      </c>
      <c r="D465" s="264"/>
      <c r="E465" s="266">
        <v>41.875</v>
      </c>
      <c r="F465" s="266">
        <v>49.791666666666671</v>
      </c>
      <c r="G465" s="266">
        <v>45.208333333333336</v>
      </c>
    </row>
    <row r="466" spans="3:7">
      <c r="C466" s="264" t="s">
        <v>557</v>
      </c>
      <c r="D466" s="264"/>
      <c r="E466" s="267">
        <v>-36.5</v>
      </c>
      <c r="F466" s="267">
        <v>-35.9</v>
      </c>
      <c r="G466" s="267">
        <v>-47.6</v>
      </c>
    </row>
    <row r="467" spans="3:7">
      <c r="C467" s="264" t="s">
        <v>558</v>
      </c>
      <c r="D467" s="264"/>
      <c r="E467" s="267">
        <v>26.9</v>
      </c>
      <c r="F467" s="267">
        <v>24.9</v>
      </c>
      <c r="G467" s="267">
        <v>20.6</v>
      </c>
    </row>
    <row r="468" spans="3:7">
      <c r="C468" s="264"/>
      <c r="D468" s="264"/>
      <c r="E468" s="267"/>
      <c r="F468" s="267"/>
      <c r="G468" s="267"/>
    </row>
    <row r="469" spans="3:7">
      <c r="C469" s="264" t="s">
        <v>559</v>
      </c>
      <c r="D469" s="264"/>
      <c r="E469" s="267">
        <v>48.4375</v>
      </c>
      <c r="F469" s="267">
        <v>50</v>
      </c>
      <c r="G469" s="267">
        <v>70</v>
      </c>
    </row>
    <row r="470" spans="3:7">
      <c r="C470" s="264" t="s">
        <v>560</v>
      </c>
      <c r="D470" s="264"/>
      <c r="E470" s="267">
        <v>-76.2</v>
      </c>
      <c r="F470" s="267">
        <v>-61.4</v>
      </c>
      <c r="G470" s="267">
        <v>-65.099999999999994</v>
      </c>
    </row>
    <row r="471" spans="3:7">
      <c r="C471" s="264" t="s">
        <v>561</v>
      </c>
      <c r="D471" s="264"/>
      <c r="E471" s="267">
        <v>4.2</v>
      </c>
      <c r="F471" s="267">
        <v>7.5</v>
      </c>
      <c r="G471" s="267">
        <v>11.1</v>
      </c>
    </row>
    <row r="472" spans="3:7">
      <c r="C472" s="264"/>
      <c r="D472" s="264"/>
      <c r="E472" s="267"/>
      <c r="F472" s="267"/>
      <c r="G472" s="267"/>
    </row>
    <row r="473" spans="3:7">
      <c r="C473" s="264" t="s">
        <v>562</v>
      </c>
      <c r="D473" s="264"/>
      <c r="E473" s="267">
        <v>428.88888888888886</v>
      </c>
      <c r="F473" s="267">
        <v>397.22222222222223</v>
      </c>
      <c r="G473" s="267">
        <v>593.33333333333337</v>
      </c>
    </row>
    <row r="474" spans="3:7">
      <c r="C474" s="264" t="s">
        <v>563</v>
      </c>
      <c r="D474" s="264"/>
      <c r="E474" s="267">
        <v>-583.79999999999995</v>
      </c>
      <c r="F474" s="267">
        <v>-567.5</v>
      </c>
      <c r="G474" s="267">
        <v>-558.79999999999995</v>
      </c>
    </row>
    <row r="475" spans="3:7">
      <c r="C475" s="264" t="s">
        <v>564</v>
      </c>
      <c r="D475" s="264"/>
      <c r="E475" s="267">
        <v>316.89999999999998</v>
      </c>
      <c r="F475" s="267">
        <v>291.8</v>
      </c>
      <c r="G475" s="267">
        <v>492.9</v>
      </c>
    </row>
    <row r="476" spans="3:7">
      <c r="C476" s="264"/>
      <c r="D476" s="264"/>
      <c r="E476" s="267"/>
      <c r="F476" s="267"/>
      <c r="G476" s="267"/>
    </row>
    <row r="477" spans="3:7">
      <c r="C477" s="264" t="s">
        <v>565</v>
      </c>
      <c r="D477" s="264"/>
      <c r="E477" s="267">
        <v>25.196850393700785</v>
      </c>
      <c r="F477" s="267">
        <v>21.653543307086615</v>
      </c>
      <c r="G477" s="267">
        <v>39.763779527559052</v>
      </c>
    </row>
    <row r="478" spans="3:7">
      <c r="C478" s="264" t="s">
        <v>566</v>
      </c>
      <c r="D478" s="264"/>
      <c r="E478" s="267">
        <v>-55.2</v>
      </c>
      <c r="F478" s="267">
        <v>-52</v>
      </c>
      <c r="G478" s="267">
        <v>-47.8</v>
      </c>
    </row>
    <row r="479" spans="3:7">
      <c r="C479" s="264" t="s">
        <v>567</v>
      </c>
      <c r="D479" s="264"/>
      <c r="E479" s="267">
        <v>6.8</v>
      </c>
      <c r="F479" s="267">
        <v>4.7</v>
      </c>
      <c r="G479" s="267">
        <v>5.2</v>
      </c>
    </row>
    <row r="481" spans="3:3">
      <c r="C481" t="s">
        <v>570</v>
      </c>
    </row>
    <row r="482" spans="3:3">
      <c r="C482" s="247">
        <v>0.15</v>
      </c>
    </row>
    <row r="484" spans="3:3">
      <c r="C484" s="255" t="s">
        <v>824</v>
      </c>
    </row>
    <row r="485" spans="3:3">
      <c r="C485" s="339" t="s">
        <v>810</v>
      </c>
    </row>
    <row r="486" spans="3:3">
      <c r="C486" s="337" t="s">
        <v>811</v>
      </c>
    </row>
    <row r="487" spans="3:3">
      <c r="C487" s="337" t="s">
        <v>812</v>
      </c>
    </row>
    <row r="488" spans="3:3">
      <c r="C488" s="337" t="s">
        <v>813</v>
      </c>
    </row>
    <row r="489" spans="3:3">
      <c r="C489" s="337"/>
    </row>
    <row r="490" spans="3:3">
      <c r="C490" s="339" t="s">
        <v>814</v>
      </c>
    </row>
    <row r="491" spans="3:3">
      <c r="C491" s="337" t="s">
        <v>815</v>
      </c>
    </row>
    <row r="492" spans="3:3">
      <c r="C492" s="337" t="s">
        <v>816</v>
      </c>
    </row>
    <row r="493" spans="3:3">
      <c r="C493" s="337" t="s">
        <v>817</v>
      </c>
    </row>
    <row r="494" spans="3:3">
      <c r="C494" s="337"/>
    </row>
    <row r="495" spans="3:3">
      <c r="C495" s="339" t="s">
        <v>818</v>
      </c>
    </row>
    <row r="496" spans="3:3">
      <c r="C496" s="337" t="s">
        <v>819</v>
      </c>
    </row>
    <row r="497" spans="3:3">
      <c r="C497" s="337"/>
    </row>
    <row r="498" spans="3:3">
      <c r="C498" s="339" t="s">
        <v>820</v>
      </c>
    </row>
    <row r="499" spans="3:3">
      <c r="C499" s="337" t="s">
        <v>821</v>
      </c>
    </row>
    <row r="500" spans="3:3">
      <c r="C500" s="337"/>
    </row>
    <row r="501" spans="3:3">
      <c r="C501" s="339" t="s">
        <v>822</v>
      </c>
    </row>
    <row r="502" spans="3:3">
      <c r="C502" s="337" t="s">
        <v>823</v>
      </c>
    </row>
  </sheetData>
  <phoneticPr fontId="46" type="noConversion"/>
  <hyperlinks>
    <hyperlink ref="A1" location="SOMMAIRE!A1" display="SOMMAIRE" xr:uid="{7F2E3091-5694-47B1-80A2-B360FB2D8885}"/>
  </hyperlinks>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4E7E7-2B3B-4757-8E5C-6EB7D17D51BC}">
  <sheetPr>
    <tabColor rgb="FF92D050"/>
  </sheetPr>
  <dimension ref="A1:T20"/>
  <sheetViews>
    <sheetView workbookViewId="0">
      <pane xSplit="2" ySplit="1" topLeftCell="C2" activePane="bottomRight" state="frozen"/>
      <selection activeCell="B4" sqref="B4"/>
      <selection pane="topRight" activeCell="B4" sqref="B4"/>
      <selection pane="bottomLeft" activeCell="B4" sqref="B4"/>
      <selection pane="bottomRight" activeCell="R2" sqref="R2:R4"/>
    </sheetView>
  </sheetViews>
  <sheetFormatPr baseColWidth="10" defaultColWidth="9.109375" defaultRowHeight="14.4"/>
  <cols>
    <col min="1" max="1" width="40.109375" style="4" customWidth="1"/>
    <col min="2" max="2" width="23.109375" style="4" customWidth="1"/>
    <col min="3" max="3" width="9.77734375" style="4" bestFit="1" customWidth="1"/>
    <col min="4" max="4" width="12.88671875" style="6" bestFit="1" customWidth="1"/>
    <col min="5" max="5" width="6.6640625" style="4" bestFit="1" customWidth="1"/>
    <col min="6" max="6" width="12.109375" style="4" bestFit="1"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Produits!$B$23</f>
        <v>Pommes de terre de consommation - Production sous contrat</v>
      </c>
      <c r="B2" s="4" t="str">
        <f>Secteurs!$B$8</f>
        <v>Industrie alimentaire</v>
      </c>
      <c r="C2" s="213">
        <f>'Transformation - FranceAgriMer'!K14</f>
        <v>836</v>
      </c>
      <c r="D2" s="4"/>
      <c r="E2" s="4" t="str">
        <f>Etiquettes!$H$5</f>
        <v>kt</v>
      </c>
      <c r="F2" s="26" t="s">
        <v>18</v>
      </c>
      <c r="G2" s="27" t="str">
        <f>Etiquettes!$H$3</f>
        <v>Pomme de terre</v>
      </c>
      <c r="H2" s="6" t="s">
        <v>18</v>
      </c>
      <c r="I2" s="27" t="str">
        <f>Etiquettes!$H$6</f>
        <v>France entière</v>
      </c>
      <c r="J2" s="27" t="s">
        <v>427</v>
      </c>
      <c r="K2" s="27"/>
      <c r="L2" s="4" t="str">
        <f>'Transformation - FranceAgriMer'!$B$6</f>
        <v>FranceAgriMer</v>
      </c>
      <c r="M2" s="27" t="s">
        <v>641</v>
      </c>
      <c r="N2" s="26" t="str">
        <f>Etiquettes!$H$11</f>
        <v>Volume</v>
      </c>
      <c r="O2" s="27" t="str">
        <f>_xlfn.CONCAT(J2,IF(OR(ISBLANK(C2),ISERROR(C2)),"",_xlfn.CONCAT(" = ",MROUND(C2,1)," ",E2," (",L2,")")))</f>
        <v>Consommation de pommes de terre produites sous contrat par l'industrie alimentaire = 836 kt (FranceAgriMer)</v>
      </c>
      <c r="P2" s="27" t="str">
        <f>Etiquettes!$J$15</f>
        <v>Probable</v>
      </c>
      <c r="Q2" s="27" t="s">
        <v>611</v>
      </c>
      <c r="R2" s="27" t="str">
        <f>Etiquettes!$H$17</f>
        <v>Donnée collectée (valeur du flux ou coefficient)</v>
      </c>
    </row>
    <row r="3" spans="1:20">
      <c r="A3" s="4" t="str">
        <f>Produits!$B$24</f>
        <v>Pommes de terre de consommation - Production hors contrat</v>
      </c>
      <c r="B3" s="4" t="str">
        <f>Secteurs!$B$8</f>
        <v>Industrie alimentaire</v>
      </c>
      <c r="C3" s="213">
        <f>'Transformation - FranceAgriMer'!K15</f>
        <v>85</v>
      </c>
      <c r="E3" s="4" t="str">
        <f>Etiquettes!$H$5</f>
        <v>kt</v>
      </c>
      <c r="F3" s="26" t="s">
        <v>18</v>
      </c>
      <c r="G3" s="27" t="str">
        <f>Etiquettes!$H$3</f>
        <v>Pomme de terre</v>
      </c>
      <c r="H3" s="6" t="s">
        <v>18</v>
      </c>
      <c r="I3" s="27" t="str">
        <f>Etiquettes!$H$6</f>
        <v>France entière</v>
      </c>
      <c r="J3" s="27" t="s">
        <v>428</v>
      </c>
      <c r="L3" s="4" t="str">
        <f>'Transformation - FranceAgriMer'!$B$6</f>
        <v>FranceAgriMer</v>
      </c>
      <c r="M3" s="27" t="s">
        <v>641</v>
      </c>
      <c r="N3" s="26" t="str">
        <f>Etiquettes!$H$11</f>
        <v>Volume</v>
      </c>
      <c r="O3" s="27" t="str">
        <f>_xlfn.CONCAT(J3,IF(OR(ISBLANK(C3),ISERROR(C3)),"",_xlfn.CONCAT(" = ",MROUND(C3,1)," ",E3," (",L3,")")))</f>
        <v>Consommation de pommes de terre produites hors contrat par l'industrie alimentaire = 85 kt (FranceAgriMer)</v>
      </c>
      <c r="P3" s="27" t="str">
        <f>Etiquettes!$J$15</f>
        <v>Probable</v>
      </c>
      <c r="Q3" s="27" t="s">
        <v>611</v>
      </c>
      <c r="R3" s="27" t="str">
        <f>Etiquettes!$H$17</f>
        <v>Donnée collectée (valeur du flux ou coefficient)</v>
      </c>
    </row>
    <row r="4" spans="1:20">
      <c r="A4" s="4" t="str">
        <f>Produits!$B$25</f>
        <v>Pommes de terre de consommation - Importation</v>
      </c>
      <c r="B4" s="4" t="str">
        <f>Secteurs!$B$8</f>
        <v>Industrie alimentaire</v>
      </c>
      <c r="C4" s="213">
        <f>'Transformation - FranceAgriMer'!K16</f>
        <v>197</v>
      </c>
      <c r="D4" s="4"/>
      <c r="E4" s="4" t="str">
        <f>Etiquettes!$H$5</f>
        <v>kt</v>
      </c>
      <c r="F4" s="26" t="s">
        <v>18</v>
      </c>
      <c r="G4" s="27" t="str">
        <f>Etiquettes!$H$3</f>
        <v>Pomme de terre</v>
      </c>
      <c r="H4" s="6" t="s">
        <v>18</v>
      </c>
      <c r="I4" s="27" t="str">
        <f>Etiquettes!$H$6</f>
        <v>France entière</v>
      </c>
      <c r="J4" s="27" t="s">
        <v>429</v>
      </c>
      <c r="K4" s="27"/>
      <c r="L4" s="4" t="str">
        <f>'Transformation - FranceAgriMer'!$B$6</f>
        <v>FranceAgriMer</v>
      </c>
      <c r="M4" s="27" t="s">
        <v>641</v>
      </c>
      <c r="N4" s="26" t="str">
        <f>Etiquettes!$H$11</f>
        <v>Volume</v>
      </c>
      <c r="O4" s="27" t="str">
        <f>_xlfn.CONCAT(J4,IF(OR(ISBLANK(C4),ISERROR(C4)),"",_xlfn.CONCAT(" = ",MROUND(C4,1)," ",E4," (",L4,")")))</f>
        <v>Consommation de pommes de terre importées par l'industrie alimentaire = 197 kt (FranceAgriMer)</v>
      </c>
      <c r="P4" s="27" t="str">
        <f>Etiquettes!$J$15</f>
        <v>Probable</v>
      </c>
      <c r="Q4" s="27" t="s">
        <v>611</v>
      </c>
      <c r="R4" s="27" t="str">
        <f>Etiquettes!$H$17</f>
        <v>Donnée collectée (valeur du flux ou coefficient)</v>
      </c>
    </row>
    <row r="5" spans="1:20">
      <c r="A5" s="4" t="str">
        <f>Produits!$B$28</f>
        <v>Produits finis</v>
      </c>
      <c r="B5" s="4" t="str">
        <f>Secteurs!$B$15</f>
        <v>A domicile</v>
      </c>
      <c r="C5" s="213">
        <f>'Transformation - FranceAgriMer'!J143</f>
        <v>336</v>
      </c>
      <c r="E5" s="4" t="str">
        <f>Etiquettes!$H$5</f>
        <v>kt</v>
      </c>
      <c r="F5" s="268">
        <v>0</v>
      </c>
      <c r="G5" s="27" t="str">
        <f>Etiquettes!$H$3</f>
        <v>Pomme de terre</v>
      </c>
      <c r="H5" s="6" t="s">
        <v>18</v>
      </c>
      <c r="I5" s="27" t="str">
        <f>Etiquettes!$H$6</f>
        <v>France entière</v>
      </c>
      <c r="J5" s="27" t="s">
        <v>469</v>
      </c>
      <c r="L5" s="4" t="str">
        <f>'Transformation - FranceAgriMer'!$B$6</f>
        <v>FranceAgriMer</v>
      </c>
      <c r="M5" s="27" t="s">
        <v>641</v>
      </c>
      <c r="N5" s="26" t="str">
        <f>Etiquettes!$H$11</f>
        <v>Volume</v>
      </c>
      <c r="O5" s="27" t="str">
        <f t="shared" ref="O5" si="0">_xlfn.CONCAT(J5,IF(OR(ISBLANK(C5),ISERROR(C5)),"",_xlfn.CONCAT(" = ",MROUND(C5,1)," ",E5," (",L5,")")))</f>
        <v>Consommation de produits finis à domicile = 336 kt (FranceAgriMer)</v>
      </c>
      <c r="P5" s="27"/>
      <c r="Q5" s="27"/>
      <c r="R5" s="27"/>
    </row>
    <row r="6" spans="1:20">
      <c r="J6" s="27"/>
      <c r="Q6" s="27"/>
      <c r="R6" s="27"/>
    </row>
    <row r="7" spans="1:20">
      <c r="J7" s="27"/>
      <c r="Q7" s="27"/>
      <c r="R7" s="27"/>
    </row>
    <row r="8" spans="1:20">
      <c r="J8" s="27"/>
      <c r="Q8" s="27"/>
      <c r="R8" s="27"/>
    </row>
    <row r="9" spans="1:20">
      <c r="Q9" s="27"/>
      <c r="R9" s="27"/>
    </row>
    <row r="10" spans="1:20">
      <c r="Q10" s="27"/>
      <c r="R10" s="27"/>
    </row>
    <row r="11" spans="1:20">
      <c r="Q11" s="27"/>
      <c r="R11" s="27"/>
    </row>
    <row r="12" spans="1:20">
      <c r="Q12" s="27"/>
      <c r="R12" s="27"/>
    </row>
    <row r="13" spans="1:20">
      <c r="Q13" s="27"/>
      <c r="R13" s="27"/>
    </row>
    <row r="14" spans="1:20">
      <c r="Q14" s="27"/>
      <c r="R14" s="27"/>
    </row>
    <row r="15" spans="1:20">
      <c r="R15" s="27"/>
    </row>
    <row r="18" spans="18:18">
      <c r="R18" s="27"/>
    </row>
    <row r="19" spans="18:18">
      <c r="R19" s="27"/>
    </row>
    <row r="20" spans="18:18">
      <c r="R20" s="27"/>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34E1D-8A72-488B-BA91-ED3C2BEBD2E2}">
  <sheetPr>
    <tabColor rgb="FFD7D200"/>
  </sheetPr>
  <dimension ref="A1:AMJ127"/>
  <sheetViews>
    <sheetView workbookViewId="0"/>
  </sheetViews>
  <sheetFormatPr baseColWidth="10" defaultColWidth="9.109375" defaultRowHeight="14.4"/>
  <cols>
    <col min="1" max="1" width="22.33203125" style="290" customWidth="1"/>
    <col min="2" max="2" width="16.5546875" style="290" customWidth="1"/>
    <col min="3" max="1024" width="9.109375" style="290"/>
  </cols>
  <sheetData>
    <row r="1" spans="1:21" s="303" customFormat="1" ht="19.95" customHeight="1">
      <c r="A1" s="302" t="s">
        <v>662</v>
      </c>
    </row>
    <row r="2" spans="1:21">
      <c r="B2" s="304"/>
      <c r="C2" s="304"/>
      <c r="D2" s="304"/>
      <c r="E2" s="304"/>
      <c r="F2" s="304"/>
      <c r="G2" s="304"/>
      <c r="H2" s="304"/>
      <c r="N2" s="305"/>
      <c r="P2" s="291"/>
      <c r="Q2" s="291"/>
      <c r="R2" s="291"/>
      <c r="S2" s="291"/>
      <c r="T2" s="291"/>
      <c r="U2" s="291"/>
    </row>
    <row r="3" spans="1:21" ht="14.85" customHeight="1">
      <c r="A3" s="304" t="s">
        <v>674</v>
      </c>
      <c r="N3" s="305"/>
      <c r="P3" s="291"/>
      <c r="Q3" s="291"/>
      <c r="R3" s="291"/>
      <c r="S3" s="291"/>
      <c r="T3" s="291"/>
      <c r="U3" s="291"/>
    </row>
    <row r="4" spans="1:21" ht="13.95" customHeight="1">
      <c r="A4" s="304" t="s">
        <v>675</v>
      </c>
      <c r="P4" s="291"/>
      <c r="Q4" s="291"/>
      <c r="R4" s="291"/>
      <c r="S4" s="291"/>
      <c r="T4" s="291"/>
      <c r="U4" s="291"/>
    </row>
    <row r="5" spans="1:21" ht="13.95" customHeight="1">
      <c r="A5" s="304"/>
      <c r="P5" s="291"/>
      <c r="Q5" s="291"/>
      <c r="R5" s="291"/>
      <c r="S5" s="291"/>
      <c r="T5" s="291"/>
      <c r="U5" s="291"/>
    </row>
    <row r="6" spans="1:21" ht="13.95" customHeight="1">
      <c r="A6" s="306" t="s">
        <v>676</v>
      </c>
      <c r="B6" s="307"/>
      <c r="C6" s="307"/>
      <c r="D6" s="307"/>
      <c r="E6" s="307"/>
      <c r="F6" s="307"/>
      <c r="G6" s="307"/>
      <c r="H6" s="307"/>
      <c r="I6" s="307"/>
      <c r="J6" s="307"/>
      <c r="K6" s="307"/>
      <c r="L6" s="307"/>
      <c r="M6" s="307"/>
      <c r="N6" s="307"/>
      <c r="O6" s="307"/>
      <c r="P6" s="307"/>
      <c r="Q6" s="307"/>
      <c r="R6" s="307"/>
      <c r="S6" s="307"/>
      <c r="T6" s="291"/>
      <c r="U6" s="291"/>
    </row>
    <row r="7" spans="1:21" ht="13.95" customHeight="1">
      <c r="A7" s="308"/>
      <c r="B7" s="308"/>
      <c r="C7" s="308"/>
      <c r="D7" s="308"/>
      <c r="E7" s="308"/>
      <c r="F7" s="308"/>
      <c r="G7" s="308"/>
      <c r="H7" s="308"/>
      <c r="I7" s="308"/>
      <c r="J7" s="308"/>
      <c r="K7" s="308"/>
      <c r="L7" s="308"/>
      <c r="M7" s="308"/>
      <c r="N7" s="308"/>
      <c r="O7" s="308"/>
      <c r="P7" s="308"/>
      <c r="Q7" s="308"/>
      <c r="R7" s="308"/>
      <c r="S7" s="308"/>
      <c r="T7" s="291"/>
      <c r="U7" s="291"/>
    </row>
    <row r="8" spans="1:21" ht="13.95" customHeight="1">
      <c r="A8" s="309" t="s">
        <v>677</v>
      </c>
      <c r="B8" s="308"/>
      <c r="C8" s="308"/>
      <c r="D8" s="308"/>
      <c r="E8" s="308"/>
      <c r="F8" s="308"/>
      <c r="G8" s="308"/>
      <c r="H8" s="308"/>
      <c r="I8" s="308"/>
      <c r="J8" s="308"/>
      <c r="K8" s="308"/>
      <c r="L8" s="308"/>
      <c r="M8" s="308"/>
      <c r="N8" s="308"/>
      <c r="O8" s="308"/>
      <c r="P8" s="308"/>
      <c r="Q8" s="308"/>
      <c r="R8" s="308"/>
      <c r="S8" s="308"/>
      <c r="T8" s="291"/>
      <c r="U8" s="291"/>
    </row>
    <row r="9" spans="1:21" ht="13.95" customHeight="1">
      <c r="A9" s="310" t="s">
        <v>663</v>
      </c>
      <c r="B9" s="311" t="s">
        <v>678</v>
      </c>
      <c r="C9" s="308"/>
      <c r="D9" s="308"/>
      <c r="E9" s="308"/>
      <c r="F9" s="308"/>
      <c r="G9" s="308"/>
      <c r="H9" s="308"/>
      <c r="I9" s="308"/>
      <c r="J9" s="308"/>
      <c r="K9" s="308"/>
      <c r="L9" s="308"/>
      <c r="M9" s="308"/>
      <c r="N9" s="308"/>
      <c r="O9" s="308"/>
      <c r="P9" s="308"/>
      <c r="Q9" s="308"/>
      <c r="R9" s="308"/>
      <c r="S9" s="308"/>
      <c r="T9" s="291"/>
      <c r="U9" s="291"/>
    </row>
    <row r="10" spans="1:21" ht="13.95" customHeight="1"/>
    <row r="11" spans="1:21" ht="13.95" customHeight="1">
      <c r="A11" s="312" t="s">
        <v>679</v>
      </c>
      <c r="B11" s="313"/>
    </row>
    <row r="12" spans="1:21" ht="15.6" customHeight="1">
      <c r="A12" s="292" t="s">
        <v>680</v>
      </c>
      <c r="B12" s="304"/>
      <c r="C12" s="304"/>
      <c r="D12" s="304"/>
      <c r="E12" s="304"/>
      <c r="F12" s="304"/>
    </row>
    <row r="13" spans="1:21" ht="15.6" customHeight="1">
      <c r="A13" s="310" t="s">
        <v>666</v>
      </c>
      <c r="B13" s="305" t="s">
        <v>681</v>
      </c>
      <c r="C13" s="304"/>
      <c r="D13" s="304"/>
      <c r="E13" s="304"/>
      <c r="F13" s="304"/>
    </row>
    <row r="14" spans="1:21" s="315" customFormat="1">
      <c r="A14" s="314" t="s">
        <v>667</v>
      </c>
      <c r="B14" s="305" t="s">
        <v>682</v>
      </c>
      <c r="C14" s="290"/>
      <c r="D14" s="290"/>
      <c r="E14" s="290"/>
      <c r="F14" s="290"/>
      <c r="G14" s="290"/>
      <c r="H14" s="290"/>
      <c r="I14" s="290"/>
      <c r="J14" s="290"/>
    </row>
    <row r="15" spans="1:21">
      <c r="A15" s="314" t="s">
        <v>668</v>
      </c>
      <c r="B15" s="316" t="s">
        <v>683</v>
      </c>
      <c r="C15" s="315"/>
      <c r="D15" s="315"/>
      <c r="E15" s="315"/>
      <c r="F15" s="315"/>
      <c r="G15" s="315"/>
      <c r="H15" s="315"/>
      <c r="I15" s="315"/>
      <c r="J15" s="315"/>
    </row>
    <row r="16" spans="1:21" ht="15.6" customHeight="1">
      <c r="A16" s="292" t="s">
        <v>684</v>
      </c>
      <c r="B16" s="315"/>
      <c r="C16" s="315"/>
      <c r="D16" s="315"/>
      <c r="E16" s="315"/>
      <c r="F16" s="315"/>
      <c r="G16" s="315"/>
      <c r="H16" s="315"/>
      <c r="I16" s="315"/>
      <c r="J16" s="315"/>
    </row>
    <row r="17" spans="1:2" ht="13.95" customHeight="1">
      <c r="A17" s="314" t="s">
        <v>669</v>
      </c>
      <c r="B17" s="305" t="s">
        <v>685</v>
      </c>
    </row>
    <row r="18" spans="1:2" ht="13.95" customHeight="1">
      <c r="A18" s="305"/>
      <c r="B18" s="317"/>
    </row>
    <row r="19" spans="1:2" ht="15.6" customHeight="1">
      <c r="A19" s="318" t="s">
        <v>686</v>
      </c>
    </row>
    <row r="20" spans="1:2" ht="15.6" customHeight="1">
      <c r="A20" s="319" t="s">
        <v>687</v>
      </c>
    </row>
    <row r="21" spans="1:2" ht="13.95" customHeight="1">
      <c r="A21" s="314" t="s">
        <v>670</v>
      </c>
      <c r="B21" s="305" t="s">
        <v>688</v>
      </c>
    </row>
    <row r="22" spans="1:2" ht="13.95" customHeight="1">
      <c r="A22" s="314" t="s">
        <v>671</v>
      </c>
      <c r="B22" s="305" t="s">
        <v>689</v>
      </c>
    </row>
    <row r="23" spans="1:2" ht="13.95" customHeight="1">
      <c r="A23" s="319" t="s">
        <v>690</v>
      </c>
      <c r="B23" s="305"/>
    </row>
    <row r="24" spans="1:2" ht="13.95" customHeight="1">
      <c r="A24" s="314" t="s">
        <v>672</v>
      </c>
      <c r="B24" s="305" t="s">
        <v>691</v>
      </c>
    </row>
    <row r="25" spans="1:2" ht="15.6" customHeight="1">
      <c r="A25" s="289"/>
    </row>
    <row r="26" spans="1:2" ht="15.6" customHeight="1">
      <c r="A26" s="320" t="s">
        <v>692</v>
      </c>
    </row>
    <row r="27" spans="1:2" ht="13.95" customHeight="1">
      <c r="A27" s="314" t="s">
        <v>665</v>
      </c>
      <c r="B27" s="305" t="s">
        <v>693</v>
      </c>
    </row>
    <row r="28" spans="1:2" s="303" customFormat="1" ht="13.95" customHeight="1"/>
    <row r="29" spans="1:2" ht="13.95" customHeight="1">
      <c r="A29" s="321" t="s">
        <v>694</v>
      </c>
    </row>
    <row r="30" spans="1:2" ht="13.95" customHeight="1">
      <c r="A30" s="322" t="s">
        <v>695</v>
      </c>
      <c r="B30" s="305" t="s">
        <v>696</v>
      </c>
    </row>
    <row r="31" spans="1:2" ht="13.95" customHeight="1">
      <c r="A31" s="322" t="s">
        <v>629</v>
      </c>
      <c r="B31" s="305" t="s">
        <v>697</v>
      </c>
    </row>
    <row r="32" spans="1:2" ht="13.95" customHeight="1"/>
    <row r="33" spans="1:1024">
      <c r="A33" s="323" t="s">
        <v>698</v>
      </c>
    </row>
    <row r="35" spans="1:1024" s="325" customFormat="1">
      <c r="A35" s="324"/>
      <c r="B35" s="324"/>
      <c r="C35" s="324"/>
      <c r="D35" s="324"/>
      <c r="E35" s="324"/>
      <c r="F35" s="324"/>
      <c r="G35" s="324"/>
      <c r="H35" s="324"/>
      <c r="I35" s="324"/>
      <c r="J35" s="324"/>
      <c r="K35" s="324"/>
      <c r="L35" s="324"/>
      <c r="M35" s="324"/>
      <c r="N35" s="324"/>
      <c r="O35" s="324"/>
      <c r="P35" s="324"/>
      <c r="Q35" s="324"/>
      <c r="R35" s="324"/>
      <c r="S35" s="324"/>
      <c r="T35" s="324"/>
      <c r="U35" s="324"/>
      <c r="V35" s="324"/>
      <c r="W35" s="324"/>
      <c r="X35" s="324"/>
      <c r="Y35" s="324"/>
      <c r="Z35" s="324"/>
      <c r="AA35" s="324"/>
      <c r="AB35" s="324"/>
      <c r="AC35" s="324"/>
      <c r="AD35" s="324"/>
      <c r="AE35" s="324"/>
      <c r="AF35" s="324"/>
      <c r="AG35" s="324"/>
      <c r="AH35" s="324"/>
      <c r="AI35" s="324"/>
      <c r="AJ35" s="324"/>
      <c r="AK35" s="324"/>
      <c r="AL35" s="324"/>
      <c r="AM35" s="324"/>
      <c r="AN35" s="324"/>
      <c r="AO35" s="324"/>
      <c r="AP35" s="324"/>
      <c r="AQ35" s="324"/>
      <c r="AR35" s="324"/>
      <c r="AS35" s="324"/>
      <c r="AT35" s="324"/>
      <c r="AU35" s="324"/>
      <c r="AV35" s="324"/>
      <c r="AW35" s="324"/>
      <c r="AX35" s="324"/>
      <c r="AY35" s="324"/>
      <c r="AZ35" s="324"/>
      <c r="BA35" s="324"/>
      <c r="BB35" s="324"/>
      <c r="BC35" s="324"/>
      <c r="BD35" s="324"/>
      <c r="BE35" s="324"/>
      <c r="BF35" s="324"/>
      <c r="BG35" s="324"/>
      <c r="BH35" s="324"/>
      <c r="BI35" s="324"/>
      <c r="BJ35" s="324"/>
      <c r="BK35" s="324"/>
      <c r="BL35" s="324"/>
      <c r="BM35" s="324"/>
      <c r="BN35" s="324"/>
      <c r="BO35" s="324"/>
      <c r="BP35" s="324"/>
      <c r="BQ35" s="324"/>
      <c r="BR35" s="324"/>
      <c r="BS35" s="324"/>
      <c r="BT35" s="324"/>
      <c r="BU35" s="324"/>
      <c r="BV35" s="324"/>
      <c r="BW35" s="324"/>
      <c r="BX35" s="324"/>
      <c r="BY35" s="324"/>
      <c r="BZ35" s="324"/>
      <c r="CA35" s="324"/>
      <c r="CB35" s="324"/>
      <c r="CC35" s="324"/>
      <c r="CD35" s="324"/>
      <c r="CE35" s="324"/>
      <c r="CF35" s="324"/>
      <c r="CG35" s="324"/>
      <c r="CH35" s="324"/>
      <c r="CI35" s="324"/>
      <c r="CJ35" s="324"/>
      <c r="CK35" s="324"/>
      <c r="CL35" s="324"/>
      <c r="CM35" s="324"/>
      <c r="CN35" s="324"/>
      <c r="CO35" s="324"/>
      <c r="CP35" s="324"/>
      <c r="CQ35" s="324"/>
      <c r="CR35" s="324"/>
      <c r="CS35" s="324"/>
      <c r="CT35" s="324"/>
      <c r="CU35" s="324"/>
      <c r="CV35" s="324"/>
      <c r="CW35" s="324"/>
      <c r="CX35" s="324"/>
      <c r="CY35" s="324"/>
      <c r="CZ35" s="324"/>
      <c r="DA35" s="324"/>
      <c r="DB35" s="324"/>
      <c r="DC35" s="324"/>
      <c r="DD35" s="324"/>
      <c r="DE35" s="324"/>
      <c r="DF35" s="324"/>
      <c r="DG35" s="324"/>
      <c r="DH35" s="324"/>
      <c r="DI35" s="324"/>
      <c r="DJ35" s="324"/>
      <c r="DK35" s="324"/>
      <c r="DL35" s="324"/>
      <c r="DM35" s="324"/>
      <c r="DN35" s="324"/>
      <c r="DO35" s="324"/>
      <c r="DP35" s="324"/>
      <c r="DQ35" s="324"/>
      <c r="DR35" s="324"/>
      <c r="DS35" s="324"/>
      <c r="DT35" s="324"/>
      <c r="DU35" s="324"/>
      <c r="DV35" s="324"/>
      <c r="DW35" s="324"/>
      <c r="DX35" s="324"/>
      <c r="DY35" s="324"/>
      <c r="DZ35" s="324"/>
      <c r="EA35" s="324"/>
      <c r="EB35" s="324"/>
      <c r="EC35" s="324"/>
      <c r="ED35" s="324"/>
      <c r="EE35" s="324"/>
      <c r="EF35" s="324"/>
      <c r="EG35" s="324"/>
      <c r="EH35" s="324"/>
      <c r="EI35" s="324"/>
      <c r="EJ35" s="324"/>
      <c r="EK35" s="324"/>
      <c r="EL35" s="324"/>
      <c r="EM35" s="324"/>
      <c r="EN35" s="324"/>
      <c r="EO35" s="324"/>
      <c r="EP35" s="324"/>
      <c r="EQ35" s="324"/>
      <c r="ER35" s="324"/>
      <c r="ES35" s="324"/>
      <c r="ET35" s="324"/>
      <c r="EU35" s="324"/>
      <c r="EV35" s="324"/>
      <c r="EW35" s="324"/>
      <c r="EX35" s="324"/>
      <c r="EY35" s="324"/>
      <c r="EZ35" s="324"/>
      <c r="FA35" s="324"/>
      <c r="FB35" s="324"/>
      <c r="FC35" s="324"/>
      <c r="FD35" s="324"/>
      <c r="FE35" s="324"/>
      <c r="FF35" s="324"/>
      <c r="FG35" s="324"/>
      <c r="FH35" s="324"/>
      <c r="FI35" s="324"/>
      <c r="FJ35" s="324"/>
      <c r="FK35" s="324"/>
      <c r="FL35" s="324"/>
      <c r="FM35" s="324"/>
      <c r="FN35" s="324"/>
      <c r="FO35" s="324"/>
      <c r="FP35" s="324"/>
      <c r="FQ35" s="324"/>
      <c r="FR35" s="324"/>
      <c r="FS35" s="324"/>
      <c r="FT35" s="324"/>
      <c r="FU35" s="324"/>
      <c r="FV35" s="324"/>
      <c r="FW35" s="324"/>
      <c r="FX35" s="324"/>
      <c r="FY35" s="324"/>
      <c r="FZ35" s="324"/>
      <c r="GA35" s="324"/>
      <c r="GB35" s="324"/>
      <c r="GC35" s="324"/>
      <c r="GD35" s="324"/>
      <c r="GE35" s="324"/>
      <c r="GF35" s="324"/>
      <c r="GG35" s="324"/>
      <c r="GH35" s="324"/>
      <c r="GI35" s="324"/>
      <c r="GJ35" s="324"/>
      <c r="GK35" s="324"/>
      <c r="GL35" s="324"/>
      <c r="GM35" s="324"/>
      <c r="GN35" s="324"/>
      <c r="GO35" s="324"/>
      <c r="GP35" s="324"/>
      <c r="GQ35" s="324"/>
      <c r="GR35" s="324"/>
      <c r="GS35" s="324"/>
      <c r="GT35" s="324"/>
      <c r="GU35" s="324"/>
      <c r="GV35" s="324"/>
      <c r="GW35" s="324"/>
      <c r="GX35" s="324"/>
      <c r="GY35" s="324"/>
      <c r="GZ35" s="324"/>
      <c r="HA35" s="324"/>
      <c r="HB35" s="324"/>
      <c r="HC35" s="324"/>
      <c r="HD35" s="324"/>
      <c r="HE35" s="324"/>
      <c r="HF35" s="324"/>
      <c r="HG35" s="324"/>
      <c r="HH35" s="324"/>
      <c r="HI35" s="324"/>
      <c r="HJ35" s="324"/>
      <c r="HK35" s="324"/>
      <c r="HL35" s="324"/>
      <c r="HM35" s="324"/>
      <c r="HN35" s="324"/>
      <c r="HO35" s="324"/>
      <c r="HP35" s="324"/>
      <c r="HQ35" s="324"/>
      <c r="HR35" s="324"/>
      <c r="HS35" s="324"/>
      <c r="HT35" s="324"/>
      <c r="HU35" s="324"/>
      <c r="HV35" s="324"/>
      <c r="HW35" s="324"/>
      <c r="HX35" s="324"/>
      <c r="HY35" s="324"/>
      <c r="HZ35" s="324"/>
      <c r="IA35" s="324"/>
      <c r="IB35" s="324"/>
      <c r="IC35" s="324"/>
      <c r="ID35" s="324"/>
      <c r="IE35" s="324"/>
      <c r="IF35" s="324"/>
      <c r="IG35" s="324"/>
      <c r="IH35" s="324"/>
      <c r="II35" s="324"/>
      <c r="IJ35" s="324"/>
      <c r="IK35" s="324"/>
      <c r="IL35" s="324"/>
      <c r="IM35" s="324"/>
      <c r="IN35" s="324"/>
      <c r="IO35" s="324"/>
      <c r="IP35" s="324"/>
      <c r="IQ35" s="324"/>
      <c r="IR35" s="324"/>
      <c r="IS35" s="324"/>
      <c r="IT35" s="324"/>
      <c r="IU35" s="324"/>
      <c r="IV35" s="324"/>
      <c r="IW35" s="324"/>
      <c r="IX35" s="324"/>
      <c r="IY35" s="324"/>
      <c r="IZ35" s="324"/>
      <c r="JA35" s="324"/>
      <c r="JB35" s="324"/>
      <c r="JC35" s="324"/>
      <c r="JD35" s="324"/>
      <c r="JE35" s="324"/>
      <c r="JF35" s="324"/>
      <c r="JG35" s="324"/>
      <c r="JH35" s="324"/>
      <c r="JI35" s="324"/>
      <c r="JJ35" s="324"/>
      <c r="JK35" s="324"/>
      <c r="JL35" s="324"/>
      <c r="JM35" s="324"/>
      <c r="JN35" s="324"/>
      <c r="JO35" s="324"/>
      <c r="JP35" s="324"/>
      <c r="JQ35" s="324"/>
      <c r="JR35" s="324"/>
      <c r="JS35" s="324"/>
      <c r="JT35" s="324"/>
      <c r="JU35" s="324"/>
      <c r="JV35" s="324"/>
      <c r="JW35" s="324"/>
      <c r="JX35" s="324"/>
      <c r="JY35" s="324"/>
      <c r="JZ35" s="324"/>
      <c r="KA35" s="324"/>
      <c r="KB35" s="324"/>
      <c r="KC35" s="324"/>
      <c r="KD35" s="324"/>
      <c r="KE35" s="324"/>
      <c r="KF35" s="324"/>
      <c r="KG35" s="324"/>
      <c r="KH35" s="324"/>
      <c r="KI35" s="324"/>
      <c r="KJ35" s="324"/>
      <c r="KK35" s="324"/>
      <c r="KL35" s="324"/>
      <c r="KM35" s="324"/>
      <c r="KN35" s="324"/>
      <c r="KO35" s="324"/>
      <c r="KP35" s="324"/>
      <c r="KQ35" s="324"/>
      <c r="KR35" s="324"/>
      <c r="KS35" s="324"/>
      <c r="KT35" s="324"/>
      <c r="KU35" s="324"/>
      <c r="KV35" s="324"/>
      <c r="KW35" s="324"/>
      <c r="KX35" s="324"/>
      <c r="KY35" s="324"/>
      <c r="KZ35" s="324"/>
      <c r="LA35" s="324"/>
      <c r="LB35" s="324"/>
      <c r="LC35" s="324"/>
      <c r="LD35" s="324"/>
      <c r="LE35" s="324"/>
      <c r="LF35" s="324"/>
      <c r="LG35" s="324"/>
      <c r="LH35" s="324"/>
      <c r="LI35" s="324"/>
      <c r="LJ35" s="324"/>
      <c r="LK35" s="324"/>
      <c r="LL35" s="324"/>
      <c r="LM35" s="324"/>
      <c r="LN35" s="324"/>
      <c r="LO35" s="324"/>
      <c r="LP35" s="324"/>
      <c r="LQ35" s="324"/>
      <c r="LR35" s="324"/>
      <c r="LS35" s="324"/>
      <c r="LT35" s="324"/>
      <c r="LU35" s="324"/>
      <c r="LV35" s="324"/>
      <c r="LW35" s="324"/>
      <c r="LX35" s="324"/>
      <c r="LY35" s="324"/>
      <c r="LZ35" s="324"/>
      <c r="MA35" s="324"/>
      <c r="MB35" s="324"/>
      <c r="MC35" s="324"/>
      <c r="MD35" s="324"/>
      <c r="ME35" s="324"/>
      <c r="MF35" s="324"/>
      <c r="MG35" s="324"/>
      <c r="MH35" s="324"/>
      <c r="MI35" s="324"/>
      <c r="MJ35" s="324"/>
      <c r="MK35" s="324"/>
      <c r="ML35" s="324"/>
      <c r="MM35" s="324"/>
      <c r="MN35" s="324"/>
      <c r="MO35" s="324"/>
      <c r="MP35" s="324"/>
      <c r="MQ35" s="324"/>
      <c r="MR35" s="324"/>
      <c r="MS35" s="324"/>
      <c r="MT35" s="324"/>
      <c r="MU35" s="324"/>
      <c r="MV35" s="324"/>
      <c r="MW35" s="324"/>
      <c r="MX35" s="324"/>
      <c r="MY35" s="324"/>
      <c r="MZ35" s="324"/>
      <c r="NA35" s="324"/>
      <c r="NB35" s="324"/>
      <c r="NC35" s="324"/>
      <c r="ND35" s="324"/>
      <c r="NE35" s="324"/>
      <c r="NF35" s="324"/>
      <c r="NG35" s="324"/>
      <c r="NH35" s="324"/>
      <c r="NI35" s="324"/>
      <c r="NJ35" s="324"/>
      <c r="NK35" s="324"/>
      <c r="NL35" s="324"/>
      <c r="NM35" s="324"/>
      <c r="NN35" s="324"/>
      <c r="NO35" s="324"/>
      <c r="NP35" s="324"/>
      <c r="NQ35" s="324"/>
      <c r="NR35" s="324"/>
      <c r="NS35" s="324"/>
      <c r="NT35" s="324"/>
      <c r="NU35" s="324"/>
      <c r="NV35" s="324"/>
      <c r="NW35" s="324"/>
      <c r="NX35" s="324"/>
      <c r="NY35" s="324"/>
      <c r="NZ35" s="324"/>
      <c r="OA35" s="324"/>
      <c r="OB35" s="324"/>
      <c r="OC35" s="324"/>
      <c r="OD35" s="324"/>
      <c r="OE35" s="324"/>
      <c r="OF35" s="324"/>
      <c r="OG35" s="324"/>
      <c r="OH35" s="324"/>
      <c r="OI35" s="324"/>
      <c r="OJ35" s="324"/>
      <c r="OK35" s="324"/>
      <c r="OL35" s="324"/>
      <c r="OM35" s="324"/>
      <c r="ON35" s="324"/>
      <c r="OO35" s="324"/>
      <c r="OP35" s="324"/>
      <c r="OQ35" s="324"/>
      <c r="OR35" s="324"/>
      <c r="OS35" s="324"/>
      <c r="OT35" s="324"/>
      <c r="OU35" s="324"/>
      <c r="OV35" s="324"/>
      <c r="OW35" s="324"/>
      <c r="OX35" s="324"/>
      <c r="OY35" s="324"/>
      <c r="OZ35" s="324"/>
      <c r="PA35" s="324"/>
      <c r="PB35" s="324"/>
      <c r="PC35" s="324"/>
      <c r="PD35" s="324"/>
      <c r="PE35" s="324"/>
      <c r="PF35" s="324"/>
      <c r="PG35" s="324"/>
      <c r="PH35" s="324"/>
      <c r="PI35" s="324"/>
      <c r="PJ35" s="324"/>
      <c r="PK35" s="324"/>
      <c r="PL35" s="324"/>
      <c r="PM35" s="324"/>
      <c r="PN35" s="324"/>
      <c r="PO35" s="324"/>
      <c r="PP35" s="324"/>
      <c r="PQ35" s="324"/>
      <c r="PR35" s="324"/>
      <c r="PS35" s="324"/>
      <c r="PT35" s="324"/>
      <c r="PU35" s="324"/>
      <c r="PV35" s="324"/>
      <c r="PW35" s="324"/>
      <c r="PX35" s="324"/>
      <c r="PY35" s="324"/>
      <c r="PZ35" s="324"/>
      <c r="QA35" s="324"/>
      <c r="QB35" s="324"/>
      <c r="QC35" s="324"/>
      <c r="QD35" s="324"/>
      <c r="QE35" s="324"/>
      <c r="QF35" s="324"/>
      <c r="QG35" s="324"/>
      <c r="QH35" s="324"/>
      <c r="QI35" s="324"/>
      <c r="QJ35" s="324"/>
      <c r="QK35" s="324"/>
      <c r="QL35" s="324"/>
      <c r="QM35" s="324"/>
      <c r="QN35" s="324"/>
      <c r="QO35" s="324"/>
      <c r="QP35" s="324"/>
      <c r="QQ35" s="324"/>
      <c r="QR35" s="324"/>
      <c r="QS35" s="324"/>
      <c r="QT35" s="324"/>
      <c r="QU35" s="324"/>
      <c r="QV35" s="324"/>
      <c r="QW35" s="324"/>
      <c r="QX35" s="324"/>
      <c r="QY35" s="324"/>
      <c r="QZ35" s="324"/>
      <c r="RA35" s="324"/>
      <c r="RB35" s="324"/>
      <c r="RC35" s="324"/>
      <c r="RD35" s="324"/>
      <c r="RE35" s="324"/>
      <c r="RF35" s="324"/>
      <c r="RG35" s="324"/>
      <c r="RH35" s="324"/>
      <c r="RI35" s="324"/>
      <c r="RJ35" s="324"/>
      <c r="RK35" s="324"/>
      <c r="RL35" s="324"/>
      <c r="RM35" s="324"/>
      <c r="RN35" s="324"/>
      <c r="RO35" s="324"/>
      <c r="RP35" s="324"/>
      <c r="RQ35" s="324"/>
      <c r="RR35" s="324"/>
      <c r="RS35" s="324"/>
      <c r="RT35" s="324"/>
      <c r="RU35" s="324"/>
      <c r="RV35" s="324"/>
      <c r="RW35" s="324"/>
      <c r="RX35" s="324"/>
      <c r="RY35" s="324"/>
      <c r="RZ35" s="324"/>
      <c r="SA35" s="324"/>
      <c r="SB35" s="324"/>
      <c r="SC35" s="324"/>
      <c r="SD35" s="324"/>
      <c r="SE35" s="324"/>
      <c r="SF35" s="324"/>
      <c r="SG35" s="324"/>
      <c r="SH35" s="324"/>
      <c r="SI35" s="324"/>
      <c r="SJ35" s="324"/>
      <c r="SK35" s="324"/>
      <c r="SL35" s="324"/>
      <c r="SM35" s="324"/>
      <c r="SN35" s="324"/>
      <c r="SO35" s="324"/>
      <c r="SP35" s="324"/>
      <c r="SQ35" s="324"/>
      <c r="SR35" s="324"/>
      <c r="SS35" s="324"/>
      <c r="ST35" s="324"/>
      <c r="SU35" s="324"/>
      <c r="SV35" s="324"/>
      <c r="SW35" s="324"/>
      <c r="SX35" s="324"/>
      <c r="SY35" s="324"/>
      <c r="SZ35" s="324"/>
      <c r="TA35" s="324"/>
      <c r="TB35" s="324"/>
      <c r="TC35" s="324"/>
      <c r="TD35" s="324"/>
      <c r="TE35" s="324"/>
      <c r="TF35" s="324"/>
      <c r="TG35" s="324"/>
      <c r="TH35" s="324"/>
      <c r="TI35" s="324"/>
      <c r="TJ35" s="324"/>
      <c r="TK35" s="324"/>
      <c r="TL35" s="324"/>
      <c r="TM35" s="324"/>
      <c r="TN35" s="324"/>
      <c r="TO35" s="324"/>
      <c r="TP35" s="324"/>
      <c r="TQ35" s="324"/>
      <c r="TR35" s="324"/>
      <c r="TS35" s="324"/>
      <c r="TT35" s="324"/>
      <c r="TU35" s="324"/>
      <c r="TV35" s="324"/>
      <c r="TW35" s="324"/>
      <c r="TX35" s="324"/>
      <c r="TY35" s="324"/>
      <c r="TZ35" s="324"/>
      <c r="UA35" s="324"/>
      <c r="UB35" s="324"/>
      <c r="UC35" s="324"/>
      <c r="UD35" s="324"/>
      <c r="UE35" s="324"/>
      <c r="UF35" s="324"/>
      <c r="UG35" s="324"/>
      <c r="UH35" s="324"/>
      <c r="UI35" s="324"/>
      <c r="UJ35" s="324"/>
      <c r="UK35" s="324"/>
      <c r="UL35" s="324"/>
      <c r="UM35" s="324"/>
      <c r="UN35" s="324"/>
      <c r="UO35" s="324"/>
      <c r="UP35" s="324"/>
      <c r="UQ35" s="324"/>
      <c r="UR35" s="324"/>
      <c r="US35" s="324"/>
      <c r="UT35" s="324"/>
      <c r="UU35" s="324"/>
      <c r="UV35" s="324"/>
      <c r="UW35" s="324"/>
      <c r="UX35" s="324"/>
      <c r="UY35" s="324"/>
      <c r="UZ35" s="324"/>
      <c r="VA35" s="324"/>
      <c r="VB35" s="324"/>
      <c r="VC35" s="324"/>
      <c r="VD35" s="324"/>
      <c r="VE35" s="324"/>
      <c r="VF35" s="324"/>
      <c r="VG35" s="324"/>
      <c r="VH35" s="324"/>
      <c r="VI35" s="324"/>
      <c r="VJ35" s="324"/>
      <c r="VK35" s="324"/>
      <c r="VL35" s="324"/>
      <c r="VM35" s="324"/>
      <c r="VN35" s="324"/>
      <c r="VO35" s="324"/>
      <c r="VP35" s="324"/>
      <c r="VQ35" s="324"/>
      <c r="VR35" s="324"/>
      <c r="VS35" s="324"/>
      <c r="VT35" s="324"/>
      <c r="VU35" s="324"/>
      <c r="VV35" s="324"/>
      <c r="VW35" s="324"/>
      <c r="VX35" s="324"/>
      <c r="VY35" s="324"/>
      <c r="VZ35" s="324"/>
      <c r="WA35" s="324"/>
      <c r="WB35" s="324"/>
      <c r="WC35" s="324"/>
      <c r="WD35" s="324"/>
      <c r="WE35" s="324"/>
      <c r="WF35" s="324"/>
      <c r="WG35" s="324"/>
      <c r="WH35" s="324"/>
      <c r="WI35" s="324"/>
      <c r="WJ35" s="324"/>
      <c r="WK35" s="324"/>
      <c r="WL35" s="324"/>
      <c r="WM35" s="324"/>
      <c r="WN35" s="324"/>
      <c r="WO35" s="324"/>
      <c r="WP35" s="324"/>
      <c r="WQ35" s="324"/>
      <c r="WR35" s="324"/>
      <c r="WS35" s="324"/>
      <c r="WT35" s="324"/>
      <c r="WU35" s="324"/>
      <c r="WV35" s="324"/>
      <c r="WW35" s="324"/>
      <c r="WX35" s="324"/>
      <c r="WY35" s="324"/>
      <c r="WZ35" s="324"/>
      <c r="XA35" s="324"/>
      <c r="XB35" s="324"/>
      <c r="XC35" s="324"/>
      <c r="XD35" s="324"/>
      <c r="XE35" s="324"/>
      <c r="XF35" s="324"/>
      <c r="XG35" s="324"/>
      <c r="XH35" s="324"/>
      <c r="XI35" s="324"/>
      <c r="XJ35" s="324"/>
      <c r="XK35" s="324"/>
      <c r="XL35" s="324"/>
      <c r="XM35" s="324"/>
      <c r="XN35" s="324"/>
      <c r="XO35" s="324"/>
      <c r="XP35" s="324"/>
      <c r="XQ35" s="324"/>
      <c r="XR35" s="324"/>
      <c r="XS35" s="324"/>
      <c r="XT35" s="324"/>
      <c r="XU35" s="324"/>
      <c r="XV35" s="324"/>
      <c r="XW35" s="324"/>
      <c r="XX35" s="324"/>
      <c r="XY35" s="324"/>
      <c r="XZ35" s="324"/>
      <c r="YA35" s="324"/>
      <c r="YB35" s="324"/>
      <c r="YC35" s="324"/>
      <c r="YD35" s="324"/>
      <c r="YE35" s="324"/>
      <c r="YF35" s="324"/>
      <c r="YG35" s="324"/>
      <c r="YH35" s="324"/>
      <c r="YI35" s="324"/>
      <c r="YJ35" s="324"/>
      <c r="YK35" s="324"/>
      <c r="YL35" s="324"/>
      <c r="YM35" s="324"/>
      <c r="YN35" s="324"/>
      <c r="YO35" s="324"/>
      <c r="YP35" s="324"/>
      <c r="YQ35" s="324"/>
      <c r="YR35" s="324"/>
      <c r="YS35" s="324"/>
      <c r="YT35" s="324"/>
      <c r="YU35" s="324"/>
      <c r="YV35" s="324"/>
      <c r="YW35" s="324"/>
      <c r="YX35" s="324"/>
      <c r="YY35" s="324"/>
      <c r="YZ35" s="324"/>
      <c r="ZA35" s="324"/>
      <c r="ZB35" s="324"/>
      <c r="ZC35" s="324"/>
      <c r="ZD35" s="324"/>
      <c r="ZE35" s="324"/>
      <c r="ZF35" s="324"/>
      <c r="ZG35" s="324"/>
      <c r="ZH35" s="324"/>
      <c r="ZI35" s="324"/>
      <c r="ZJ35" s="324"/>
      <c r="ZK35" s="324"/>
      <c r="ZL35" s="324"/>
      <c r="ZM35" s="324"/>
      <c r="ZN35" s="324"/>
      <c r="ZO35" s="324"/>
      <c r="ZP35" s="324"/>
      <c r="ZQ35" s="324"/>
      <c r="ZR35" s="324"/>
      <c r="ZS35" s="324"/>
      <c r="ZT35" s="324"/>
      <c r="ZU35" s="324"/>
      <c r="ZV35" s="324"/>
      <c r="ZW35" s="324"/>
      <c r="ZX35" s="324"/>
      <c r="ZY35" s="324"/>
      <c r="ZZ35" s="324"/>
      <c r="AAA35" s="324"/>
      <c r="AAB35" s="324"/>
      <c r="AAC35" s="324"/>
      <c r="AAD35" s="324"/>
      <c r="AAE35" s="324"/>
      <c r="AAF35" s="324"/>
      <c r="AAG35" s="324"/>
      <c r="AAH35" s="324"/>
      <c r="AAI35" s="324"/>
      <c r="AAJ35" s="324"/>
      <c r="AAK35" s="324"/>
      <c r="AAL35" s="324"/>
      <c r="AAM35" s="324"/>
      <c r="AAN35" s="324"/>
      <c r="AAO35" s="324"/>
      <c r="AAP35" s="324"/>
      <c r="AAQ35" s="324"/>
      <c r="AAR35" s="324"/>
      <c r="AAS35" s="324"/>
      <c r="AAT35" s="324"/>
      <c r="AAU35" s="324"/>
      <c r="AAV35" s="324"/>
      <c r="AAW35" s="324"/>
      <c r="AAX35" s="324"/>
      <c r="AAY35" s="324"/>
      <c r="AAZ35" s="324"/>
      <c r="ABA35" s="324"/>
      <c r="ABB35" s="324"/>
      <c r="ABC35" s="324"/>
      <c r="ABD35" s="324"/>
      <c r="ABE35" s="324"/>
      <c r="ABF35" s="324"/>
      <c r="ABG35" s="324"/>
      <c r="ABH35" s="324"/>
      <c r="ABI35" s="324"/>
      <c r="ABJ35" s="324"/>
      <c r="ABK35" s="324"/>
      <c r="ABL35" s="324"/>
      <c r="ABM35" s="324"/>
      <c r="ABN35" s="324"/>
      <c r="ABO35" s="324"/>
      <c r="ABP35" s="324"/>
      <c r="ABQ35" s="324"/>
      <c r="ABR35" s="324"/>
      <c r="ABS35" s="324"/>
      <c r="ABT35" s="324"/>
      <c r="ABU35" s="324"/>
      <c r="ABV35" s="324"/>
      <c r="ABW35" s="324"/>
      <c r="ABX35" s="324"/>
      <c r="ABY35" s="324"/>
      <c r="ABZ35" s="324"/>
      <c r="ACA35" s="324"/>
      <c r="ACB35" s="324"/>
      <c r="ACC35" s="324"/>
      <c r="ACD35" s="324"/>
      <c r="ACE35" s="324"/>
      <c r="ACF35" s="324"/>
      <c r="ACG35" s="324"/>
      <c r="ACH35" s="324"/>
      <c r="ACI35" s="324"/>
      <c r="ACJ35" s="324"/>
      <c r="ACK35" s="324"/>
      <c r="ACL35" s="324"/>
      <c r="ACM35" s="324"/>
      <c r="ACN35" s="324"/>
      <c r="ACO35" s="324"/>
      <c r="ACP35" s="324"/>
      <c r="ACQ35" s="324"/>
      <c r="ACR35" s="324"/>
      <c r="ACS35" s="324"/>
      <c r="ACT35" s="324"/>
      <c r="ACU35" s="324"/>
      <c r="ACV35" s="324"/>
      <c r="ACW35" s="324"/>
      <c r="ACX35" s="324"/>
      <c r="ACY35" s="324"/>
      <c r="ACZ35" s="324"/>
      <c r="ADA35" s="324"/>
      <c r="ADB35" s="324"/>
      <c r="ADC35" s="324"/>
      <c r="ADD35" s="324"/>
      <c r="ADE35" s="324"/>
      <c r="ADF35" s="324"/>
      <c r="ADG35" s="324"/>
      <c r="ADH35" s="324"/>
      <c r="ADI35" s="324"/>
      <c r="ADJ35" s="324"/>
      <c r="ADK35" s="324"/>
      <c r="ADL35" s="324"/>
      <c r="ADM35" s="324"/>
      <c r="ADN35" s="324"/>
      <c r="ADO35" s="324"/>
      <c r="ADP35" s="324"/>
      <c r="ADQ35" s="324"/>
      <c r="ADR35" s="324"/>
      <c r="ADS35" s="324"/>
      <c r="ADT35" s="324"/>
      <c r="ADU35" s="324"/>
      <c r="ADV35" s="324"/>
      <c r="ADW35" s="324"/>
      <c r="ADX35" s="324"/>
      <c r="ADY35" s="324"/>
      <c r="ADZ35" s="324"/>
      <c r="AEA35" s="324"/>
      <c r="AEB35" s="324"/>
      <c r="AEC35" s="324"/>
      <c r="AED35" s="324"/>
      <c r="AEE35" s="324"/>
      <c r="AEF35" s="324"/>
      <c r="AEG35" s="324"/>
      <c r="AEH35" s="324"/>
      <c r="AEI35" s="324"/>
      <c r="AEJ35" s="324"/>
      <c r="AEK35" s="324"/>
      <c r="AEL35" s="324"/>
      <c r="AEM35" s="324"/>
      <c r="AEN35" s="324"/>
      <c r="AEO35" s="324"/>
      <c r="AEP35" s="324"/>
      <c r="AEQ35" s="324"/>
      <c r="AER35" s="324"/>
      <c r="AES35" s="324"/>
      <c r="AET35" s="324"/>
      <c r="AEU35" s="324"/>
      <c r="AEV35" s="324"/>
      <c r="AEW35" s="324"/>
      <c r="AEX35" s="324"/>
      <c r="AEY35" s="324"/>
      <c r="AEZ35" s="324"/>
      <c r="AFA35" s="324"/>
      <c r="AFB35" s="324"/>
      <c r="AFC35" s="324"/>
      <c r="AFD35" s="324"/>
      <c r="AFE35" s="324"/>
      <c r="AFF35" s="324"/>
      <c r="AFG35" s="324"/>
      <c r="AFH35" s="324"/>
      <c r="AFI35" s="324"/>
      <c r="AFJ35" s="324"/>
      <c r="AFK35" s="324"/>
      <c r="AFL35" s="324"/>
      <c r="AFM35" s="324"/>
      <c r="AFN35" s="324"/>
      <c r="AFO35" s="324"/>
      <c r="AFP35" s="324"/>
      <c r="AFQ35" s="324"/>
      <c r="AFR35" s="324"/>
      <c r="AFS35" s="324"/>
      <c r="AFT35" s="324"/>
      <c r="AFU35" s="324"/>
      <c r="AFV35" s="324"/>
      <c r="AFW35" s="324"/>
      <c r="AFX35" s="324"/>
      <c r="AFY35" s="324"/>
      <c r="AFZ35" s="324"/>
      <c r="AGA35" s="324"/>
      <c r="AGB35" s="324"/>
      <c r="AGC35" s="324"/>
      <c r="AGD35" s="324"/>
      <c r="AGE35" s="324"/>
      <c r="AGF35" s="324"/>
      <c r="AGG35" s="324"/>
      <c r="AGH35" s="324"/>
      <c r="AGI35" s="324"/>
      <c r="AGJ35" s="324"/>
      <c r="AGK35" s="324"/>
      <c r="AGL35" s="324"/>
      <c r="AGM35" s="324"/>
      <c r="AGN35" s="324"/>
      <c r="AGO35" s="324"/>
      <c r="AGP35" s="324"/>
      <c r="AGQ35" s="324"/>
      <c r="AGR35" s="324"/>
      <c r="AGS35" s="324"/>
      <c r="AGT35" s="324"/>
      <c r="AGU35" s="324"/>
      <c r="AGV35" s="324"/>
      <c r="AGW35" s="324"/>
      <c r="AGX35" s="324"/>
      <c r="AGY35" s="324"/>
      <c r="AGZ35" s="324"/>
      <c r="AHA35" s="324"/>
      <c r="AHB35" s="324"/>
      <c r="AHC35" s="324"/>
      <c r="AHD35" s="324"/>
      <c r="AHE35" s="324"/>
      <c r="AHF35" s="324"/>
      <c r="AHG35" s="324"/>
      <c r="AHH35" s="324"/>
      <c r="AHI35" s="324"/>
      <c r="AHJ35" s="324"/>
      <c r="AHK35" s="324"/>
      <c r="AHL35" s="324"/>
      <c r="AHM35" s="324"/>
      <c r="AHN35" s="324"/>
      <c r="AHO35" s="324"/>
      <c r="AHP35" s="324"/>
      <c r="AHQ35" s="324"/>
      <c r="AHR35" s="324"/>
      <c r="AHS35" s="324"/>
      <c r="AHT35" s="324"/>
      <c r="AHU35" s="324"/>
      <c r="AHV35" s="324"/>
      <c r="AHW35" s="324"/>
      <c r="AHX35" s="324"/>
      <c r="AHY35" s="324"/>
      <c r="AHZ35" s="324"/>
      <c r="AIA35" s="324"/>
      <c r="AIB35" s="324"/>
      <c r="AIC35" s="324"/>
      <c r="AID35" s="324"/>
      <c r="AIE35" s="324"/>
      <c r="AIF35" s="324"/>
      <c r="AIG35" s="324"/>
      <c r="AIH35" s="324"/>
      <c r="AII35" s="324"/>
      <c r="AIJ35" s="324"/>
      <c r="AIK35" s="324"/>
      <c r="AIL35" s="324"/>
      <c r="AIM35" s="324"/>
      <c r="AIN35" s="324"/>
      <c r="AIO35" s="324"/>
      <c r="AIP35" s="324"/>
      <c r="AIQ35" s="324"/>
      <c r="AIR35" s="324"/>
      <c r="AIS35" s="324"/>
      <c r="AIT35" s="324"/>
      <c r="AIU35" s="324"/>
      <c r="AIV35" s="324"/>
      <c r="AIW35" s="324"/>
      <c r="AIX35" s="324"/>
      <c r="AIY35" s="324"/>
      <c r="AIZ35" s="324"/>
      <c r="AJA35" s="324"/>
      <c r="AJB35" s="324"/>
      <c r="AJC35" s="324"/>
      <c r="AJD35" s="324"/>
      <c r="AJE35" s="324"/>
      <c r="AJF35" s="324"/>
      <c r="AJG35" s="324"/>
      <c r="AJH35" s="324"/>
      <c r="AJI35" s="324"/>
      <c r="AJJ35" s="324"/>
      <c r="AJK35" s="324"/>
      <c r="AJL35" s="324"/>
      <c r="AJM35" s="324"/>
      <c r="AJN35" s="324"/>
      <c r="AJO35" s="324"/>
      <c r="AJP35" s="324"/>
      <c r="AJQ35" s="324"/>
      <c r="AJR35" s="324"/>
      <c r="AJS35" s="324"/>
      <c r="AJT35" s="324"/>
      <c r="AJU35" s="324"/>
      <c r="AJV35" s="324"/>
      <c r="AJW35" s="324"/>
      <c r="AJX35" s="324"/>
      <c r="AJY35" s="324"/>
      <c r="AJZ35" s="324"/>
      <c r="AKA35" s="324"/>
      <c r="AKB35" s="324"/>
      <c r="AKC35" s="324"/>
      <c r="AKD35" s="324"/>
      <c r="AKE35" s="324"/>
      <c r="AKF35" s="324"/>
      <c r="AKG35" s="324"/>
      <c r="AKH35" s="324"/>
      <c r="AKI35" s="324"/>
      <c r="AKJ35" s="324"/>
      <c r="AKK35" s="324"/>
      <c r="AKL35" s="324"/>
      <c r="AKM35" s="324"/>
      <c r="AKN35" s="324"/>
      <c r="AKO35" s="324"/>
      <c r="AKP35" s="324"/>
      <c r="AKQ35" s="324"/>
      <c r="AKR35" s="324"/>
      <c r="AKS35" s="324"/>
      <c r="AKT35" s="324"/>
      <c r="AKU35" s="324"/>
      <c r="AKV35" s="324"/>
      <c r="AKW35" s="324"/>
      <c r="AKX35" s="324"/>
      <c r="AKY35" s="324"/>
      <c r="AKZ35" s="324"/>
      <c r="ALA35" s="324"/>
      <c r="ALB35" s="324"/>
      <c r="ALC35" s="324"/>
      <c r="ALD35" s="324"/>
      <c r="ALE35" s="324"/>
      <c r="ALF35" s="324"/>
      <c r="ALG35" s="324"/>
      <c r="ALH35" s="324"/>
      <c r="ALI35" s="324"/>
      <c r="ALJ35" s="324"/>
      <c r="ALK35" s="324"/>
      <c r="ALL35" s="324"/>
      <c r="ALM35" s="324"/>
      <c r="ALN35" s="324"/>
      <c r="ALO35" s="324"/>
      <c r="ALP35" s="324"/>
      <c r="ALQ35" s="324"/>
      <c r="ALR35" s="324"/>
      <c r="ALS35" s="324"/>
      <c r="ALT35" s="324"/>
      <c r="ALU35" s="324"/>
      <c r="ALV35" s="324"/>
      <c r="ALW35" s="324"/>
      <c r="ALX35" s="324"/>
      <c r="ALY35" s="324"/>
      <c r="ALZ35" s="324"/>
      <c r="AMA35" s="324"/>
      <c r="AMB35" s="324"/>
      <c r="AMC35" s="324"/>
      <c r="AMD35" s="324"/>
      <c r="AME35" s="324"/>
      <c r="AMF35" s="324"/>
      <c r="AMG35" s="324"/>
      <c r="AMH35" s="324"/>
      <c r="AMI35" s="324"/>
      <c r="AMJ35" s="324"/>
    </row>
    <row r="36" spans="1:1024">
      <c r="A36" s="304" t="s">
        <v>699</v>
      </c>
    </row>
    <row r="38" spans="1:1024">
      <c r="A38" s="310" t="s">
        <v>663</v>
      </c>
    </row>
    <row r="40" spans="1:1024">
      <c r="A40" s="305" t="s">
        <v>700</v>
      </c>
    </row>
    <row r="42" spans="1:1024">
      <c r="A42" s="310" t="s">
        <v>666</v>
      </c>
      <c r="B42" s="314" t="s">
        <v>667</v>
      </c>
      <c r="C42" s="314" t="s">
        <v>668</v>
      </c>
    </row>
    <row r="44" spans="1:1024">
      <c r="A44" s="305" t="s">
        <v>701</v>
      </c>
    </row>
    <row r="45" spans="1:1024">
      <c r="A45" s="326" t="s">
        <v>702</v>
      </c>
      <c r="B45" s="305" t="s">
        <v>703</v>
      </c>
    </row>
    <row r="46" spans="1:1024">
      <c r="A46" s="326" t="s">
        <v>704</v>
      </c>
      <c r="B46" s="305" t="s">
        <v>705</v>
      </c>
    </row>
    <row r="47" spans="1:1024">
      <c r="A47" s="326" t="s">
        <v>706</v>
      </c>
      <c r="B47" s="305" t="s">
        <v>707</v>
      </c>
    </row>
    <row r="48" spans="1:1024">
      <c r="A48" s="326" t="s">
        <v>708</v>
      </c>
      <c r="B48" s="305" t="s">
        <v>709</v>
      </c>
    </row>
    <row r="49" spans="1:2">
      <c r="A49" s="326" t="s">
        <v>710</v>
      </c>
      <c r="B49" s="305" t="s">
        <v>711</v>
      </c>
    </row>
    <row r="51" spans="1:2">
      <c r="A51" s="314" t="s">
        <v>712</v>
      </c>
    </row>
    <row r="53" spans="1:2">
      <c r="A53" s="305" t="s">
        <v>713</v>
      </c>
    </row>
    <row r="54" spans="1:2">
      <c r="A54" s="305" t="s">
        <v>714</v>
      </c>
    </row>
    <row r="55" spans="1:2">
      <c r="A55" s="305" t="s">
        <v>715</v>
      </c>
    </row>
    <row r="56" spans="1:2">
      <c r="A56" s="327" t="s">
        <v>716</v>
      </c>
    </row>
    <row r="57" spans="1:2">
      <c r="A57" s="327" t="s">
        <v>717</v>
      </c>
    </row>
    <row r="58" spans="1:2">
      <c r="A58" s="327" t="s">
        <v>718</v>
      </c>
    </row>
    <row r="60" spans="1:2">
      <c r="A60" s="314" t="s">
        <v>670</v>
      </c>
      <c r="B60" s="314" t="s">
        <v>671</v>
      </c>
    </row>
    <row r="62" spans="1:2">
      <c r="A62" s="305" t="s">
        <v>719</v>
      </c>
    </row>
    <row r="63" spans="1:2">
      <c r="A63" s="326" t="s">
        <v>720</v>
      </c>
      <c r="B63" s="305" t="s">
        <v>721</v>
      </c>
    </row>
    <row r="64" spans="1:2">
      <c r="A64" s="326" t="s">
        <v>722</v>
      </c>
      <c r="B64" s="305" t="s">
        <v>723</v>
      </c>
    </row>
    <row r="65" spans="1:2">
      <c r="A65" s="294" t="s">
        <v>724</v>
      </c>
      <c r="B65" s="305"/>
    </row>
    <row r="66" spans="1:2">
      <c r="A66" s="326" t="s">
        <v>725</v>
      </c>
      <c r="B66" s="305" t="s">
        <v>726</v>
      </c>
    </row>
    <row r="67" spans="1:2">
      <c r="A67" s="326" t="s">
        <v>727</v>
      </c>
      <c r="B67" s="305" t="s">
        <v>728</v>
      </c>
    </row>
    <row r="68" spans="1:2">
      <c r="A68" s="326" t="s">
        <v>729</v>
      </c>
      <c r="B68" s="305" t="s">
        <v>730</v>
      </c>
    </row>
    <row r="69" spans="1:2">
      <c r="A69" s="326" t="s">
        <v>710</v>
      </c>
      <c r="B69" s="305" t="s">
        <v>731</v>
      </c>
    </row>
    <row r="71" spans="1:2">
      <c r="A71" s="314" t="s">
        <v>672</v>
      </c>
    </row>
    <row r="73" spans="1:2">
      <c r="A73" s="305" t="s">
        <v>732</v>
      </c>
    </row>
    <row r="74" spans="1:2">
      <c r="A74" s="305" t="s">
        <v>733</v>
      </c>
    </row>
    <row r="75" spans="1:2">
      <c r="A75" s="326" t="s">
        <v>704</v>
      </c>
      <c r="B75" s="305" t="s">
        <v>734</v>
      </c>
    </row>
    <row r="76" spans="1:2">
      <c r="A76" s="326" t="s">
        <v>722</v>
      </c>
      <c r="B76" s="305" t="s">
        <v>721</v>
      </c>
    </row>
    <row r="77" spans="1:2">
      <c r="A77" s="326" t="s">
        <v>735</v>
      </c>
      <c r="B77" s="305" t="s">
        <v>723</v>
      </c>
    </row>
    <row r="78" spans="1:2">
      <c r="A78" s="326" t="s">
        <v>736</v>
      </c>
      <c r="B78" s="305" t="s">
        <v>737</v>
      </c>
    </row>
    <row r="79" spans="1:2">
      <c r="A79" s="326" t="s">
        <v>738</v>
      </c>
      <c r="B79" s="305" t="s">
        <v>739</v>
      </c>
    </row>
    <row r="80" spans="1:2">
      <c r="A80" s="326" t="s">
        <v>710</v>
      </c>
      <c r="B80" s="305" t="s">
        <v>740</v>
      </c>
    </row>
    <row r="82" spans="1:2">
      <c r="A82" s="314" t="s">
        <v>665</v>
      </c>
    </row>
    <row r="84" spans="1:2">
      <c r="A84" s="305" t="s">
        <v>741</v>
      </c>
    </row>
    <row r="85" spans="1:2">
      <c r="A85" s="327" t="s">
        <v>742</v>
      </c>
      <c r="B85" s="305" t="s">
        <v>743</v>
      </c>
    </row>
    <row r="86" spans="1:2">
      <c r="A86" s="327" t="s">
        <v>744</v>
      </c>
      <c r="B86" s="305" t="s">
        <v>745</v>
      </c>
    </row>
    <row r="87" spans="1:2">
      <c r="A87" s="327" t="s">
        <v>746</v>
      </c>
      <c r="B87" s="305" t="s">
        <v>747</v>
      </c>
    </row>
    <row r="88" spans="1:2">
      <c r="A88" s="327" t="s">
        <v>748</v>
      </c>
      <c r="B88" s="305" t="s">
        <v>749</v>
      </c>
    </row>
    <row r="90" spans="1:2">
      <c r="A90" s="326" t="s">
        <v>704</v>
      </c>
      <c r="B90" s="290" t="s">
        <v>750</v>
      </c>
    </row>
    <row r="91" spans="1:2">
      <c r="A91" s="326" t="s">
        <v>722</v>
      </c>
      <c r="B91" s="290" t="s">
        <v>751</v>
      </c>
    </row>
    <row r="92" spans="1:2">
      <c r="A92" s="326" t="s">
        <v>735</v>
      </c>
      <c r="B92" s="290" t="s">
        <v>752</v>
      </c>
    </row>
    <row r="93" spans="1:2">
      <c r="A93" s="326" t="s">
        <v>736</v>
      </c>
      <c r="B93" s="290" t="s">
        <v>753</v>
      </c>
    </row>
    <row r="94" spans="1:2">
      <c r="A94" s="326" t="s">
        <v>738</v>
      </c>
      <c r="B94" s="305" t="s">
        <v>754</v>
      </c>
    </row>
    <row r="95" spans="1:2">
      <c r="A95" s="326" t="s">
        <v>755</v>
      </c>
      <c r="B95" s="290" t="s">
        <v>756</v>
      </c>
    </row>
    <row r="96" spans="1:2">
      <c r="A96" s="326" t="s">
        <v>757</v>
      </c>
      <c r="B96" s="305" t="s">
        <v>758</v>
      </c>
    </row>
    <row r="97" spans="1:2">
      <c r="A97" s="326"/>
    </row>
    <row r="98" spans="1:2" ht="15.6">
      <c r="A98" s="322" t="s">
        <v>695</v>
      </c>
    </row>
    <row r="100" spans="1:2">
      <c r="A100" s="290" t="s">
        <v>759</v>
      </c>
    </row>
    <row r="101" spans="1:2">
      <c r="A101" s="326" t="s">
        <v>760</v>
      </c>
      <c r="B101" s="290" t="s">
        <v>761</v>
      </c>
    </row>
    <row r="102" spans="1:2">
      <c r="A102" s="326" t="s">
        <v>722</v>
      </c>
      <c r="B102" s="305" t="s">
        <v>721</v>
      </c>
    </row>
    <row r="103" spans="1:2">
      <c r="A103" s="326" t="s">
        <v>735</v>
      </c>
      <c r="B103" s="305" t="s">
        <v>723</v>
      </c>
    </row>
    <row r="104" spans="1:2">
      <c r="A104" s="326" t="s">
        <v>736</v>
      </c>
      <c r="B104" s="290" t="s">
        <v>762</v>
      </c>
    </row>
    <row r="105" spans="1:2">
      <c r="A105" s="326" t="s">
        <v>738</v>
      </c>
      <c r="B105" s="290" t="s">
        <v>763</v>
      </c>
    </row>
    <row r="106" spans="1:2">
      <c r="A106" s="326" t="s">
        <v>755</v>
      </c>
      <c r="B106" s="290" t="s">
        <v>764</v>
      </c>
    </row>
    <row r="107" spans="1:2">
      <c r="A107" s="326" t="s">
        <v>757</v>
      </c>
      <c r="B107" s="290" t="s">
        <v>765</v>
      </c>
    </row>
    <row r="108" spans="1:2">
      <c r="A108" s="326" t="s">
        <v>710</v>
      </c>
      <c r="B108" s="290" t="s">
        <v>766</v>
      </c>
    </row>
    <row r="110" spans="1:2" ht="15.6">
      <c r="A110" s="322" t="s">
        <v>629</v>
      </c>
    </row>
    <row r="112" spans="1:2">
      <c r="A112" s="305" t="s">
        <v>767</v>
      </c>
    </row>
    <row r="113" spans="1:2">
      <c r="A113" s="326" t="s">
        <v>760</v>
      </c>
      <c r="B113" s="290" t="s">
        <v>768</v>
      </c>
    </row>
    <row r="114" spans="1:2">
      <c r="A114" s="326" t="s">
        <v>722</v>
      </c>
      <c r="B114" s="305" t="s">
        <v>721</v>
      </c>
    </row>
    <row r="115" spans="1:2">
      <c r="A115" s="326" t="s">
        <v>735</v>
      </c>
      <c r="B115" s="305" t="s">
        <v>723</v>
      </c>
    </row>
    <row r="116" spans="1:2">
      <c r="A116" s="326" t="s">
        <v>736</v>
      </c>
      <c r="B116" s="290" t="s">
        <v>762</v>
      </c>
    </row>
    <row r="117" spans="1:2">
      <c r="A117" s="326" t="s">
        <v>738</v>
      </c>
      <c r="B117" s="305" t="s">
        <v>769</v>
      </c>
    </row>
    <row r="118" spans="1:2">
      <c r="A118" s="326" t="s">
        <v>755</v>
      </c>
      <c r="B118" s="305" t="s">
        <v>770</v>
      </c>
    </row>
    <row r="119" spans="1:2">
      <c r="A119" s="326" t="s">
        <v>757</v>
      </c>
      <c r="B119" s="305" t="s">
        <v>771</v>
      </c>
    </row>
    <row r="120" spans="1:2">
      <c r="A120" s="326" t="s">
        <v>772</v>
      </c>
      <c r="B120" s="305" t="s">
        <v>773</v>
      </c>
    </row>
    <row r="121" spans="1:2">
      <c r="A121" s="326" t="s">
        <v>774</v>
      </c>
      <c r="B121" s="305" t="s">
        <v>775</v>
      </c>
    </row>
    <row r="122" spans="1:2">
      <c r="A122" s="326" t="s">
        <v>776</v>
      </c>
      <c r="B122" s="305" t="s">
        <v>777</v>
      </c>
    </row>
    <row r="123" spans="1:2">
      <c r="A123" s="326" t="s">
        <v>778</v>
      </c>
      <c r="B123" s="305" t="s">
        <v>779</v>
      </c>
    </row>
    <row r="124" spans="1:2">
      <c r="A124" s="326"/>
    </row>
    <row r="125" spans="1:2">
      <c r="A125" s="328" t="s">
        <v>780</v>
      </c>
    </row>
    <row r="127" spans="1:2">
      <c r="A127" s="305" t="s">
        <v>781</v>
      </c>
    </row>
  </sheetData>
  <hyperlinks>
    <hyperlink ref="A13" location="Produits!A1" display="Produits" xr:uid="{9131E663-2019-4439-BF64-504A18985CD1}"/>
    <hyperlink ref="A14" location="Secteurs!A1" display="Secteurs" xr:uid="{682F1BD3-B9A5-4FC0-B3B1-9EF00EE4A4B1}"/>
    <hyperlink ref="A21" location="Données!A1" display="Données" xr:uid="{493AE9FC-C9BB-4BE6-B4B4-FF8F174AB0C2}"/>
    <hyperlink ref="A22" location="'Min Max'!A1" display="Min Max" xr:uid="{D7B6A694-C0D2-4F89-BF71-3AC081E3141E}"/>
    <hyperlink ref="A24" location="Contraintes!A1" display="Contraintes" xr:uid="{00DA87F8-B1AC-4EB8-AB54-D6F41BD463AB}"/>
    <hyperlink ref="A27" location="Etiquettes!A1" display="Etiquettes" xr:uid="{1F0B4E8E-7F2F-4FBB-906C-2ED6F94A5CA1}"/>
    <hyperlink ref="A9" location="Méthodologie!A1" display="Méthodologie" xr:uid="{D2D9A79A-7B18-4286-86CD-53E137ABC903}"/>
    <hyperlink ref="A42" location="Produits!A1" display="Produits" xr:uid="{09BC0971-7FE9-4D3C-A276-A5C504F34EB9}"/>
    <hyperlink ref="B42" location="Secteurs!A1" display="Secteurs" xr:uid="{0CD5827E-B299-48CD-9D79-F7A23E9797BE}"/>
    <hyperlink ref="A51" location="'Structure des flux'!A1" display="Structure des flux" xr:uid="{F49DCB9A-EF98-4629-B8FC-82E6989F23C1}"/>
    <hyperlink ref="A60" location="Données!A1" display="Données" xr:uid="{794A9101-BED3-4705-AE03-578E5DDE045E}"/>
    <hyperlink ref="B60" location="'Min Max'!A1" display="Min Max" xr:uid="{602FE50C-5B3A-426C-9022-51CCBB61901C}"/>
    <hyperlink ref="A71" location="Contraintes!A1" display="Contraintes" xr:uid="{C44FD246-43CE-4C54-AE76-1BFC8C2C81AB}"/>
    <hyperlink ref="A82" location="Etiquettes!A1" display="Etiquettes" xr:uid="{6A9BBFC6-BC87-47DC-9426-307EE252D850}"/>
    <hyperlink ref="A38" location="Méthodologie!A1" display="Méthodologie" xr:uid="{3BF3AC73-D58D-40E4-8B7D-3529D97EEDF6}"/>
    <hyperlink ref="A15" location="'Echanges territoires'!A1" display="Echanges territoires" xr:uid="{22CCD91F-4DBE-47C9-8317-56D70848CE92}"/>
    <hyperlink ref="A17" location="'Table emplois ressources'!A1" display="Table emplois ressources" xr:uid="{363CB1D7-22EF-494C-B0E0-EDD6C4050239}"/>
    <hyperlink ref="C42" location="'Echanges territoires'!A1" display="Echanges territoires" xr:uid="{BF40DEC1-0DAD-4031-8AC8-C2120DFA3C3E}"/>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52A75-D548-4AD6-97F9-F6C4374E801D}">
  <sheetPr>
    <tabColor rgb="FF92D050"/>
  </sheetPr>
  <dimension ref="A1:V20"/>
  <sheetViews>
    <sheetView workbookViewId="0">
      <pane xSplit="3" ySplit="1" topLeftCell="F2" activePane="bottomRight" state="frozen"/>
      <selection activeCell="H37" sqref="H37"/>
      <selection pane="topRight" activeCell="H37" sqref="H37"/>
      <selection pane="bottomLeft" activeCell="H37" sqref="H37"/>
      <selection pane="bottomRight"/>
    </sheetView>
  </sheetViews>
  <sheetFormatPr baseColWidth="10" defaultColWidth="9.109375" defaultRowHeight="14.4"/>
  <cols>
    <col min="1" max="1" width="12.33203125" style="6" bestFit="1" customWidth="1"/>
    <col min="2" max="2" width="31.77734375" style="4" customWidth="1"/>
    <col min="3" max="3" width="34.88671875" style="4" bestFit="1" customWidth="1"/>
    <col min="4" max="4" width="10.44140625" style="4" bestFit="1" customWidth="1"/>
    <col min="5" max="6" width="19.109375" style="4" bestFit="1" customWidth="1"/>
    <col min="7" max="8" width="12.109375" style="6" customWidth="1"/>
    <col min="9" max="9" width="10.33203125" style="6" customWidth="1"/>
    <col min="10" max="10" width="12.109375" style="6" bestFit="1" customWidth="1"/>
    <col min="11" max="11" width="12.109375" style="6" customWidth="1"/>
    <col min="12" max="12" width="18.88671875" style="6" bestFit="1" customWidth="1"/>
    <col min="13" max="13" width="18.88671875" style="6" customWidth="1"/>
    <col min="14" max="16" width="20" style="4" customWidth="1"/>
    <col min="17" max="18" width="18.6640625" style="4" customWidth="1"/>
    <col min="19" max="20" width="21.77734375" style="4" customWidth="1"/>
    <col min="21" max="21" width="11.6640625" style="4" bestFit="1" customWidth="1"/>
    <col min="22" max="22" width="13.109375" style="4" customWidth="1"/>
    <col min="23" max="16384" width="9.109375" style="4"/>
  </cols>
  <sheetData>
    <row r="1" spans="1:22" ht="38.4" thickBot="1">
      <c r="A1" s="21" t="s">
        <v>310</v>
      </c>
      <c r="B1" s="22" t="s">
        <v>126</v>
      </c>
      <c r="C1" s="22" t="s">
        <v>127</v>
      </c>
      <c r="D1" s="22" t="s">
        <v>311</v>
      </c>
      <c r="E1" s="22" t="s">
        <v>312</v>
      </c>
      <c r="F1" s="22" t="s">
        <v>313</v>
      </c>
      <c r="G1" s="23" t="str">
        <f>Etiquettes!$A$5</f>
        <v>Unité</v>
      </c>
      <c r="H1" s="23" t="str">
        <f>Etiquettes!$A$4</f>
        <v>Campagne</v>
      </c>
      <c r="I1" s="23" t="str">
        <f>Etiquettes!$A$3</f>
        <v>Filière</v>
      </c>
      <c r="J1" s="23" t="str">
        <f>Etiquettes!$A$7</f>
        <v>Année de la donnée collectée</v>
      </c>
      <c r="K1" s="23" t="str">
        <f>Etiquettes!$A$6</f>
        <v>Territoire</v>
      </c>
      <c r="L1" s="23" t="str">
        <f>Etiquettes!$A$12</f>
        <v>Traduction</v>
      </c>
      <c r="M1" s="23" t="str">
        <f>Etiquettes!$A$10</f>
        <v>Hypothèse</v>
      </c>
      <c r="N1" s="23" t="str">
        <f>Etiquettes!$A$9</f>
        <v>Source</v>
      </c>
      <c r="O1" s="23" t="str">
        <f>Etiquettes!$A$13</f>
        <v>Onglet source fichier Excel</v>
      </c>
      <c r="P1" s="23" t="str">
        <f>Etiquettes!$A$11</f>
        <v>Type de donnée collectée</v>
      </c>
      <c r="Q1" s="23" t="str">
        <f>Etiquettes!$A$8</f>
        <v>Information collectée</v>
      </c>
      <c r="R1" s="23" t="str">
        <f>Etiquettes!$A$15</f>
        <v>Fiabilité des données</v>
      </c>
      <c r="S1" s="23" t="str">
        <f>Etiquettes!$A$16</f>
        <v>Méthode</v>
      </c>
      <c r="T1" s="23" t="str">
        <f>Etiquettes!$A$17</f>
        <v>Analyse des résultats</v>
      </c>
      <c r="U1" s="22" t="s">
        <v>130</v>
      </c>
      <c r="V1" s="24" t="s">
        <v>131</v>
      </c>
    </row>
    <row r="2" spans="1:22" ht="14.4" customHeight="1">
      <c r="A2" s="6">
        <f>'Contraintes  '!A66+1</f>
        <v>46</v>
      </c>
      <c r="B2" s="4" t="str">
        <f>Produits!$B$27</f>
        <v>Fécule de pommes de terre</v>
      </c>
      <c r="C2" s="4" t="str">
        <f>Secteurs!$B$13</f>
        <v>Débouchés</v>
      </c>
      <c r="D2" s="214">
        <f>'Transformation - FranceAgriMer'!J41</f>
        <v>0.7</v>
      </c>
      <c r="G2" s="4" t="str">
        <f>Etiquettes!$H$5</f>
        <v>kt</v>
      </c>
      <c r="H2" s="4" t="str">
        <f>Etiquettes!$I$4</f>
        <v>2019-20</v>
      </c>
      <c r="I2" s="27" t="str">
        <f>Etiquettes!$H$3</f>
        <v>Pomme de terre</v>
      </c>
      <c r="J2" s="6">
        <v>2019</v>
      </c>
      <c r="K2" s="27" t="str">
        <f>Etiquettes!$H$6</f>
        <v>France entière</v>
      </c>
      <c r="S2" s="27"/>
      <c r="T2" s="27"/>
      <c r="V2" s="369" t="s">
        <v>423</v>
      </c>
    </row>
    <row r="3" spans="1:22">
      <c r="A3" s="6">
        <f>'Contraintes  '!A67+1</f>
        <v>46</v>
      </c>
      <c r="B3" s="4" t="str">
        <f>Produits!$B$27</f>
        <v>Fécule de pommes de terre</v>
      </c>
      <c r="C3" s="4" t="str">
        <f>Secteurs!$B$20</f>
        <v>Autres IAA</v>
      </c>
      <c r="D3" s="4">
        <v>-1</v>
      </c>
      <c r="G3" s="4" t="str">
        <f>Etiquettes!$H$5</f>
        <v>kt</v>
      </c>
      <c r="H3" s="4" t="str">
        <f>Etiquettes!$I$4</f>
        <v>2019-20</v>
      </c>
      <c r="I3" s="27" t="str">
        <f>Etiquettes!$H$3</f>
        <v>Pomme de terre</v>
      </c>
      <c r="J3" s="6">
        <v>2019</v>
      </c>
      <c r="K3" s="27" t="str">
        <f>Etiquettes!$H$6</f>
        <v>France entière</v>
      </c>
      <c r="L3" s="27" t="s">
        <v>421</v>
      </c>
      <c r="M3" s="27" t="s">
        <v>482</v>
      </c>
      <c r="N3" s="4" t="str">
        <f>'Transformation - FranceAgriMer'!$B$6</f>
        <v>FranceAgriMer</v>
      </c>
      <c r="O3" s="27" t="s">
        <v>641</v>
      </c>
      <c r="P3" s="26" t="str">
        <f>Etiquettes!$J$11</f>
        <v>Répartition</v>
      </c>
      <c r="Q3" t="str">
        <f>_xlfn.CONCAT(L3," = ",MROUND(D2*100,0.01)," % (",N3,")")</f>
        <v>Part de la consommation de fécule par les autres IAA = 70 % (FranceAgriMer)</v>
      </c>
      <c r="R3" s="27" t="str">
        <f>Etiquettes!$J$15</f>
        <v>Probable</v>
      </c>
      <c r="S3" s="27" t="s">
        <v>619</v>
      </c>
      <c r="T3" s="27" t="str">
        <f>Etiquettes!$H$17</f>
        <v>Donnée collectée (valeur du flux ou coefficient)</v>
      </c>
      <c r="V3" s="370"/>
    </row>
    <row r="4" spans="1:22">
      <c r="A4" s="6">
        <f>A2+1</f>
        <v>47</v>
      </c>
      <c r="B4" s="4" t="str">
        <f>Produits!$B$27</f>
        <v>Fécule de pommes de terre</v>
      </c>
      <c r="C4" s="4" t="str">
        <f>Secteurs!$B$13</f>
        <v>Débouchés</v>
      </c>
      <c r="D4" s="214">
        <f>'Transformation - FranceAgriMer'!J42</f>
        <v>0.06</v>
      </c>
      <c r="G4" s="4" t="str">
        <f>Etiquettes!$H$5</f>
        <v>kt</v>
      </c>
      <c r="H4" s="4" t="str">
        <f>Etiquettes!$I$4</f>
        <v>2019-20</v>
      </c>
      <c r="I4" s="27" t="str">
        <f>Etiquettes!$H$3</f>
        <v>Pomme de terre</v>
      </c>
      <c r="J4" s="6">
        <v>2019</v>
      </c>
      <c r="K4" s="27" t="str">
        <f>Etiquettes!$H$6</f>
        <v>France entière</v>
      </c>
      <c r="Q4" s="6"/>
      <c r="R4" s="6"/>
      <c r="S4" s="27"/>
      <c r="T4" s="27"/>
      <c r="V4" s="370"/>
    </row>
    <row r="5" spans="1:22">
      <c r="A5" s="6">
        <f t="shared" ref="A5:A15" si="0">A3+1</f>
        <v>47</v>
      </c>
      <c r="B5" s="4" t="str">
        <f>Produits!$B$27</f>
        <v>Fécule de pommes de terre</v>
      </c>
      <c r="C5" s="4" t="str">
        <f>Secteurs!$B$24</f>
        <v>Chimie/Pharmacie</v>
      </c>
      <c r="D5" s="4">
        <v>-1</v>
      </c>
      <c r="G5" s="4" t="str">
        <f>Etiquettes!$H$5</f>
        <v>kt</v>
      </c>
      <c r="H5" s="4" t="str">
        <f>Etiquettes!$I$4</f>
        <v>2019-20</v>
      </c>
      <c r="I5" s="27" t="str">
        <f>Etiquettes!$H$3</f>
        <v>Pomme de terre</v>
      </c>
      <c r="J5" s="6">
        <v>2019</v>
      </c>
      <c r="K5" s="27" t="str">
        <f>Etiquettes!$H$6</f>
        <v>France entière</v>
      </c>
      <c r="L5" s="27" t="s">
        <v>471</v>
      </c>
      <c r="M5" s="27" t="s">
        <v>482</v>
      </c>
      <c r="N5" s="4" t="str">
        <f>'Transformation - FranceAgriMer'!$B$6</f>
        <v>FranceAgriMer</v>
      </c>
      <c r="O5" s="27" t="s">
        <v>641</v>
      </c>
      <c r="P5" s="26" t="str">
        <f>Etiquettes!$J$11</f>
        <v>Répartition</v>
      </c>
      <c r="Q5" t="str">
        <f t="shared" ref="Q5" si="1">_xlfn.CONCAT(L5," = ",MROUND(D4*100,0.01)," % (",N5,")")</f>
        <v>Part de la consommation de fécule par la Chimie-Pharmacie = 6 % (FranceAgriMer)</v>
      </c>
      <c r="R5" s="27" t="str">
        <f>Etiquettes!$J$15</f>
        <v>Probable</v>
      </c>
      <c r="S5" s="27" t="s">
        <v>619</v>
      </c>
      <c r="T5" s="27" t="str">
        <f>Etiquettes!$H$17</f>
        <v>Donnée collectée (valeur du flux ou coefficient)</v>
      </c>
      <c r="V5" s="370"/>
    </row>
    <row r="6" spans="1:22">
      <c r="A6" s="6">
        <f t="shared" si="0"/>
        <v>48</v>
      </c>
      <c r="B6" s="4" t="str">
        <f>Produits!$B$27</f>
        <v>Fécule de pommes de terre</v>
      </c>
      <c r="C6" s="4" t="str">
        <f>Secteurs!$B$13</f>
        <v>Débouchés</v>
      </c>
      <c r="D6" s="214">
        <f>'Transformation - FranceAgriMer'!J43</f>
        <v>0.24</v>
      </c>
      <c r="G6" s="4" t="str">
        <f>Etiquettes!$H$5</f>
        <v>kt</v>
      </c>
      <c r="H6" s="4" t="str">
        <f>Etiquettes!$I$4</f>
        <v>2019-20</v>
      </c>
      <c r="I6" s="27" t="str">
        <f>Etiquettes!$H$3</f>
        <v>Pomme de terre</v>
      </c>
      <c r="J6" s="6">
        <v>2019</v>
      </c>
      <c r="K6" s="27" t="str">
        <f>Etiquettes!$H$6</f>
        <v>France entière</v>
      </c>
      <c r="Q6" s="6"/>
      <c r="R6" s="6"/>
      <c r="S6" s="27"/>
      <c r="T6" s="27"/>
      <c r="V6" s="370"/>
    </row>
    <row r="7" spans="1:22" ht="15" thickBot="1">
      <c r="A7" s="6">
        <f t="shared" si="0"/>
        <v>48</v>
      </c>
      <c r="B7" s="4" t="str">
        <f>Produits!$B$27</f>
        <v>Fécule de pommes de terre</v>
      </c>
      <c r="C7" s="4" t="str">
        <f>Secteurs!$B$25</f>
        <v>Papetrie/Cartonnerie</v>
      </c>
      <c r="D7" s="4">
        <v>-1</v>
      </c>
      <c r="G7" s="4" t="str">
        <f>Etiquettes!$H$5</f>
        <v>kt</v>
      </c>
      <c r="H7" s="4" t="str">
        <f>Etiquettes!$I$4</f>
        <v>2019-20</v>
      </c>
      <c r="I7" s="27" t="str">
        <f>Etiquettes!$H$3</f>
        <v>Pomme de terre</v>
      </c>
      <c r="J7" s="6">
        <v>2019</v>
      </c>
      <c r="K7" s="27" t="str">
        <f>Etiquettes!$H$6</f>
        <v>France entière</v>
      </c>
      <c r="L7" s="27" t="s">
        <v>472</v>
      </c>
      <c r="M7" s="27" t="s">
        <v>482</v>
      </c>
      <c r="N7" s="4" t="str">
        <f>'Transformation - FranceAgriMer'!$B$6</f>
        <v>FranceAgriMer</v>
      </c>
      <c r="O7" s="27" t="s">
        <v>641</v>
      </c>
      <c r="P7" s="26" t="str">
        <f>Etiquettes!$J$11</f>
        <v>Répartition</v>
      </c>
      <c r="Q7" t="str">
        <f t="shared" ref="Q7" si="2">_xlfn.CONCAT(L7," = ",MROUND(D6*100,0.01)," % (",N7,")")</f>
        <v>Part de la consommation de fécule par la Papetrie-Cartonnerie = 24 % (FranceAgriMer)</v>
      </c>
      <c r="R7" s="27" t="str">
        <f>Etiquettes!$J$15</f>
        <v>Probable</v>
      </c>
      <c r="S7" s="27" t="s">
        <v>619</v>
      </c>
      <c r="T7" s="27" t="str">
        <f>Etiquettes!$H$17</f>
        <v>Donnée collectée (valeur du flux ou coefficient)</v>
      </c>
      <c r="V7" s="370"/>
    </row>
    <row r="8" spans="1:22" ht="14.4" customHeight="1">
      <c r="A8" s="6">
        <f t="shared" si="0"/>
        <v>49</v>
      </c>
      <c r="B8" s="4" t="str">
        <f>Produits!$B$27</f>
        <v>Fécule de pommes de terre</v>
      </c>
      <c r="C8" s="4" t="str">
        <f>Secteurs!$B$13</f>
        <v>Débouchés</v>
      </c>
      <c r="D8" s="214">
        <f>'Transformation - FranceAgriMer'!J41</f>
        <v>0.7</v>
      </c>
      <c r="G8" s="4" t="str">
        <f>Etiquettes!$H$5</f>
        <v>kt</v>
      </c>
      <c r="H8" s="4" t="str">
        <f>Etiquettes!$H$4</f>
        <v>2015-16</v>
      </c>
      <c r="I8" s="27" t="str">
        <f>Etiquettes!$H$3</f>
        <v>Pomme de terre</v>
      </c>
      <c r="J8" s="6">
        <v>2019</v>
      </c>
      <c r="K8" s="27" t="str">
        <f>Etiquettes!$H$6</f>
        <v>France entière</v>
      </c>
      <c r="S8" s="27"/>
      <c r="T8" s="27"/>
      <c r="V8" s="369" t="s">
        <v>423</v>
      </c>
    </row>
    <row r="9" spans="1:22">
      <c r="A9" s="6">
        <f t="shared" si="0"/>
        <v>49</v>
      </c>
      <c r="B9" s="4" t="str">
        <f>Produits!$B$27</f>
        <v>Fécule de pommes de terre</v>
      </c>
      <c r="C9" s="4" t="str">
        <f>Secteurs!$B$20</f>
        <v>Autres IAA</v>
      </c>
      <c r="D9" s="4">
        <v>-1</v>
      </c>
      <c r="G9" s="4" t="str">
        <f>Etiquettes!$H$5</f>
        <v>kt</v>
      </c>
      <c r="H9" s="4" t="str">
        <f>Etiquettes!$H$4</f>
        <v>2015-16</v>
      </c>
      <c r="I9" s="27" t="str">
        <f>Etiquettes!$H$3</f>
        <v>Pomme de terre</v>
      </c>
      <c r="J9" s="6">
        <v>2019</v>
      </c>
      <c r="K9" s="27" t="str">
        <f>Etiquettes!$H$6</f>
        <v>France entière</v>
      </c>
      <c r="L9" s="27" t="s">
        <v>421</v>
      </c>
      <c r="M9" s="27" t="s">
        <v>482</v>
      </c>
      <c r="N9" s="4" t="str">
        <f>'Transformation - FranceAgriMer'!$B$6</f>
        <v>FranceAgriMer</v>
      </c>
      <c r="O9" s="27" t="s">
        <v>641</v>
      </c>
      <c r="P9" s="26" t="str">
        <f>Etiquettes!$J$11</f>
        <v>Répartition</v>
      </c>
      <c r="Q9" t="str">
        <f>_xlfn.CONCAT(L9," = ",MROUND(D8*100,0.01)," % (",N9,")")</f>
        <v>Part de la consommation de fécule par les autres IAA = 70 % (FranceAgriMer)</v>
      </c>
      <c r="R9" s="27" t="str">
        <f>Etiquettes!$K$15</f>
        <v>Approximative</v>
      </c>
      <c r="S9" s="27" t="s">
        <v>619</v>
      </c>
      <c r="T9" s="27" t="str">
        <f>Etiquettes!$H$17</f>
        <v>Donnée collectée (valeur du flux ou coefficient)</v>
      </c>
      <c r="V9" s="370"/>
    </row>
    <row r="10" spans="1:22">
      <c r="A10" s="6">
        <f t="shared" si="0"/>
        <v>50</v>
      </c>
      <c r="B10" s="4" t="str">
        <f>Produits!$B$27</f>
        <v>Fécule de pommes de terre</v>
      </c>
      <c r="C10" s="4" t="str">
        <f>Secteurs!$B$13</f>
        <v>Débouchés</v>
      </c>
      <c r="D10" s="214">
        <f>'Transformation - FranceAgriMer'!J42</f>
        <v>0.06</v>
      </c>
      <c r="G10" s="4" t="str">
        <f>Etiquettes!$H$5</f>
        <v>kt</v>
      </c>
      <c r="H10" s="4" t="str">
        <f>Etiquettes!$H$4</f>
        <v>2015-16</v>
      </c>
      <c r="I10" s="27" t="str">
        <f>Etiquettes!$H$3</f>
        <v>Pomme de terre</v>
      </c>
      <c r="J10" s="6">
        <v>2019</v>
      </c>
      <c r="K10" s="27" t="str">
        <f>Etiquettes!$H$6</f>
        <v>France entière</v>
      </c>
      <c r="Q10" s="6"/>
      <c r="R10" s="6"/>
      <c r="S10" s="27"/>
      <c r="T10" s="27"/>
      <c r="V10" s="370"/>
    </row>
    <row r="11" spans="1:22">
      <c r="A11" s="6">
        <f t="shared" si="0"/>
        <v>50</v>
      </c>
      <c r="B11" s="4" t="str">
        <f>Produits!$B$27</f>
        <v>Fécule de pommes de terre</v>
      </c>
      <c r="C11" s="4" t="str">
        <f>Secteurs!$B$24</f>
        <v>Chimie/Pharmacie</v>
      </c>
      <c r="D11" s="4">
        <v>-1</v>
      </c>
      <c r="G11" s="4" t="str">
        <f>Etiquettes!$H$5</f>
        <v>kt</v>
      </c>
      <c r="H11" s="4" t="str">
        <f>Etiquettes!$H$4</f>
        <v>2015-16</v>
      </c>
      <c r="I11" s="27" t="str">
        <f>Etiquettes!$H$3</f>
        <v>Pomme de terre</v>
      </c>
      <c r="J11" s="6">
        <v>2019</v>
      </c>
      <c r="K11" s="27" t="str">
        <f>Etiquettes!$H$6</f>
        <v>France entière</v>
      </c>
      <c r="L11" s="27" t="s">
        <v>471</v>
      </c>
      <c r="M11" s="27" t="s">
        <v>482</v>
      </c>
      <c r="N11" s="4" t="str">
        <f>'Transformation - FranceAgriMer'!$B$6</f>
        <v>FranceAgriMer</v>
      </c>
      <c r="O11" s="27" t="s">
        <v>641</v>
      </c>
      <c r="P11" s="26" t="str">
        <f>Etiquettes!$J$11</f>
        <v>Répartition</v>
      </c>
      <c r="Q11" t="str">
        <f t="shared" ref="Q11" si="3">_xlfn.CONCAT(L11," = ",MROUND(D10*100,0.01)," % (",N11,")")</f>
        <v>Part de la consommation de fécule par la Chimie-Pharmacie = 6 % (FranceAgriMer)</v>
      </c>
      <c r="R11" s="27" t="str">
        <f>Etiquettes!$K$15</f>
        <v>Approximative</v>
      </c>
      <c r="S11" s="27" t="s">
        <v>619</v>
      </c>
      <c r="T11" s="27" t="str">
        <f>Etiquettes!$H$17</f>
        <v>Donnée collectée (valeur du flux ou coefficient)</v>
      </c>
      <c r="V11" s="370"/>
    </row>
    <row r="12" spans="1:22">
      <c r="A12" s="6">
        <f t="shared" si="0"/>
        <v>51</v>
      </c>
      <c r="B12" s="4" t="str">
        <f>Produits!$B$27</f>
        <v>Fécule de pommes de terre</v>
      </c>
      <c r="C12" s="4" t="str">
        <f>Secteurs!$B$13</f>
        <v>Débouchés</v>
      </c>
      <c r="D12" s="214">
        <f>'Transformation - FranceAgriMer'!J43</f>
        <v>0.24</v>
      </c>
      <c r="G12" s="4" t="str">
        <f>Etiquettes!$H$5</f>
        <v>kt</v>
      </c>
      <c r="H12" s="4" t="str">
        <f>Etiquettes!$H$4</f>
        <v>2015-16</v>
      </c>
      <c r="I12" s="27" t="str">
        <f>Etiquettes!$H$3</f>
        <v>Pomme de terre</v>
      </c>
      <c r="J12" s="6">
        <v>2019</v>
      </c>
      <c r="K12" s="27" t="str">
        <f>Etiquettes!$H$6</f>
        <v>France entière</v>
      </c>
      <c r="Q12" s="6"/>
      <c r="R12" s="6"/>
      <c r="S12" s="27"/>
      <c r="T12" s="27"/>
      <c r="V12" s="370"/>
    </row>
    <row r="13" spans="1:22">
      <c r="A13" s="6">
        <f t="shared" si="0"/>
        <v>51</v>
      </c>
      <c r="B13" s="4" t="str">
        <f>Produits!$B$27</f>
        <v>Fécule de pommes de terre</v>
      </c>
      <c r="C13" s="4" t="str">
        <f>Secteurs!$B$25</f>
        <v>Papetrie/Cartonnerie</v>
      </c>
      <c r="D13" s="4">
        <v>-1</v>
      </c>
      <c r="G13" s="4" t="str">
        <f>Etiquettes!$H$5</f>
        <v>kt</v>
      </c>
      <c r="H13" s="4" t="str">
        <f>Etiquettes!$H$4</f>
        <v>2015-16</v>
      </c>
      <c r="I13" s="27" t="str">
        <f>Etiquettes!$H$3</f>
        <v>Pomme de terre</v>
      </c>
      <c r="J13" s="6">
        <v>2019</v>
      </c>
      <c r="K13" s="27" t="str">
        <f>Etiquettes!$H$6</f>
        <v>France entière</v>
      </c>
      <c r="L13" s="27" t="s">
        <v>472</v>
      </c>
      <c r="M13" s="27" t="s">
        <v>482</v>
      </c>
      <c r="N13" s="4" t="str">
        <f>'Transformation - FranceAgriMer'!$B$6</f>
        <v>FranceAgriMer</v>
      </c>
      <c r="O13" s="27" t="s">
        <v>641</v>
      </c>
      <c r="P13" s="26" t="str">
        <f>Etiquettes!$J$11</f>
        <v>Répartition</v>
      </c>
      <c r="Q13" t="str">
        <f t="shared" ref="Q13" si="4">_xlfn.CONCAT(L13," = ",MROUND(D12*100,0.01)," % (",N13,")")</f>
        <v>Part de la consommation de fécule par la Papetrie-Cartonnerie = 24 % (FranceAgriMer)</v>
      </c>
      <c r="R13" s="27" t="str">
        <f>Etiquettes!$K$15</f>
        <v>Approximative</v>
      </c>
      <c r="S13" s="27" t="s">
        <v>619</v>
      </c>
      <c r="T13" s="27" t="str">
        <f>Etiquettes!$H$17</f>
        <v>Donnée collectée (valeur du flux ou coefficient)</v>
      </c>
      <c r="V13" s="370"/>
    </row>
    <row r="14" spans="1:22">
      <c r="A14" s="6">
        <f t="shared" si="0"/>
        <v>52</v>
      </c>
      <c r="B14" s="4" t="str">
        <f>Produits!$B$27</f>
        <v>Fécule de pommes de terre</v>
      </c>
      <c r="C14" s="4" t="str">
        <f>Secteurs!$B$13</f>
        <v>Débouchés</v>
      </c>
      <c r="D14" s="214">
        <f>61/39</f>
        <v>1.5641025641025641</v>
      </c>
      <c r="G14" s="4" t="str">
        <f>Etiquettes!$H$5</f>
        <v>kt</v>
      </c>
      <c r="H14" s="4" t="s">
        <v>586</v>
      </c>
      <c r="I14" s="27" t="str">
        <f>Etiquettes!$H$3</f>
        <v>Pomme de terre</v>
      </c>
      <c r="J14" s="6" t="s">
        <v>20</v>
      </c>
      <c r="K14" s="27" t="str">
        <f>Etiquettes!$H$6</f>
        <v>France entière</v>
      </c>
      <c r="S14" s="27"/>
      <c r="T14" s="27"/>
    </row>
    <row r="15" spans="1:22">
      <c r="A15" s="6">
        <f t="shared" si="0"/>
        <v>52</v>
      </c>
      <c r="B15" s="4" t="str">
        <f>Produits!$B$27</f>
        <v>Fécule de pommes de terre</v>
      </c>
      <c r="C15" s="4" t="str">
        <f>Secteurs!$B$32</f>
        <v>Exportations</v>
      </c>
      <c r="D15" s="4">
        <v>-1</v>
      </c>
      <c r="G15" s="4" t="str">
        <f>Etiquettes!$H$5</f>
        <v>kt</v>
      </c>
      <c r="H15" s="4" t="s">
        <v>586</v>
      </c>
      <c r="I15" s="27" t="str">
        <f>Etiquettes!$H$3</f>
        <v>Pomme de terre</v>
      </c>
      <c r="J15" s="6" t="s">
        <v>20</v>
      </c>
      <c r="K15" s="27" t="str">
        <f>Etiquettes!$H$6</f>
        <v>France entière</v>
      </c>
      <c r="L15" s="27" t="s">
        <v>620</v>
      </c>
      <c r="M15" s="27" t="s">
        <v>621</v>
      </c>
      <c r="O15" s="27"/>
      <c r="P15" s="26" t="str">
        <f>Etiquettes!$J$11</f>
        <v>Répartition</v>
      </c>
      <c r="Q15" t="str">
        <f t="shared" ref="Q15" si="5">_xlfn.CONCAT(L15," = ",MROUND(D14*100,0.01)," % (",N15,")")</f>
        <v>Part d'exportation de la fécule = 156,41 % ()</v>
      </c>
      <c r="R15" s="27" t="str">
        <f>Etiquettes!$K$15</f>
        <v>Approximative</v>
      </c>
      <c r="S15" s="27" t="s">
        <v>619</v>
      </c>
      <c r="T15" s="27" t="str">
        <f>Etiquettes!$H$17</f>
        <v>Donnée collectée (valeur du flux ou coefficient)</v>
      </c>
    </row>
    <row r="18" spans="20:20">
      <c r="T18" s="27"/>
    </row>
    <row r="19" spans="20:20">
      <c r="T19" s="27"/>
    </row>
    <row r="20" spans="20:20">
      <c r="T20" s="27"/>
    </row>
  </sheetData>
  <mergeCells count="2">
    <mergeCell ref="V2:V7"/>
    <mergeCell ref="V8:V13"/>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FA2908-7F95-4762-9EC0-D18113F23942}">
  <sheetPr>
    <tabColor theme="1"/>
  </sheetPr>
  <dimension ref="A1:R52"/>
  <sheetViews>
    <sheetView workbookViewId="0">
      <pane xSplit="2" ySplit="1" topLeftCell="C2" activePane="bottomRight" state="frozen"/>
      <selection activeCell="E2" sqref="E2"/>
      <selection pane="topRight" activeCell="E2" sqref="E2"/>
      <selection pane="bottomLeft" activeCell="E2" sqref="E2"/>
      <selection pane="bottomRight" activeCell="E2" sqref="E2"/>
    </sheetView>
  </sheetViews>
  <sheetFormatPr baseColWidth="10" defaultColWidth="9.109375" defaultRowHeight="14.4"/>
  <cols>
    <col min="1" max="2" width="38.33203125" style="4" bestFit="1" customWidth="1"/>
    <col min="3" max="3" width="14.33203125" style="4" customWidth="1"/>
    <col min="4" max="4" width="13.109375" style="4" customWidth="1"/>
    <col min="5" max="5" width="19.109375" style="4" bestFit="1" customWidth="1"/>
    <col min="6" max="8" width="9.5546875" style="4" customWidth="1"/>
    <col min="9" max="13" width="14.44140625" style="26" customWidth="1"/>
    <col min="14" max="14" width="9.5546875" style="4" bestFit="1" customWidth="1"/>
    <col min="15" max="16384" width="9.109375" style="4"/>
  </cols>
  <sheetData>
    <row r="1" spans="1:18" ht="15" thickBot="1">
      <c r="A1" s="21" t="s">
        <v>126</v>
      </c>
      <c r="B1" s="22" t="s">
        <v>127</v>
      </c>
      <c r="C1" s="22" t="s">
        <v>128</v>
      </c>
      <c r="D1" s="22" t="s">
        <v>129</v>
      </c>
      <c r="E1" s="4" t="str" cm="1">
        <f t="array" ref="E1:R8">_xlfn._xlws.FILTER('Contraintes   '!G1:T194,ISTEXT('Contraintes   '!P1:P194))</f>
        <v>Unité</v>
      </c>
      <c r="F1" s="4" t="str">
        <v>Campagne</v>
      </c>
      <c r="G1" s="4" t="str">
        <v>Filière</v>
      </c>
      <c r="H1" s="4" t="str">
        <v>Année de la donnée collectée</v>
      </c>
      <c r="I1" s="4" t="str">
        <v>Territoire</v>
      </c>
      <c r="J1" s="4" t="str">
        <v>Traduction</v>
      </c>
      <c r="K1" s="4" t="str">
        <v>Hypothèse</v>
      </c>
      <c r="L1" s="4" t="str">
        <v>Source</v>
      </c>
      <c r="M1" s="4" t="str">
        <v>Onglet source fichier Excel</v>
      </c>
      <c r="N1" s="4" t="str">
        <v>Type de donnée collectée</v>
      </c>
      <c r="O1" s="4" t="str">
        <v>Information collectée</v>
      </c>
      <c r="P1" s="4" t="str">
        <v>Fiabilité des données</v>
      </c>
      <c r="Q1" s="4" t="str">
        <v>Méthode</v>
      </c>
      <c r="R1" s="4" t="str">
        <v>Analyse des résultats</v>
      </c>
    </row>
    <row r="2" spans="1:18">
      <c r="A2" s="4" t="str" cm="1">
        <f t="array" ref="A2:B8">_xlfn._xlws.FILTER('Contraintes   '!B2:C194,ISTEXT('Contraintes   '!P2:P194))</f>
        <v>Fécule de pommes de terre</v>
      </c>
      <c r="B2" s="4" t="str">
        <v>Autres IAA</v>
      </c>
      <c r="E2" s="4" t="str">
        <v>kt</v>
      </c>
      <c r="F2" s="4" t="str">
        <v>2019-20</v>
      </c>
      <c r="G2" s="4" t="str">
        <v>Pomme de terre</v>
      </c>
      <c r="H2" s="4">
        <v>2019</v>
      </c>
      <c r="I2" s="4" t="str">
        <v>France entière</v>
      </c>
      <c r="J2" s="4" t="str">
        <v>Part de la consommation de fécule par les autres IAA</v>
      </c>
      <c r="K2" s="4" t="str">
        <v>Utilisation de la donnée 2019</v>
      </c>
      <c r="L2" s="4" t="str">
        <v>FranceAgriMer</v>
      </c>
      <c r="M2" s="4" t="str">
        <v>Transformation - FranceAgriMer</v>
      </c>
      <c r="N2" s="4" t="str">
        <v>Répartition</v>
      </c>
      <c r="O2" s="4" t="str">
        <v>Part de la consommation de fécule par les autres IAA = 70 % (FranceAgriMer)</v>
      </c>
      <c r="P2" s="4" t="str">
        <v>Probable</v>
      </c>
      <c r="Q2" s="4" t="str">
        <v>Données collectées:Données déterminées</v>
      </c>
      <c r="R2" s="4" t="str">
        <v>Donnée collectée (valeur du flux ou coefficient)</v>
      </c>
    </row>
    <row r="3" spans="1:18">
      <c r="A3" s="4" t="str">
        <v>Fécule de pommes de terre</v>
      </c>
      <c r="B3" s="4" t="str">
        <v>Chimie/Pharmacie</v>
      </c>
      <c r="E3" s="4" t="str">
        <v>kt</v>
      </c>
      <c r="F3" s="4" t="str">
        <v>2019-20</v>
      </c>
      <c r="G3" s="4" t="str">
        <v>Pomme de terre</v>
      </c>
      <c r="H3" s="4">
        <v>2019</v>
      </c>
      <c r="I3" s="4" t="str">
        <v>France entière</v>
      </c>
      <c r="J3" s="4" t="str">
        <v>Part de la consommation de fécule par la Chimie-Pharmacie</v>
      </c>
      <c r="K3" s="4" t="str">
        <v>Utilisation de la donnée 2019</v>
      </c>
      <c r="L3" s="4" t="str">
        <v>FranceAgriMer</v>
      </c>
      <c r="M3" s="4" t="str">
        <v>Transformation - FranceAgriMer</v>
      </c>
      <c r="N3" s="4" t="str">
        <v>Répartition</v>
      </c>
      <c r="O3" s="4" t="str">
        <v>Part de la consommation de fécule par la Chimie-Pharmacie = 6 % (FranceAgriMer)</v>
      </c>
      <c r="P3" s="4" t="str">
        <v>Probable</v>
      </c>
      <c r="Q3" s="4" t="str">
        <v>Données collectées:Données déterminées</v>
      </c>
      <c r="R3" s="4" t="str">
        <v>Donnée collectée (valeur du flux ou coefficient)</v>
      </c>
    </row>
    <row r="4" spans="1:18">
      <c r="A4" s="4" t="str">
        <v>Fécule de pommes de terre</v>
      </c>
      <c r="B4" s="4" t="str">
        <v>Papetrie/Cartonnerie</v>
      </c>
      <c r="E4" s="4" t="str">
        <v>kt</v>
      </c>
      <c r="F4" s="4" t="str">
        <v>2019-20</v>
      </c>
      <c r="G4" s="4" t="str">
        <v>Pomme de terre</v>
      </c>
      <c r="H4" s="4">
        <v>2019</v>
      </c>
      <c r="I4" s="4" t="str">
        <v>France entière</v>
      </c>
      <c r="J4" s="4" t="str">
        <v>Part de la consommation de fécule par la Papetrie-Cartonnerie</v>
      </c>
      <c r="K4" s="4" t="str">
        <v>Utilisation de la donnée 2019</v>
      </c>
      <c r="L4" s="4" t="str">
        <v>FranceAgriMer</v>
      </c>
      <c r="M4" s="4" t="str">
        <v>Transformation - FranceAgriMer</v>
      </c>
      <c r="N4" s="4" t="str">
        <v>Répartition</v>
      </c>
      <c r="O4" s="4" t="str">
        <v>Part de la consommation de fécule par la Papetrie-Cartonnerie = 24 % (FranceAgriMer)</v>
      </c>
      <c r="P4" s="4" t="str">
        <v>Probable</v>
      </c>
      <c r="Q4" s="4" t="str">
        <v>Données collectées:Données déterminées</v>
      </c>
      <c r="R4" s="4" t="str">
        <v>Donnée collectée (valeur du flux ou coefficient)</v>
      </c>
    </row>
    <row r="5" spans="1:18">
      <c r="A5" s="4" t="str">
        <v>Fécule de pommes de terre</v>
      </c>
      <c r="B5" s="4" t="str">
        <v>Autres IAA</v>
      </c>
      <c r="E5" s="4" t="str">
        <v>kt</v>
      </c>
      <c r="F5" s="4" t="str">
        <v>2015-16</v>
      </c>
      <c r="G5" s="4" t="str">
        <v>Pomme de terre</v>
      </c>
      <c r="H5" s="4">
        <v>2019</v>
      </c>
      <c r="I5" s="4" t="str">
        <v>France entière</v>
      </c>
      <c r="J5" s="4" t="str">
        <v>Part de la consommation de fécule par les autres IAA</v>
      </c>
      <c r="K5" s="4" t="str">
        <v>Utilisation de la donnée 2019</v>
      </c>
      <c r="L5" s="4" t="str">
        <v>FranceAgriMer</v>
      </c>
      <c r="M5" s="4" t="str">
        <v>Transformation - FranceAgriMer</v>
      </c>
      <c r="N5" s="4" t="str">
        <v>Répartition</v>
      </c>
      <c r="O5" s="4" t="str">
        <v>Part de la consommation de fécule par les autres IAA = 70 % (FranceAgriMer)</v>
      </c>
      <c r="P5" s="4" t="str">
        <v>Approximative</v>
      </c>
      <c r="Q5" s="4" t="str">
        <v>Données collectées:Données déterminées</v>
      </c>
      <c r="R5" s="4" t="str">
        <v>Donnée collectée (valeur du flux ou coefficient)</v>
      </c>
    </row>
    <row r="6" spans="1:18">
      <c r="A6" s="4" t="str">
        <v>Fécule de pommes de terre</v>
      </c>
      <c r="B6" s="4" t="str">
        <v>Chimie/Pharmacie</v>
      </c>
      <c r="E6" s="4" t="str">
        <v>kt</v>
      </c>
      <c r="F6" s="4" t="str">
        <v>2015-16</v>
      </c>
      <c r="G6" s="4" t="str">
        <v>Pomme de terre</v>
      </c>
      <c r="H6" s="4">
        <v>2019</v>
      </c>
      <c r="I6" s="4" t="str">
        <v>France entière</v>
      </c>
      <c r="J6" s="4" t="str">
        <v>Part de la consommation de fécule par la Chimie-Pharmacie</v>
      </c>
      <c r="K6" s="4" t="str">
        <v>Utilisation de la donnée 2019</v>
      </c>
      <c r="L6" s="4" t="str">
        <v>FranceAgriMer</v>
      </c>
      <c r="M6" s="4" t="str">
        <v>Transformation - FranceAgriMer</v>
      </c>
      <c r="N6" s="4" t="str">
        <v>Répartition</v>
      </c>
      <c r="O6" s="4" t="str">
        <v>Part de la consommation de fécule par la Chimie-Pharmacie = 6 % (FranceAgriMer)</v>
      </c>
      <c r="P6" s="4" t="str">
        <v>Approximative</v>
      </c>
      <c r="Q6" s="4" t="str">
        <v>Données collectées:Données déterminées</v>
      </c>
      <c r="R6" s="4" t="str">
        <v>Donnée collectée (valeur du flux ou coefficient)</v>
      </c>
    </row>
    <row r="7" spans="1:18">
      <c r="A7" s="4" t="str">
        <v>Fécule de pommes de terre</v>
      </c>
      <c r="B7" s="4" t="str">
        <v>Papetrie/Cartonnerie</v>
      </c>
      <c r="E7" s="4" t="str">
        <v>kt</v>
      </c>
      <c r="F7" s="4" t="str">
        <v>2015-16</v>
      </c>
      <c r="G7" s="4" t="str">
        <v>Pomme de terre</v>
      </c>
      <c r="H7" s="4">
        <v>2019</v>
      </c>
      <c r="I7" s="4" t="str">
        <v>France entière</v>
      </c>
      <c r="J7" s="4" t="str">
        <v>Part de la consommation de fécule par la Papetrie-Cartonnerie</v>
      </c>
      <c r="K7" s="4" t="str">
        <v>Utilisation de la donnée 2019</v>
      </c>
      <c r="L7" s="4" t="str">
        <v>FranceAgriMer</v>
      </c>
      <c r="M7" s="4" t="str">
        <v>Transformation - FranceAgriMer</v>
      </c>
      <c r="N7" s="4" t="str">
        <v>Répartition</v>
      </c>
      <c r="O7" s="4" t="str">
        <v>Part de la consommation de fécule par la Papetrie-Cartonnerie = 24 % (FranceAgriMer)</v>
      </c>
      <c r="P7" s="4" t="str">
        <v>Approximative</v>
      </c>
      <c r="Q7" s="4" t="str">
        <v>Données collectées:Données déterminées</v>
      </c>
      <c r="R7" s="4" t="str">
        <v>Donnée collectée (valeur du flux ou coefficient)</v>
      </c>
    </row>
    <row r="8" spans="1:18">
      <c r="A8" s="4" t="str">
        <v>Fécule de pommes de terre</v>
      </c>
      <c r="B8" s="4" t="str">
        <v>Exportations</v>
      </c>
      <c r="E8" s="4" t="str">
        <v>kt</v>
      </c>
      <c r="F8" s="4" t="str">
        <v>2015-16:2019-20</v>
      </c>
      <c r="G8" s="4" t="str">
        <v>Pomme de terre</v>
      </c>
      <c r="H8" s="4" t="str">
        <v>2023-24</v>
      </c>
      <c r="I8" s="4" t="str">
        <v>France entière</v>
      </c>
      <c r="J8" s="4" t="str">
        <v>Part d'exportation de la fécule</v>
      </c>
      <c r="K8" s="4" t="str">
        <v>Utilisation du coefficient de marché 2023-24</v>
      </c>
      <c r="L8" s="4">
        <v>0</v>
      </c>
      <c r="M8" s="4">
        <v>0</v>
      </c>
      <c r="N8" s="4" t="str">
        <v>Répartition</v>
      </c>
      <c r="O8" s="4" t="str">
        <v>Part d'exportation de la fécule = 156,41 % ()</v>
      </c>
      <c r="P8" s="4" t="str">
        <v>Approximative</v>
      </c>
      <c r="Q8" s="4" t="str">
        <v>Données collectées:Données déterminées</v>
      </c>
      <c r="R8" s="4" t="str">
        <v>Donnée collectée (valeur du flux ou coefficient)</v>
      </c>
    </row>
    <row r="9" spans="1:18">
      <c r="I9" s="4"/>
      <c r="J9" s="4"/>
      <c r="K9" s="4"/>
      <c r="L9" s="4"/>
      <c r="M9" s="4"/>
    </row>
    <row r="10" spans="1:18">
      <c r="I10" s="4"/>
      <c r="J10" s="4"/>
      <c r="K10" s="4"/>
      <c r="L10" s="4"/>
      <c r="M10" s="4"/>
    </row>
    <row r="11" spans="1:18">
      <c r="I11" s="4"/>
      <c r="J11" s="4"/>
      <c r="K11" s="4"/>
      <c r="L11" s="4"/>
      <c r="M11" s="4"/>
    </row>
    <row r="12" spans="1:18">
      <c r="I12" s="4"/>
      <c r="J12" s="4"/>
      <c r="K12" s="4"/>
      <c r="L12" s="4"/>
      <c r="M12" s="4"/>
    </row>
    <row r="13" spans="1:18">
      <c r="I13" s="4"/>
      <c r="J13" s="4"/>
      <c r="K13" s="4"/>
      <c r="L13" s="4"/>
      <c r="M13" s="4"/>
    </row>
    <row r="14" spans="1:18">
      <c r="I14" s="4"/>
      <c r="J14" s="4"/>
      <c r="K14" s="4"/>
      <c r="L14" s="4"/>
      <c r="M14" s="4"/>
    </row>
    <row r="15" spans="1:18">
      <c r="I15" s="4"/>
      <c r="J15" s="4"/>
      <c r="K15" s="4"/>
      <c r="L15" s="4"/>
      <c r="M15" s="4"/>
    </row>
    <row r="16" spans="1:18">
      <c r="I16" s="4"/>
      <c r="J16" s="4"/>
      <c r="K16" s="4"/>
      <c r="L16" s="4"/>
      <c r="M16" s="4"/>
    </row>
    <row r="17" s="4" customFormat="1"/>
    <row r="18" s="4" customFormat="1"/>
    <row r="19" s="4" customFormat="1"/>
    <row r="20" s="4" customFormat="1"/>
    <row r="21" s="4" customFormat="1"/>
    <row r="22" s="4" customFormat="1"/>
    <row r="23" s="4" customFormat="1"/>
    <row r="24" s="4" customFormat="1"/>
    <row r="25" s="4" customFormat="1"/>
    <row r="26" s="4" customFormat="1"/>
    <row r="27" s="4" customFormat="1"/>
    <row r="28" s="4" customFormat="1"/>
    <row r="29" s="4" customFormat="1"/>
    <row r="30" s="4" customFormat="1"/>
    <row r="31" s="4" customFormat="1"/>
    <row r="32" s="4" customFormat="1"/>
    <row r="33" s="4" customFormat="1"/>
    <row r="34" s="4" customFormat="1"/>
    <row r="35" s="4" customFormat="1"/>
    <row r="36" s="4" customFormat="1"/>
    <row r="37" s="4" customFormat="1"/>
    <row r="38" s="4" customFormat="1"/>
    <row r="39" s="4" customFormat="1"/>
    <row r="40" s="4" customFormat="1"/>
    <row r="41" s="4" customFormat="1"/>
    <row r="42" s="4" customFormat="1"/>
    <row r="43" s="4" customFormat="1"/>
    <row r="44" s="4" customFormat="1"/>
    <row r="45" s="4" customFormat="1"/>
    <row r="46" s="4" customFormat="1"/>
    <row r="47" s="4" customFormat="1"/>
    <row r="48" s="4" customFormat="1"/>
    <row r="49" s="4" customFormat="1"/>
    <row r="50" s="4" customFormat="1"/>
    <row r="51" s="4" customFormat="1"/>
    <row r="52" s="4" customFormat="1"/>
  </sheetData>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20CEC-0EE3-4821-B275-A2A1A119EFA9}">
  <sheetPr>
    <tabColor rgb="FFFFC000"/>
  </sheetPr>
  <dimension ref="A1:K143"/>
  <sheetViews>
    <sheetView workbookViewId="0">
      <selection sqref="A1:B1"/>
    </sheetView>
  </sheetViews>
  <sheetFormatPr baseColWidth="10" defaultRowHeight="14.4"/>
  <cols>
    <col min="1" max="1" width="12.109375" style="215" bestFit="1" customWidth="1"/>
    <col min="2" max="2" width="30" style="215" bestFit="1" customWidth="1"/>
  </cols>
  <sheetData>
    <row r="1" spans="1:11" s="215" customFormat="1" ht="15" thickBot="1">
      <c r="A1" s="331" t="s">
        <v>660</v>
      </c>
      <c r="B1" s="330" t="s">
        <v>182</v>
      </c>
    </row>
    <row r="2" spans="1:11" s="215" customFormat="1">
      <c r="A2" s="38" t="s">
        <v>183</v>
      </c>
      <c r="B2" s="39" t="s">
        <v>406</v>
      </c>
    </row>
    <row r="3" spans="1:11" s="215" customFormat="1">
      <c r="A3" s="40" t="s">
        <v>8</v>
      </c>
      <c r="B3" s="41" t="s">
        <v>468</v>
      </c>
    </row>
    <row r="4" spans="1:11" s="215" customFormat="1">
      <c r="A4" s="40" t="s">
        <v>16</v>
      </c>
      <c r="B4" s="41" t="s">
        <v>33</v>
      </c>
    </row>
    <row r="5" spans="1:11" s="215" customFormat="1">
      <c r="A5" s="40" t="s">
        <v>14</v>
      </c>
      <c r="B5" s="41" t="s">
        <v>408</v>
      </c>
    </row>
    <row r="6" spans="1:11" s="215" customFormat="1">
      <c r="A6" s="40" t="s">
        <v>21</v>
      </c>
      <c r="B6" s="4" t="s">
        <v>451</v>
      </c>
    </row>
    <row r="7" spans="1:11" s="215" customFormat="1" ht="15" thickBot="1">
      <c r="A7" s="42" t="s">
        <v>181</v>
      </c>
      <c r="B7" s="43" t="s">
        <v>187</v>
      </c>
    </row>
    <row r="8" spans="1:11">
      <c r="C8" s="242" t="s">
        <v>452</v>
      </c>
    </row>
    <row r="13" spans="1:11">
      <c r="J13" t="s">
        <v>454</v>
      </c>
      <c r="K13" t="s">
        <v>453</v>
      </c>
    </row>
    <row r="14" spans="1:11">
      <c r="J14" t="s">
        <v>381</v>
      </c>
      <c r="K14" s="246">
        <v>836</v>
      </c>
    </row>
    <row r="15" spans="1:11">
      <c r="J15" t="s">
        <v>382</v>
      </c>
      <c r="K15" s="246">
        <v>85</v>
      </c>
    </row>
    <row r="16" spans="1:11">
      <c r="J16" t="s">
        <v>383</v>
      </c>
      <c r="K16" s="246">
        <v>197</v>
      </c>
    </row>
    <row r="33" spans="3:10">
      <c r="C33" s="242" t="s">
        <v>455</v>
      </c>
    </row>
    <row r="40" spans="3:10">
      <c r="I40" t="s">
        <v>457</v>
      </c>
      <c r="J40" t="s">
        <v>378</v>
      </c>
    </row>
    <row r="41" spans="3:10">
      <c r="I41" t="s">
        <v>374</v>
      </c>
      <c r="J41" s="247">
        <v>0.7</v>
      </c>
    </row>
    <row r="42" spans="3:10">
      <c r="I42" t="s">
        <v>375</v>
      </c>
      <c r="J42" s="247">
        <v>0.06</v>
      </c>
    </row>
    <row r="43" spans="3:10">
      <c r="I43" t="s">
        <v>376</v>
      </c>
      <c r="J43" s="247">
        <v>0.24</v>
      </c>
    </row>
    <row r="91" spans="3:3">
      <c r="C91" s="242" t="s">
        <v>456</v>
      </c>
    </row>
    <row r="122" spans="3:10">
      <c r="C122" s="242" t="s">
        <v>458</v>
      </c>
    </row>
    <row r="128" spans="3:10">
      <c r="I128" t="s">
        <v>467</v>
      </c>
      <c r="J128" t="s">
        <v>464</v>
      </c>
    </row>
    <row r="129" spans="9:10">
      <c r="I129" t="s">
        <v>459</v>
      </c>
      <c r="J129" s="249">
        <v>0.39300000000000002</v>
      </c>
    </row>
    <row r="130" spans="9:10">
      <c r="I130" t="s">
        <v>460</v>
      </c>
      <c r="J130" s="249">
        <v>0.191</v>
      </c>
    </row>
    <row r="131" spans="9:10">
      <c r="I131" t="s">
        <v>461</v>
      </c>
      <c r="J131" s="249">
        <v>0.14799999999999999</v>
      </c>
    </row>
    <row r="132" spans="9:10">
      <c r="I132" t="s">
        <v>462</v>
      </c>
      <c r="J132" s="249">
        <v>4.5999999999999999E-2</v>
      </c>
    </row>
    <row r="133" spans="9:10">
      <c r="I133" t="s">
        <v>463</v>
      </c>
      <c r="J133" s="249">
        <v>0.06</v>
      </c>
    </row>
    <row r="142" spans="9:10">
      <c r="I142" t="s">
        <v>466</v>
      </c>
      <c r="J142" t="s">
        <v>465</v>
      </c>
    </row>
    <row r="143" spans="9:10">
      <c r="I143" t="s">
        <v>405</v>
      </c>
      <c r="J143" s="246">
        <v>336</v>
      </c>
    </row>
  </sheetData>
  <hyperlinks>
    <hyperlink ref="A1" location="SOMMAIRE!A1" display="SOMMAIRE" xr:uid="{B4858FCA-5B2B-4EE2-A47A-991E0D4F9C03}"/>
  </hyperlinks>
  <pageMargins left="0.7" right="0.7" top="0.75" bottom="0.75" header="0.3" footer="0.3"/>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23DF8-F0CF-48E8-B2A5-AC10A7D870F4}">
  <sheetPr>
    <tabColor rgb="FFFFC000"/>
  </sheetPr>
  <dimension ref="A1:P146"/>
  <sheetViews>
    <sheetView workbookViewId="0">
      <selection sqref="A1:B1"/>
    </sheetView>
  </sheetViews>
  <sheetFormatPr baseColWidth="10" defaultRowHeight="14.4"/>
  <cols>
    <col min="1" max="1" width="12.109375" style="37" customWidth="1"/>
    <col min="2" max="2" width="39.5546875" style="37" customWidth="1"/>
    <col min="3" max="7" width="11.5546875" style="17"/>
    <col min="8" max="16" width="15.6640625" style="17" customWidth="1"/>
    <col min="17" max="16384" width="11.5546875" style="17"/>
  </cols>
  <sheetData>
    <row r="1" spans="1:16" s="37" customFormat="1" ht="15" thickBot="1">
      <c r="A1" s="331" t="s">
        <v>660</v>
      </c>
      <c r="B1" s="330" t="s">
        <v>182</v>
      </c>
    </row>
    <row r="2" spans="1:16" s="37" customFormat="1">
      <c r="A2" s="38" t="s">
        <v>183</v>
      </c>
      <c r="B2" s="39" t="s">
        <v>492</v>
      </c>
    </row>
    <row r="3" spans="1:16" s="37" customFormat="1">
      <c r="A3" s="40" t="s">
        <v>8</v>
      </c>
      <c r="B3" s="41" t="s">
        <v>488</v>
      </c>
    </row>
    <row r="4" spans="1:16" s="37" customFormat="1">
      <c r="A4" s="40" t="s">
        <v>16</v>
      </c>
      <c r="B4" s="41" t="s">
        <v>17</v>
      </c>
    </row>
    <row r="5" spans="1:16" s="37" customFormat="1">
      <c r="A5" s="40" t="s">
        <v>14</v>
      </c>
      <c r="B5" s="41" t="s">
        <v>489</v>
      </c>
    </row>
    <row r="6" spans="1:16" s="37" customFormat="1">
      <c r="A6" s="40" t="s">
        <v>21</v>
      </c>
      <c r="B6" s="4" t="s">
        <v>490</v>
      </c>
    </row>
    <row r="7" spans="1:16" s="37" customFormat="1" ht="15" thickBot="1">
      <c r="A7" s="42" t="s">
        <v>181</v>
      </c>
      <c r="B7" s="43" t="s">
        <v>187</v>
      </c>
    </row>
    <row r="8" spans="1:16">
      <c r="C8" s="252" t="s">
        <v>491</v>
      </c>
      <c r="D8" s="252"/>
      <c r="E8" s="252"/>
      <c r="F8" s="252"/>
      <c r="G8" s="252"/>
    </row>
    <row r="12" spans="1:16">
      <c r="N12" s="17">
        <v>2015</v>
      </c>
      <c r="O12" s="17">
        <v>2019</v>
      </c>
      <c r="P12" s="17">
        <v>2023</v>
      </c>
    </row>
    <row r="13" spans="1:16">
      <c r="M13" s="17" t="s">
        <v>493</v>
      </c>
      <c r="N13" s="251">
        <f>31.201+138.218+358.586</f>
        <v>528.005</v>
      </c>
      <c r="O13" s="251">
        <f>31.086+180.152+449.815</f>
        <v>661.053</v>
      </c>
      <c r="P13" s="251">
        <f>33.11+158.685+441.838</f>
        <v>633.63300000000004</v>
      </c>
    </row>
    <row r="31" spans="13:14">
      <c r="N31" s="17" t="s">
        <v>373</v>
      </c>
    </row>
    <row r="32" spans="13:14">
      <c r="M32" s="17" t="s">
        <v>494</v>
      </c>
      <c r="N32" s="251">
        <v>243.93</v>
      </c>
    </row>
    <row r="61" spans="13:14">
      <c r="N61" s="17" t="s">
        <v>373</v>
      </c>
    </row>
    <row r="62" spans="13:14">
      <c r="M62" s="17" t="s">
        <v>495</v>
      </c>
      <c r="N62" s="251">
        <f>52.985+0.075</f>
        <v>53.06</v>
      </c>
    </row>
    <row r="79" spans="3:7">
      <c r="C79" s="252" t="s">
        <v>496</v>
      </c>
      <c r="D79" s="252"/>
      <c r="E79" s="252"/>
      <c r="F79" s="252"/>
      <c r="G79" s="252"/>
    </row>
    <row r="83" spans="10:12">
      <c r="K83" s="17" t="s">
        <v>369</v>
      </c>
      <c r="L83" s="17" t="s">
        <v>373</v>
      </c>
    </row>
    <row r="84" spans="10:12">
      <c r="J84" s="17" t="s">
        <v>493</v>
      </c>
      <c r="K84" s="251">
        <v>666.35699999999997</v>
      </c>
      <c r="L84" s="251">
        <v>640.05200000000002</v>
      </c>
    </row>
    <row r="92" spans="10:12">
      <c r="K92" s="17" t="s">
        <v>369</v>
      </c>
      <c r="L92" s="17" t="s">
        <v>373</v>
      </c>
    </row>
    <row r="93" spans="10:12">
      <c r="J93" s="17" t="s">
        <v>497</v>
      </c>
      <c r="K93" s="251">
        <v>514.577</v>
      </c>
      <c r="L93" s="251">
        <v>450.4</v>
      </c>
    </row>
    <row r="102" spans="10:12">
      <c r="K102" s="17" t="s">
        <v>369</v>
      </c>
      <c r="L102" s="17" t="s">
        <v>373</v>
      </c>
    </row>
    <row r="103" spans="10:12">
      <c r="J103" s="17" t="s">
        <v>495</v>
      </c>
      <c r="K103" s="251">
        <v>39.363</v>
      </c>
      <c r="L103" s="251">
        <v>50.073</v>
      </c>
    </row>
    <row r="104" spans="10:12">
      <c r="J104" s="17" t="s">
        <v>494</v>
      </c>
      <c r="K104" s="251">
        <v>190.92</v>
      </c>
      <c r="L104" s="251">
        <v>239.37899999999999</v>
      </c>
    </row>
    <row r="123" spans="3:7">
      <c r="C123" s="252" t="s">
        <v>498</v>
      </c>
      <c r="D123" s="252"/>
      <c r="E123" s="252"/>
      <c r="F123" s="252"/>
      <c r="G123" s="252"/>
    </row>
    <row r="139" spans="4:7">
      <c r="D139" s="257" t="s">
        <v>506</v>
      </c>
      <c r="E139" s="257"/>
      <c r="F139" s="257"/>
      <c r="G139" s="257"/>
    </row>
    <row r="140" spans="4:7">
      <c r="D140" s="257"/>
      <c r="E140" s="257"/>
      <c r="F140" s="257"/>
      <c r="G140" s="257"/>
    </row>
    <row r="141" spans="4:7">
      <c r="D141" s="257"/>
      <c r="E141" s="257" t="s">
        <v>499</v>
      </c>
      <c r="F141" s="257" t="s">
        <v>500</v>
      </c>
      <c r="G141" s="257" t="s">
        <v>501</v>
      </c>
    </row>
    <row r="142" spans="4:7">
      <c r="D142" s="257" t="s">
        <v>502</v>
      </c>
      <c r="E142" s="258">
        <f>('Récolte - AGRESTE'!AT14+'Récolte - AGRESTE'!AT182)/10^4</f>
        <v>634.69320000000005</v>
      </c>
      <c r="F142" s="258">
        <f>P13</f>
        <v>633.63300000000004</v>
      </c>
      <c r="G142" s="258">
        <f>L84</f>
        <v>640.05200000000002</v>
      </c>
    </row>
    <row r="143" spans="4:7">
      <c r="D143" s="257"/>
      <c r="E143" s="257"/>
      <c r="F143" s="257"/>
      <c r="G143" s="257"/>
    </row>
    <row r="144" spans="4:7">
      <c r="D144" s="257"/>
      <c r="E144" s="257" t="s">
        <v>503</v>
      </c>
      <c r="F144" s="257" t="s">
        <v>500</v>
      </c>
      <c r="G144" s="257" t="s">
        <v>501</v>
      </c>
    </row>
    <row r="145" spans="4:7">
      <c r="D145" s="257" t="s">
        <v>504</v>
      </c>
      <c r="E145" s="259">
        <f>('Comext mensuel - EUROSTAT'!BA20+'Comext mensuel - EUROSTAT'!BC20+'Comext mensuel - EUROSTAT'!BE20+'Comext mensuel - EUROSTAT'!BG20+'Comext mensuel - EUROSTAT'!BI20+'Comext mensuel - EUROSTAT'!BK20+'Comext mensuel - EUROSTAT'!BM20+'Comext mensuel - EUROSTAT'!BO20+'Comext mensuel - EUROSTAT'!BQ20+'Comext mensuel - EUROSTAT'!BS20+'Comext mensuel - EUROSTAT'!BU20+'Comext mensuel - EUROSTAT'!BW20)/10^4</f>
        <v>16.323943000000003</v>
      </c>
      <c r="F145" s="259">
        <f>N62</f>
        <v>53.06</v>
      </c>
      <c r="G145" s="259">
        <f>L103</f>
        <v>50.073</v>
      </c>
    </row>
    <row r="146" spans="4:7">
      <c r="D146" s="257" t="s">
        <v>505</v>
      </c>
      <c r="E146" s="259">
        <f>('Comext mensuel - EUROSTAT'!BB20+'Comext mensuel - EUROSTAT'!BD20+'Comext mensuel - EUROSTAT'!BF20+'Comext mensuel - EUROSTAT'!BH20+'Comext mensuel - EUROSTAT'!BJ20+'Comext mensuel - EUROSTAT'!BL20+'Comext mensuel - EUROSTAT'!BN20+'Comext mensuel - EUROSTAT'!BP20+'Comext mensuel - EUROSTAT'!BR20+'Comext mensuel - EUROSTAT'!BT20+'Comext mensuel - EUROSTAT'!BV20+'Comext mensuel - EUROSTAT'!BX20)/10^4</f>
        <v>16.544840000000001</v>
      </c>
      <c r="F146" s="259">
        <f>N32</f>
        <v>243.93</v>
      </c>
      <c r="G146" s="259">
        <f>L104</f>
        <v>239.37899999999999</v>
      </c>
    </row>
  </sheetData>
  <hyperlinks>
    <hyperlink ref="A1" location="SOMMAIRE!A1" display="SOMMAIRE" xr:uid="{EBB48E65-72EF-4BE4-8B6F-262E56FCE4CE}"/>
  </hyperlinks>
  <pageMargins left="0.7" right="0.7" top="0.75" bottom="0.75" header="0.3" footer="0.3"/>
  <pageSetup paperSize="9" orientation="portrait" horizontalDpi="300" verticalDpi="30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EF71B-C4C2-43CE-9EE3-EC84809387B1}">
  <sheetPr>
    <tabColor rgb="FF92D050"/>
  </sheetPr>
  <dimension ref="A1:T20"/>
  <sheetViews>
    <sheetView workbookViewId="0">
      <pane xSplit="2" ySplit="1" topLeftCell="C2" activePane="bottomRight" state="frozen"/>
      <selection activeCell="B4" sqref="B4"/>
      <selection pane="topRight" activeCell="B4" sqref="B4"/>
      <selection pane="bottomLeft" activeCell="B4" sqref="B4"/>
      <selection pane="bottomRight" activeCell="P2" sqref="P2"/>
    </sheetView>
  </sheetViews>
  <sheetFormatPr baseColWidth="10" defaultColWidth="9.109375" defaultRowHeight="14.4"/>
  <cols>
    <col min="1" max="1" width="40.109375" style="4" customWidth="1"/>
    <col min="2" max="2" width="23.109375" style="4" customWidth="1"/>
    <col min="3" max="3" width="9.77734375" style="4" bestFit="1" customWidth="1"/>
    <col min="4" max="4" width="12.88671875" style="6" bestFit="1" customWidth="1"/>
    <col min="5" max="5" width="6.6640625" style="4" bestFit="1" customWidth="1"/>
    <col min="6" max="6" width="14.88671875" style="4" bestFit="1"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Produits!$B$8</f>
        <v>Pommes de terre de consommation</v>
      </c>
      <c r="B2" s="4" t="str">
        <f>Secteurs!$B$17</f>
        <v>Hors domicile</v>
      </c>
      <c r="C2" s="213">
        <f>'Conso RHD - CIRCANA'!M12</f>
        <v>96.6</v>
      </c>
      <c r="D2" s="4"/>
      <c r="E2" s="4" t="str">
        <f>Etiquettes!$H$5</f>
        <v>kt</v>
      </c>
      <c r="F2" s="26" t="str">
        <f>Etiquettes!$J$4</f>
        <v>2023-24</v>
      </c>
      <c r="G2" s="27" t="str">
        <f>Etiquettes!$H$3</f>
        <v>Pomme de terre</v>
      </c>
      <c r="H2" s="6" t="s">
        <v>20</v>
      </c>
      <c r="I2" s="27" t="str">
        <f>Etiquettes!$H$6</f>
        <v>France entière</v>
      </c>
      <c r="J2" s="27" t="s">
        <v>532</v>
      </c>
      <c r="K2" s="27"/>
      <c r="L2" s="4" t="s">
        <v>526</v>
      </c>
      <c r="M2" s="27" t="s">
        <v>642</v>
      </c>
      <c r="N2" s="26" t="str">
        <f>Etiquettes!$H$11</f>
        <v>Volume</v>
      </c>
      <c r="O2" s="27" t="str">
        <f>_xlfn.CONCAT(J2,IF(OR(ISBLANK(C2),ISERROR(C2)),"",_xlfn.CONCAT(" = ",MROUND(C2,1)," ",E2," (",L2,")")))</f>
        <v>Consommation de pommes de terre fraîches hors domicile = 97 kt (CIRCANA)</v>
      </c>
      <c r="P2" s="27" t="str">
        <f>Etiquettes!$J$15</f>
        <v>Probable</v>
      </c>
      <c r="Q2" s="27" t="s">
        <v>611</v>
      </c>
      <c r="R2" s="27" t="str">
        <f>Etiquettes!$H$17</f>
        <v>Donnée collectée (valeur du flux ou coefficient)</v>
      </c>
    </row>
    <row r="3" spans="1:20">
      <c r="A3" s="4" t="str">
        <f>Produits!$B$8</f>
        <v>Pommes de terre de consommation</v>
      </c>
      <c r="B3" s="4" t="str">
        <f>Secteurs!$B$17</f>
        <v>Hors domicile</v>
      </c>
      <c r="C3" s="213">
        <f>'Conso RHD - CIRCANA'!M12</f>
        <v>96.6</v>
      </c>
      <c r="D3" s="4"/>
      <c r="E3" s="4" t="str">
        <f>Etiquettes!$H$5</f>
        <v>kt</v>
      </c>
      <c r="F3" s="26" t="s">
        <v>586</v>
      </c>
      <c r="G3" s="27" t="str">
        <f>Etiquettes!$H$3</f>
        <v>Pomme de terre</v>
      </c>
      <c r="H3" s="6" t="s">
        <v>20</v>
      </c>
      <c r="I3" s="27" t="str">
        <f>Etiquettes!$H$6</f>
        <v>France entière</v>
      </c>
      <c r="J3" s="27" t="s">
        <v>532</v>
      </c>
      <c r="K3" s="27" t="s">
        <v>802</v>
      </c>
      <c r="L3" s="4" t="s">
        <v>526</v>
      </c>
      <c r="M3" s="27" t="s">
        <v>642</v>
      </c>
      <c r="N3" s="26" t="str">
        <f>Etiquettes!$H$11</f>
        <v>Volume</v>
      </c>
      <c r="O3" s="27" t="str">
        <f>_xlfn.CONCAT(J3,IF(OR(ISBLANK(C3),ISERROR(C3)),"",_xlfn.CONCAT(" = ",MROUND(C3,1)," ",E3," (",L3,")")))</f>
        <v>Consommation de pommes de terre fraîches hors domicile = 97 kt (CIRCANA)</v>
      </c>
      <c r="P3" s="27" t="str">
        <f>Etiquettes!$K$15</f>
        <v>Approximative</v>
      </c>
      <c r="Q3" s="27" t="s">
        <v>611</v>
      </c>
      <c r="R3" s="27" t="str">
        <f>Etiquettes!$H$17</f>
        <v>Donnée collectée (valeur du flux ou coefficient)</v>
      </c>
    </row>
    <row r="4" spans="1:20">
      <c r="J4" s="27"/>
      <c r="Q4" s="27"/>
      <c r="R4" s="27"/>
    </row>
    <row r="5" spans="1:20">
      <c r="Q5" s="27"/>
      <c r="R5" s="27"/>
    </row>
    <row r="6" spans="1:20">
      <c r="Q6" s="27"/>
      <c r="R6" s="27"/>
    </row>
    <row r="7" spans="1:20">
      <c r="Q7" s="27"/>
      <c r="R7" s="27"/>
    </row>
    <row r="8" spans="1:20">
      <c r="Q8" s="27"/>
      <c r="R8" s="27"/>
    </row>
    <row r="9" spans="1:20">
      <c r="Q9" s="27"/>
      <c r="R9" s="27"/>
    </row>
    <row r="10" spans="1:20">
      <c r="Q10" s="27"/>
      <c r="R10" s="27"/>
    </row>
    <row r="11" spans="1:20">
      <c r="Q11" s="27"/>
      <c r="R11" s="27"/>
    </row>
    <row r="12" spans="1:20">
      <c r="Q12" s="27"/>
      <c r="R12" s="27"/>
    </row>
    <row r="13" spans="1:20">
      <c r="Q13" s="27"/>
      <c r="R13" s="27"/>
    </row>
    <row r="14" spans="1:20">
      <c r="R14" s="27"/>
    </row>
    <row r="15" spans="1:20">
      <c r="R15" s="27"/>
    </row>
    <row r="18" spans="18:18">
      <c r="R18" s="27"/>
    </row>
    <row r="19" spans="18:18">
      <c r="R19" s="27"/>
    </row>
    <row r="20" spans="18:18">
      <c r="R20" s="27"/>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7863D-63FE-4856-A137-4E831F7563CE}">
  <sheetPr>
    <tabColor rgb="FFFFC000"/>
  </sheetPr>
  <dimension ref="A1:M52"/>
  <sheetViews>
    <sheetView workbookViewId="0">
      <selection activeCell="S27" sqref="S27"/>
    </sheetView>
  </sheetViews>
  <sheetFormatPr baseColWidth="10" defaultRowHeight="14.4"/>
  <cols>
    <col min="1" max="1" width="12.109375" style="37" customWidth="1"/>
    <col min="2" max="2" width="39.5546875" style="37" customWidth="1"/>
    <col min="3" max="11" width="11.5546875" style="17"/>
    <col min="12" max="12" width="30" style="17" bestFit="1" customWidth="1"/>
    <col min="13" max="16384" width="11.5546875" style="17"/>
  </cols>
  <sheetData>
    <row r="1" spans="1:13" s="37" customFormat="1" ht="15" thickBot="1">
      <c r="A1" s="331" t="s">
        <v>660</v>
      </c>
      <c r="B1" s="330" t="s">
        <v>182</v>
      </c>
    </row>
    <row r="2" spans="1:13" s="37" customFormat="1">
      <c r="A2" s="38" t="s">
        <v>183</v>
      </c>
      <c r="B2" s="39" t="s">
        <v>516</v>
      </c>
    </row>
    <row r="3" spans="1:13" s="37" customFormat="1">
      <c r="A3" s="40" t="s">
        <v>8</v>
      </c>
      <c r="B3" s="41">
        <v>2023</v>
      </c>
    </row>
    <row r="4" spans="1:13" s="37" customFormat="1">
      <c r="A4" s="40" t="s">
        <v>16</v>
      </c>
      <c r="B4" s="41" t="s">
        <v>17</v>
      </c>
    </row>
    <row r="5" spans="1:13" s="37" customFormat="1">
      <c r="A5" s="40" t="s">
        <v>14</v>
      </c>
      <c r="B5" s="41" t="s">
        <v>489</v>
      </c>
    </row>
    <row r="6" spans="1:13" s="37" customFormat="1">
      <c r="A6" s="40" t="s">
        <v>21</v>
      </c>
      <c r="B6" s="4" t="s">
        <v>517</v>
      </c>
    </row>
    <row r="7" spans="1:13" s="37" customFormat="1" ht="15" thickBot="1">
      <c r="A7" s="42" t="s">
        <v>181</v>
      </c>
      <c r="B7" s="43" t="s">
        <v>187</v>
      </c>
    </row>
    <row r="8" spans="1:13">
      <c r="C8"/>
    </row>
    <row r="10" spans="1:13">
      <c r="M10" s="17" t="s">
        <v>525</v>
      </c>
    </row>
    <row r="11" spans="1:13">
      <c r="L11" s="17" t="s">
        <v>518</v>
      </c>
      <c r="M11" s="17">
        <v>139.4</v>
      </c>
    </row>
    <row r="12" spans="1:13">
      <c r="L12" s="17" t="s">
        <v>519</v>
      </c>
      <c r="M12" s="260">
        <v>96.6</v>
      </c>
    </row>
    <row r="13" spans="1:13">
      <c r="L13" s="17" t="s">
        <v>520</v>
      </c>
      <c r="M13" s="17">
        <v>71.5</v>
      </c>
    </row>
    <row r="14" spans="1:13">
      <c r="L14" s="17" t="s">
        <v>521</v>
      </c>
      <c r="M14" s="17">
        <v>32.5</v>
      </c>
    </row>
    <row r="15" spans="1:13">
      <c r="L15" s="17" t="s">
        <v>522</v>
      </c>
      <c r="M15" s="17">
        <v>22.9</v>
      </c>
    </row>
    <row r="16" spans="1:13">
      <c r="L16" s="17" t="s">
        <v>523</v>
      </c>
      <c r="M16" s="17">
        <v>12.5</v>
      </c>
    </row>
    <row r="17" spans="12:13">
      <c r="L17" s="17" t="s">
        <v>524</v>
      </c>
      <c r="M17" s="17">
        <v>0</v>
      </c>
    </row>
    <row r="43" spans="4:12">
      <c r="D43" t="s">
        <v>528</v>
      </c>
      <c r="E43" s="401" t="s">
        <v>527</v>
      </c>
      <c r="F43" s="401"/>
      <c r="G43"/>
      <c r="H43"/>
      <c r="I43" t="s">
        <v>531</v>
      </c>
      <c r="J43"/>
      <c r="K43"/>
      <c r="L43"/>
    </row>
    <row r="44" spans="4:12">
      <c r="D44"/>
      <c r="E44" s="17" t="s">
        <v>345</v>
      </c>
      <c r="F44" s="17" t="s">
        <v>526</v>
      </c>
      <c r="G44"/>
      <c r="H44"/>
      <c r="I44"/>
      <c r="J44" s="17" t="s">
        <v>345</v>
      </c>
      <c r="K44" s="17" t="s">
        <v>526</v>
      </c>
      <c r="L44"/>
    </row>
    <row r="45" spans="4:12">
      <c r="D45" t="s">
        <v>518</v>
      </c>
      <c r="E45" t="s">
        <v>403</v>
      </c>
      <c r="F45" s="17" t="s">
        <v>518</v>
      </c>
      <c r="G45"/>
      <c r="H45"/>
      <c r="I45" t="s">
        <v>518</v>
      </c>
      <c r="J45">
        <f>'Transformation - GIPT'!L445+'Transformation - GIPT'!M445</f>
        <v>220</v>
      </c>
      <c r="K45" s="244">
        <f>'Conso RHD - CIRCANA'!M11</f>
        <v>139.4</v>
      </c>
      <c r="L45"/>
    </row>
    <row r="46" spans="4:12">
      <c r="D46" t="s">
        <v>529</v>
      </c>
      <c r="E46" t="s">
        <v>404</v>
      </c>
      <c r="F46" s="17" t="s">
        <v>520</v>
      </c>
      <c r="G46"/>
      <c r="H46"/>
      <c r="I46" t="s">
        <v>529</v>
      </c>
      <c r="J46">
        <f>'Transformation - GIPT'!L446+'Transformation - GIPT'!M446</f>
        <v>65</v>
      </c>
      <c r="K46" s="244">
        <f>'Conso RHD - CIRCANA'!M13</f>
        <v>71.5</v>
      </c>
      <c r="L46"/>
    </row>
    <row r="47" spans="4:12">
      <c r="D47" t="s">
        <v>388</v>
      </c>
      <c r="E47" t="s">
        <v>401</v>
      </c>
      <c r="F47" s="17" t="s">
        <v>522</v>
      </c>
      <c r="G47"/>
      <c r="H47"/>
      <c r="I47" t="s">
        <v>388</v>
      </c>
      <c r="J47">
        <f>'Transformation - GIPT'!L443+'Transformation - GIPT'!M443</f>
        <v>16</v>
      </c>
      <c r="K47" s="244">
        <f>'Conso RHD - CIRCANA'!M15+'Conso RHD - CIRCANA'!M17</f>
        <v>22.9</v>
      </c>
      <c r="L47"/>
    </row>
    <row r="48" spans="4:12">
      <c r="D48" s="402" t="s">
        <v>530</v>
      </c>
      <c r="E48" t="s">
        <v>387</v>
      </c>
      <c r="F48" s="17" t="s">
        <v>523</v>
      </c>
      <c r="G48"/>
      <c r="H48"/>
      <c r="I48" t="s">
        <v>530</v>
      </c>
      <c r="J48">
        <f>'Transformation - GIPT'!L442+'Transformation - GIPT'!M442+'Transformation - GIPT'!L444+'Transformation - GIPT'!M444</f>
        <v>83</v>
      </c>
      <c r="K48" s="244">
        <f>'Conso RHD - CIRCANA'!M16+'Conso RHD - CIRCANA'!M14</f>
        <v>45</v>
      </c>
      <c r="L48"/>
    </row>
    <row r="49" spans="4:12">
      <c r="D49" s="402"/>
      <c r="E49" t="s">
        <v>402</v>
      </c>
      <c r="F49" s="17" t="s">
        <v>521</v>
      </c>
      <c r="G49"/>
      <c r="H49"/>
      <c r="I49"/>
      <c r="J49"/>
      <c r="K49"/>
      <c r="L49"/>
    </row>
    <row r="50" spans="4:12">
      <c r="D50"/>
      <c r="E50"/>
      <c r="F50"/>
      <c r="G50"/>
      <c r="H50"/>
      <c r="I50"/>
      <c r="J50"/>
      <c r="K50"/>
      <c r="L50"/>
    </row>
    <row r="51" spans="4:12">
      <c r="D51"/>
      <c r="E51" s="17" t="s">
        <v>519</v>
      </c>
      <c r="F51"/>
      <c r="G51"/>
      <c r="H51"/>
      <c r="I51"/>
      <c r="J51"/>
      <c r="K51"/>
      <c r="L51"/>
    </row>
    <row r="52" spans="4:12">
      <c r="D52"/>
      <c r="E52"/>
      <c r="F52"/>
      <c r="G52"/>
      <c r="H52"/>
      <c r="I52"/>
      <c r="J52"/>
      <c r="K52"/>
      <c r="L52"/>
    </row>
  </sheetData>
  <mergeCells count="2">
    <mergeCell ref="E43:F43"/>
    <mergeCell ref="D48:D49"/>
  </mergeCells>
  <hyperlinks>
    <hyperlink ref="A1" location="SOMMAIRE!A1" display="SOMMAIRE" xr:uid="{277F23B8-269F-42E2-906D-120938F53875}"/>
  </hyperlinks>
  <pageMargins left="0.7" right="0.7" top="0.75" bottom="0.75" header="0.3" footer="0.3"/>
  <pageSetup paperSize="9" orientation="portrait" horizontalDpi="300" verticalDpi="300"/>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22EA5-4DCF-46F1-A28E-00C1ACEE5F3B}">
  <sheetPr>
    <tabColor rgb="FF92D050"/>
  </sheetPr>
  <dimension ref="A1:T20"/>
  <sheetViews>
    <sheetView workbookViewId="0">
      <pane xSplit="2" ySplit="1" topLeftCell="C2" activePane="bottomRight" state="frozen"/>
      <selection activeCell="B4" sqref="B4"/>
      <selection pane="topRight" activeCell="B4" sqref="B4"/>
      <selection pane="bottomLeft" activeCell="B4" sqref="B4"/>
      <selection pane="bottomRight" activeCell="J18" sqref="J18"/>
    </sheetView>
  </sheetViews>
  <sheetFormatPr baseColWidth="10" defaultColWidth="9.109375" defaultRowHeight="14.4"/>
  <cols>
    <col min="1" max="1" width="40.109375" style="4" customWidth="1"/>
    <col min="2" max="2" width="23.109375" style="4" customWidth="1"/>
    <col min="3" max="3" width="9.77734375" style="4" bestFit="1" customWidth="1"/>
    <col min="4" max="4" width="12.88671875" style="6" bestFit="1" customWidth="1"/>
    <col min="5" max="5" width="6.6640625" style="4" bestFit="1" customWidth="1"/>
    <col min="6" max="6" width="22.33203125" style="4" bestFit="1"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Produits!$B$15</f>
        <v>Dessus de plants de pommes de terre</v>
      </c>
      <c r="B2" s="4" t="str">
        <f>Secteurs!$B$29</f>
        <v>Autres (alimentation animale, autoconsommation, pertes)</v>
      </c>
      <c r="C2" s="213">
        <v>0</v>
      </c>
      <c r="D2" s="4"/>
      <c r="E2" s="4" t="str">
        <f>Etiquettes!$H$5</f>
        <v>kt</v>
      </c>
      <c r="F2" s="26" t="str">
        <f>Etiquettes!$C$4</f>
        <v>2015-16:2019-20:2023-24</v>
      </c>
      <c r="G2" s="27" t="str">
        <f>Etiquettes!$H$3</f>
        <v>Pomme de terre</v>
      </c>
      <c r="H2" s="6"/>
      <c r="I2" s="27" t="str">
        <f>Etiquettes!$H$6</f>
        <v>France entière</v>
      </c>
      <c r="J2" s="27" t="s">
        <v>543</v>
      </c>
      <c r="K2" s="27" t="s">
        <v>600</v>
      </c>
      <c r="L2" s="4" t="s">
        <v>538</v>
      </c>
      <c r="M2" s="27" t="s">
        <v>643</v>
      </c>
      <c r="O2" s="27" t="str">
        <f>_xlfn.CONCAT(J2,IF(OR(ISBLANK(C2),ISERROR(C2)),"",_xlfn.CONCAT(" = ",MROUND(C2,1)," ",E2," (",L2,")")))</f>
        <v>Autres usages des dessus de plants = 0 kt (CNIPT)</v>
      </c>
      <c r="P2" s="27" t="str">
        <f>Etiquettes!$L$15</f>
        <v>Indicative</v>
      </c>
      <c r="Q2" s="27" t="s">
        <v>611</v>
      </c>
      <c r="R2" s="27" t="str">
        <f>Etiquettes!$H$17</f>
        <v>Donnée collectée (valeur du flux ou coefficient)</v>
      </c>
    </row>
    <row r="3" spans="1:20">
      <c r="A3" s="4" t="str">
        <f>Produits!$B$8</f>
        <v>Pommes de terre de consommation</v>
      </c>
      <c r="B3" s="4" t="str">
        <f>Secteurs!$B$29</f>
        <v>Autres (alimentation animale, autoconsommation, pertes)</v>
      </c>
      <c r="E3" s="4" t="str">
        <f>Etiquettes!$H$5</f>
        <v>kt</v>
      </c>
      <c r="F3" s="26" t="str">
        <f>Etiquettes!$C$4</f>
        <v>2015-16:2019-20:2023-24</v>
      </c>
      <c r="G3" s="27" t="str">
        <f>Etiquettes!$H$3</f>
        <v>Pomme de terre</v>
      </c>
      <c r="I3" s="27" t="str">
        <f>Etiquettes!$H$6</f>
        <v>France entière</v>
      </c>
      <c r="J3" s="27" t="s">
        <v>545</v>
      </c>
      <c r="L3" s="4"/>
      <c r="O3" s="27" t="str">
        <f>_xlfn.CONCAT(J3,IF(OR(ISBLANK(C3),ISERROR(C3)),"",_xlfn.CONCAT(" = ",MROUND(C3,1)," ",E3," (",L3,")")))</f>
        <v>Consommation de PDT de consommation pour d'autres usages</v>
      </c>
      <c r="P3" s="27" t="str">
        <f>Etiquettes!$K$15</f>
        <v>Approximative</v>
      </c>
      <c r="Q3" s="27" t="s">
        <v>618</v>
      </c>
      <c r="R3" s="27" t="str">
        <f>Etiquettes!$J$17</f>
        <v>Donnée déterminée (par bilan matière)</v>
      </c>
    </row>
    <row r="4" spans="1:20">
      <c r="A4" s="4" t="str">
        <f>Produits!$B$8</f>
        <v>Pommes de terre de consommation</v>
      </c>
      <c r="B4" s="4" t="str">
        <f>Secteurs!$B$15</f>
        <v>A domicile</v>
      </c>
      <c r="C4" s="4">
        <f>'Débouchés - CNIPT'!E103</f>
        <v>1255</v>
      </c>
      <c r="D4" s="25"/>
      <c r="E4" s="4" t="str">
        <f>Etiquettes!$H$5</f>
        <v>kt</v>
      </c>
      <c r="F4" s="4" t="str">
        <f>Etiquettes!$H$4</f>
        <v>2015-16</v>
      </c>
      <c r="G4" s="27" t="str">
        <f>Etiquettes!$H$3</f>
        <v>Pomme de terre</v>
      </c>
      <c r="H4" s="26" t="s">
        <v>809</v>
      </c>
      <c r="I4" s="27" t="str">
        <f>Etiquettes!$H$6</f>
        <v>France entière</v>
      </c>
      <c r="J4" s="27" t="s">
        <v>808</v>
      </c>
      <c r="L4" s="4" t="s">
        <v>538</v>
      </c>
      <c r="M4" s="27" t="s">
        <v>643</v>
      </c>
      <c r="N4" s="26" t="str">
        <f>Etiquettes!$H$11</f>
        <v>Volume</v>
      </c>
      <c r="O4" s="27" t="str">
        <f>_xlfn.CONCAT(J4,IF(OR(ISBLANK(C4),ISERROR(C4)),"",_xlfn.CONCAT(" = ",MROUND(C4,1)," ",E4," (",L4,")")))</f>
        <v>Consommation de pommes de terre fraîches à domicile = 1255 kt (CNIPT)</v>
      </c>
      <c r="P4" s="27" t="str">
        <f>Etiquettes!$J$15</f>
        <v>Probable</v>
      </c>
      <c r="Q4" s="27" t="s">
        <v>611</v>
      </c>
      <c r="R4" s="27" t="str">
        <f>Etiquettes!$H$17</f>
        <v>Donnée collectée (valeur du flux ou coefficient)</v>
      </c>
      <c r="S4" s="27"/>
      <c r="T4" s="261"/>
    </row>
    <row r="5" spans="1:20">
      <c r="A5" s="4" t="str">
        <f>Produits!$B$8</f>
        <v>Pommes de terre de consommation</v>
      </c>
      <c r="B5" s="4" t="str">
        <f>Secteurs!$B$15</f>
        <v>A domicile</v>
      </c>
      <c r="C5" s="4">
        <f>'Débouchés - CNIPT'!E104</f>
        <v>1270</v>
      </c>
      <c r="D5" s="25"/>
      <c r="E5" s="4" t="str">
        <f>Etiquettes!$H$5</f>
        <v>kt</v>
      </c>
      <c r="F5" s="4" t="str">
        <f>Etiquettes!$I$4</f>
        <v>2019-20</v>
      </c>
      <c r="G5" s="27" t="str">
        <f>Etiquettes!$H$3</f>
        <v>Pomme de terre</v>
      </c>
      <c r="H5" s="26" t="s">
        <v>19</v>
      </c>
      <c r="I5" s="27" t="str">
        <f>Etiquettes!$H$6</f>
        <v>France entière</v>
      </c>
      <c r="J5" s="27" t="s">
        <v>808</v>
      </c>
      <c r="L5" s="4" t="s">
        <v>538</v>
      </c>
      <c r="M5" s="27" t="s">
        <v>643</v>
      </c>
      <c r="N5" s="26" t="str">
        <f>Etiquettes!$H$11</f>
        <v>Volume</v>
      </c>
      <c r="O5" s="27" t="str">
        <f t="shared" ref="O5:O6" si="0">_xlfn.CONCAT(J5,IF(OR(ISBLANK(C5),ISERROR(C5)),"",_xlfn.CONCAT(" = ",MROUND(C5,1)," ",E5," (",L5,")")))</f>
        <v>Consommation de pommes de terre fraîches à domicile = 1270 kt (CNIPT)</v>
      </c>
      <c r="P5" s="27" t="str">
        <f>Etiquettes!$J$15</f>
        <v>Probable</v>
      </c>
      <c r="Q5" s="27" t="s">
        <v>611</v>
      </c>
      <c r="R5" s="27" t="str">
        <f>Etiquettes!$H$17</f>
        <v>Donnée collectée (valeur du flux ou coefficient)</v>
      </c>
    </row>
    <row r="6" spans="1:20">
      <c r="A6" s="4" t="str">
        <f>Produits!$B$8</f>
        <v>Pommes de terre de consommation</v>
      </c>
      <c r="B6" s="4" t="str">
        <f>Secteurs!$B$15</f>
        <v>A domicile</v>
      </c>
      <c r="C6" s="4">
        <f>'Débouchés - CNIPT'!E105</f>
        <v>1104</v>
      </c>
      <c r="D6" s="25"/>
      <c r="E6" s="4" t="str">
        <f>Etiquettes!$H$5</f>
        <v>kt</v>
      </c>
      <c r="F6" s="4" t="str">
        <f>Etiquettes!$J$4</f>
        <v>2023-24</v>
      </c>
      <c r="G6" s="27" t="str">
        <f>Etiquettes!$H$3</f>
        <v>Pomme de terre</v>
      </c>
      <c r="H6" s="26" t="s">
        <v>20</v>
      </c>
      <c r="I6" s="27" t="str">
        <f>Etiquettes!$H$6</f>
        <v>France entière</v>
      </c>
      <c r="J6" s="27" t="s">
        <v>808</v>
      </c>
      <c r="L6" s="4" t="s">
        <v>538</v>
      </c>
      <c r="M6" s="27" t="s">
        <v>643</v>
      </c>
      <c r="N6" s="26" t="str">
        <f>Etiquettes!$H$11</f>
        <v>Volume</v>
      </c>
      <c r="O6" s="27" t="str">
        <f t="shared" si="0"/>
        <v>Consommation de pommes de terre fraîches à domicile = 1104 kt (CNIPT)</v>
      </c>
      <c r="P6" s="27" t="str">
        <f>Etiquettes!$J$15</f>
        <v>Probable</v>
      </c>
      <c r="Q6" s="27" t="s">
        <v>611</v>
      </c>
      <c r="R6" s="27" t="str">
        <f>Etiquettes!$H$17</f>
        <v>Donnée collectée (valeur du flux ou coefficient)</v>
      </c>
    </row>
    <row r="7" spans="1:20">
      <c r="Q7" s="27"/>
      <c r="R7" s="27"/>
    </row>
    <row r="8" spans="1:20">
      <c r="Q8" s="27"/>
      <c r="R8" s="27"/>
    </row>
    <row r="9" spans="1:20">
      <c r="Q9" s="27"/>
      <c r="R9" s="27"/>
    </row>
    <row r="10" spans="1:20">
      <c r="Q10" s="27"/>
      <c r="R10" s="27"/>
    </row>
    <row r="11" spans="1:20">
      <c r="Q11" s="27"/>
      <c r="R11" s="27"/>
    </row>
    <row r="12" spans="1:20">
      <c r="Q12" s="27"/>
      <c r="R12" s="27"/>
    </row>
    <row r="13" spans="1:20">
      <c r="Q13" s="27"/>
      <c r="R13" s="27"/>
    </row>
    <row r="14" spans="1:20">
      <c r="Q14" s="27"/>
      <c r="R14" s="27"/>
    </row>
    <row r="15" spans="1:20">
      <c r="R15" s="27"/>
    </row>
    <row r="18" spans="18:18">
      <c r="R18" s="27"/>
    </row>
    <row r="19" spans="18:18">
      <c r="R19" s="27"/>
    </row>
    <row r="20" spans="18:18">
      <c r="R20" s="27"/>
    </row>
  </sheetData>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1CC8A-9B63-4263-A85B-F9C905B01BB4}">
  <sheetPr>
    <tabColor rgb="FFFFC000"/>
  </sheetPr>
  <dimension ref="A1:M105"/>
  <sheetViews>
    <sheetView topLeftCell="A72" workbookViewId="0">
      <selection activeCell="S105" sqref="S105"/>
    </sheetView>
  </sheetViews>
  <sheetFormatPr baseColWidth="10" defaultRowHeight="14.4"/>
  <cols>
    <col min="1" max="1" width="12.109375" style="37" customWidth="1"/>
    <col min="2" max="2" width="39.5546875" style="37" customWidth="1"/>
    <col min="3" max="16384" width="11.5546875" style="17"/>
  </cols>
  <sheetData>
    <row r="1" spans="1:3" s="37" customFormat="1" ht="15" thickBot="1">
      <c r="A1" s="331" t="s">
        <v>660</v>
      </c>
      <c r="B1" s="330" t="s">
        <v>182</v>
      </c>
    </row>
    <row r="2" spans="1:3" s="37" customFormat="1">
      <c r="A2" s="38" t="s">
        <v>183</v>
      </c>
      <c r="B2" s="39" t="s">
        <v>539</v>
      </c>
    </row>
    <row r="3" spans="1:3" s="37" customFormat="1">
      <c r="A3" s="40" t="s">
        <v>8</v>
      </c>
      <c r="B3" s="41"/>
    </row>
    <row r="4" spans="1:3" s="37" customFormat="1">
      <c r="A4" s="40" t="s">
        <v>16</v>
      </c>
      <c r="B4" s="41" t="s">
        <v>17</v>
      </c>
    </row>
    <row r="5" spans="1:3" s="37" customFormat="1">
      <c r="A5" s="40" t="s">
        <v>14</v>
      </c>
      <c r="B5" s="41" t="s">
        <v>489</v>
      </c>
    </row>
    <row r="6" spans="1:3" s="37" customFormat="1">
      <c r="A6" s="40" t="s">
        <v>21</v>
      </c>
      <c r="B6" s="4" t="s">
        <v>541</v>
      </c>
    </row>
    <row r="7" spans="1:3" s="37" customFormat="1" ht="15" thickBot="1">
      <c r="A7" s="42" t="s">
        <v>181</v>
      </c>
      <c r="B7" s="43" t="s">
        <v>540</v>
      </c>
    </row>
    <row r="8" spans="1:3">
      <c r="C8" s="17" t="s">
        <v>542</v>
      </c>
    </row>
    <row r="10" spans="1:3">
      <c r="C10" s="17" t="s">
        <v>544</v>
      </c>
    </row>
    <row r="75" spans="3:13">
      <c r="C75"/>
    </row>
    <row r="77" spans="3:13">
      <c r="M77" s="334"/>
    </row>
    <row r="87" spans="3:3">
      <c r="C87" s="335"/>
    </row>
    <row r="88" spans="3:3">
      <c r="C88" s="336"/>
    </row>
    <row r="89" spans="3:3">
      <c r="C89" s="336"/>
    </row>
    <row r="90" spans="3:3">
      <c r="C90" s="336"/>
    </row>
    <row r="91" spans="3:3">
      <c r="C91" s="336"/>
    </row>
    <row r="92" spans="3:3">
      <c r="C92" s="336"/>
    </row>
    <row r="93" spans="3:3">
      <c r="C93" s="336"/>
    </row>
    <row r="94" spans="3:3">
      <c r="C94" s="336"/>
    </row>
    <row r="95" spans="3:3">
      <c r="C95" s="336"/>
    </row>
    <row r="96" spans="3:3">
      <c r="C96" s="336"/>
    </row>
    <row r="97" spans="3:5">
      <c r="C97" s="336"/>
    </row>
    <row r="98" spans="3:5">
      <c r="C98" s="336"/>
    </row>
    <row r="101" spans="3:5">
      <c r="C101" s="17" t="s">
        <v>807</v>
      </c>
    </row>
    <row r="102" spans="3:5">
      <c r="C102" s="337" t="s">
        <v>803</v>
      </c>
    </row>
    <row r="103" spans="3:5">
      <c r="C103" s="338" t="s">
        <v>804</v>
      </c>
      <c r="E103" s="260">
        <v>1255</v>
      </c>
    </row>
    <row r="104" spans="3:5">
      <c r="C104" s="338" t="s">
        <v>805</v>
      </c>
      <c r="E104" s="260">
        <v>1270</v>
      </c>
    </row>
    <row r="105" spans="3:5">
      <c r="C105" s="338" t="s">
        <v>806</v>
      </c>
      <c r="E105" s="260">
        <v>1104</v>
      </c>
    </row>
  </sheetData>
  <hyperlinks>
    <hyperlink ref="A1" location="SOMMAIRE!A1" display="SOMMAIRE" xr:uid="{14288A4B-8C03-4FBC-95EF-E3221F96F22C}"/>
  </hyperlinks>
  <pageMargins left="0.7" right="0.7" top="0.75" bottom="0.75" header="0.3" footer="0.3"/>
  <pageSetup paperSize="9" orientation="portrait" horizontalDpi="300" verticalDpi="300"/>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DB77C-2453-426A-9999-B41EEF79C413}">
  <sheetPr>
    <tabColor rgb="FF002060"/>
  </sheetPr>
  <dimension ref="A1:T281"/>
  <sheetViews>
    <sheetView workbookViewId="0">
      <pane xSplit="2" ySplit="1" topLeftCell="C186" activePane="bottomRight" state="frozen"/>
      <selection activeCell="F86" sqref="F86"/>
      <selection pane="topRight" activeCell="F86" sqref="F86"/>
      <selection pane="bottomLeft" activeCell="F86" sqref="F86"/>
      <selection pane="bottomRight" activeCell="F86" sqref="F86"/>
    </sheetView>
  </sheetViews>
  <sheetFormatPr baseColWidth="10" defaultColWidth="9.109375" defaultRowHeight="14.4"/>
  <cols>
    <col min="1" max="1" width="48.6640625" style="4" customWidth="1"/>
    <col min="2" max="2" width="37.6640625" style="4" customWidth="1"/>
    <col min="3" max="3" width="7.77734375" style="4" bestFit="1" customWidth="1"/>
    <col min="4" max="4" width="12.88671875" style="6" bestFit="1" customWidth="1"/>
    <col min="5" max="5" width="6.6640625" style="4" bestFit="1" customWidth="1"/>
    <col min="6" max="6" width="6.6640625" style="4" customWidth="1"/>
    <col min="7" max="7" width="10" style="26" bestFit="1" customWidth="1"/>
    <col min="8" max="8" width="12.109375" style="26" bestFit="1" customWidth="1"/>
    <col min="9" max="9" width="11" style="26" bestFit="1" customWidth="1"/>
    <col min="10" max="10" width="14" style="26" customWidth="1"/>
    <col min="11" max="11" width="12.21875" style="26" bestFit="1" customWidth="1"/>
    <col min="12" max="12" width="33.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ht="14.4" customHeight="1">
      <c r="A2" s="4" t="str">
        <f>Secteurs!$B$31</f>
        <v>Importations</v>
      </c>
      <c r="B2" s="4" t="str">
        <f>Produits!$B$3</f>
        <v>Plants certifiés de pommes de terre</v>
      </c>
      <c r="C2" s="25"/>
      <c r="L2" s="4" t="s">
        <v>227</v>
      </c>
      <c r="M2" s="27" t="s">
        <v>593</v>
      </c>
      <c r="N2" s="26" t="s">
        <v>24</v>
      </c>
      <c r="P2" s="27" t="s">
        <v>589</v>
      </c>
      <c r="Q2" s="27" t="s">
        <v>611</v>
      </c>
      <c r="R2" s="27" t="str">
        <f>Etiquettes!$H$17</f>
        <v>Donnée collectée (valeur du flux ou coefficient)</v>
      </c>
      <c r="S2" s="369" t="str">
        <f>Produits!$B$4</f>
        <v>Pommes de terre de semence</v>
      </c>
      <c r="T2" s="369" t="s">
        <v>474</v>
      </c>
    </row>
    <row r="3" spans="1:20">
      <c r="A3" s="4" t="str">
        <f>Produits!$B$3</f>
        <v>Plants certifiés de pommes de terre</v>
      </c>
      <c r="B3" s="4" t="str">
        <f>Secteurs!$B$32</f>
        <v>Exportations</v>
      </c>
      <c r="C3" s="25"/>
      <c r="J3" s="27"/>
      <c r="K3" s="27"/>
      <c r="L3" s="4" t="s">
        <v>227</v>
      </c>
      <c r="M3" s="27" t="s">
        <v>593</v>
      </c>
      <c r="N3" s="26" t="s">
        <v>24</v>
      </c>
      <c r="O3" s="26"/>
      <c r="P3" s="27" t="s">
        <v>589</v>
      </c>
      <c r="Q3" s="27" t="s">
        <v>611</v>
      </c>
      <c r="R3" s="27" t="str">
        <f>Etiquettes!$H$17</f>
        <v>Donnée collectée (valeur du flux ou coefficient)</v>
      </c>
      <c r="S3" s="370"/>
      <c r="T3" s="370"/>
    </row>
    <row r="4" spans="1:20" ht="14.4" customHeight="1">
      <c r="A4" s="4" t="str">
        <f>Produits!$B$9</f>
        <v>Pommes de terre primeurs ou nouvelles</v>
      </c>
      <c r="B4" s="4" t="str">
        <f>Secteurs!$B$8</f>
        <v>Industrie alimentaire</v>
      </c>
      <c r="C4" s="25"/>
      <c r="K4" s="27"/>
      <c r="L4" s="4"/>
      <c r="O4" s="26"/>
      <c r="P4" s="26"/>
      <c r="Q4" s="27"/>
      <c r="R4" s="27"/>
      <c r="S4" s="370" t="str">
        <f>Produits!$B$8</f>
        <v>Pommes de terre de consommation</v>
      </c>
      <c r="T4" s="370"/>
    </row>
    <row r="5" spans="1:20">
      <c r="A5" s="4" t="str">
        <f>Produits!$B$11</f>
        <v>Pommes de terre de conservation ou demi-saison</v>
      </c>
      <c r="B5" s="4" t="str">
        <f>Secteurs!$B$8</f>
        <v>Industrie alimentaire</v>
      </c>
      <c r="C5" s="25"/>
      <c r="K5" s="27"/>
      <c r="L5" s="4"/>
      <c r="O5" s="26"/>
      <c r="P5" s="26"/>
      <c r="Q5" s="27"/>
      <c r="R5" s="27"/>
      <c r="S5" s="370"/>
      <c r="T5" s="370"/>
    </row>
    <row r="6" spans="1:20">
      <c r="A6" s="4" t="str">
        <f>Produits!$B$15</f>
        <v>Dessus de plants de pommes de terre</v>
      </c>
      <c r="B6" s="4" t="str">
        <f>Secteurs!$B$8</f>
        <v>Industrie alimentaire</v>
      </c>
      <c r="C6" s="25"/>
      <c r="K6" s="27"/>
      <c r="L6" s="4"/>
      <c r="O6" s="26"/>
      <c r="P6" s="26"/>
      <c r="Q6" s="27"/>
      <c r="R6" s="27"/>
      <c r="S6" s="370"/>
      <c r="T6" s="370"/>
    </row>
    <row r="7" spans="1:20">
      <c r="A7" s="4" t="str">
        <f>Produits!$B$9</f>
        <v>Pommes de terre primeurs ou nouvelles</v>
      </c>
      <c r="B7" s="4" t="str">
        <f>Secteurs!$B$9</f>
        <v>Fabrication de chips</v>
      </c>
      <c r="C7" s="25"/>
      <c r="I7" s="4"/>
      <c r="K7" s="27"/>
      <c r="L7" s="4"/>
      <c r="O7" s="26"/>
      <c r="P7" s="26"/>
      <c r="Q7" s="27"/>
      <c r="R7" s="27"/>
      <c r="S7" s="370"/>
      <c r="T7" s="370"/>
    </row>
    <row r="8" spans="1:20">
      <c r="A8" s="4" t="str">
        <f>Produits!$B$11</f>
        <v>Pommes de terre de conservation ou demi-saison</v>
      </c>
      <c r="B8" s="4" t="str">
        <f>Secteurs!$B$9</f>
        <v>Fabrication de chips</v>
      </c>
      <c r="C8" s="25"/>
      <c r="I8" s="4"/>
      <c r="L8" s="4"/>
      <c r="O8" s="26"/>
      <c r="P8" s="26"/>
      <c r="Q8" s="27"/>
      <c r="R8" s="27"/>
      <c r="S8" s="370"/>
      <c r="T8" s="370"/>
    </row>
    <row r="9" spans="1:20">
      <c r="A9" s="4" t="str">
        <f>Produits!$B$15</f>
        <v>Dessus de plants de pommes de terre</v>
      </c>
      <c r="B9" s="4" t="str">
        <f>Secteurs!$B$9</f>
        <v>Fabrication de chips</v>
      </c>
      <c r="C9" s="25"/>
      <c r="I9" s="4"/>
      <c r="L9" s="4"/>
      <c r="O9" s="26"/>
      <c r="P9" s="26"/>
      <c r="Q9" s="27"/>
      <c r="R9" s="27"/>
      <c r="S9" s="370"/>
      <c r="T9" s="370"/>
    </row>
    <row r="10" spans="1:20">
      <c r="A10" s="4" t="str">
        <f>Produits!$B$9</f>
        <v>Pommes de terre primeurs ou nouvelles</v>
      </c>
      <c r="B10" s="4" t="str">
        <f>Secteurs!$B$10</f>
        <v>Fabrication de produits déshydratés</v>
      </c>
      <c r="C10" s="25"/>
      <c r="I10" s="4"/>
      <c r="L10" s="4"/>
      <c r="O10" s="26"/>
      <c r="P10" s="26"/>
      <c r="Q10" s="27"/>
      <c r="R10" s="27"/>
      <c r="S10" s="370"/>
      <c r="T10" s="370"/>
    </row>
    <row r="11" spans="1:20">
      <c r="A11" s="4" t="str">
        <f>Produits!$B$11</f>
        <v>Pommes de terre de conservation ou demi-saison</v>
      </c>
      <c r="B11" s="4" t="str">
        <f>Secteurs!$B$10</f>
        <v>Fabrication de produits déshydratés</v>
      </c>
      <c r="C11" s="25"/>
      <c r="I11" s="4"/>
      <c r="L11" s="4"/>
      <c r="O11" s="26"/>
      <c r="P11" s="26"/>
      <c r="Q11" s="27"/>
      <c r="R11" s="27"/>
      <c r="S11" s="370"/>
      <c r="T11" s="370"/>
    </row>
    <row r="12" spans="1:20">
      <c r="A12" s="4" t="str">
        <f>Produits!$B$15</f>
        <v>Dessus de plants de pommes de terre</v>
      </c>
      <c r="B12" s="4" t="str">
        <f>Secteurs!$B$10</f>
        <v>Fabrication de produits déshydratés</v>
      </c>
      <c r="C12" s="25"/>
      <c r="I12" s="4"/>
      <c r="L12" s="4"/>
      <c r="O12" s="26"/>
      <c r="P12" s="26"/>
      <c r="Q12" s="27"/>
      <c r="R12" s="27"/>
      <c r="S12" s="370"/>
      <c r="T12" s="370"/>
    </row>
    <row r="13" spans="1:20">
      <c r="A13" s="4" t="str">
        <f>Produits!$B$9</f>
        <v>Pommes de terre primeurs ou nouvelles</v>
      </c>
      <c r="B13" s="4" t="str">
        <f>Secteurs!$B$11</f>
        <v>Fabrication de produits surgelés</v>
      </c>
      <c r="D13" s="25"/>
      <c r="R13" s="27"/>
      <c r="S13" s="370"/>
      <c r="T13" s="370"/>
    </row>
    <row r="14" spans="1:20">
      <c r="A14" s="4" t="str">
        <f>Produits!$B$11</f>
        <v>Pommes de terre de conservation ou demi-saison</v>
      </c>
      <c r="B14" s="4" t="str">
        <f>Secteurs!$B$11</f>
        <v>Fabrication de produits surgelés</v>
      </c>
      <c r="D14" s="28"/>
      <c r="R14" s="27"/>
      <c r="S14" s="370"/>
      <c r="T14" s="370"/>
    </row>
    <row r="15" spans="1:20">
      <c r="A15" s="4" t="str">
        <f>Produits!$B$15</f>
        <v>Dessus de plants de pommes de terre</v>
      </c>
      <c r="B15" s="4" t="str">
        <f>Secteurs!$B$11</f>
        <v>Fabrication de produits surgelés</v>
      </c>
      <c r="D15" s="28"/>
      <c r="R15" s="27"/>
      <c r="S15" s="370"/>
      <c r="T15" s="370"/>
    </row>
    <row r="16" spans="1:20">
      <c r="A16" s="4" t="str">
        <f>Produits!$B$9</f>
        <v>Pommes de terre primeurs ou nouvelles</v>
      </c>
      <c r="B16" s="4" t="str">
        <f>Secteurs!$B$12</f>
        <v>Fabrication d'autres produits</v>
      </c>
      <c r="D16" s="25"/>
      <c r="S16" s="370"/>
      <c r="T16" s="370"/>
    </row>
    <row r="17" spans="1:20">
      <c r="A17" s="4" t="str">
        <f>Produits!$B$11</f>
        <v>Pommes de terre de conservation ou demi-saison</v>
      </c>
      <c r="B17" s="4" t="str">
        <f>Secteurs!$B$12</f>
        <v>Fabrication d'autres produits</v>
      </c>
      <c r="D17" s="25"/>
      <c r="S17" s="370"/>
      <c r="T17" s="370"/>
    </row>
    <row r="18" spans="1:20">
      <c r="A18" s="4" t="str">
        <f>Produits!$B$15</f>
        <v>Dessus de plants de pommes de terre</v>
      </c>
      <c r="B18" s="4" t="str">
        <f>Secteurs!$B$12</f>
        <v>Fabrication d'autres produits</v>
      </c>
      <c r="D18" s="25"/>
      <c r="R18" s="27"/>
      <c r="S18" s="370"/>
      <c r="T18" s="370"/>
    </row>
    <row r="19" spans="1:20">
      <c r="A19" s="4" t="str">
        <f>Produits!$B$9</f>
        <v>Pommes de terre primeurs ou nouvelles</v>
      </c>
      <c r="B19" s="4" t="str">
        <f>Secteurs!$B$15</f>
        <v>A domicile</v>
      </c>
      <c r="D19" s="25"/>
      <c r="R19" s="27"/>
      <c r="S19" s="370"/>
      <c r="T19" s="370"/>
    </row>
    <row r="20" spans="1:20">
      <c r="A20" s="4" t="str">
        <f>Produits!$B$11</f>
        <v>Pommes de terre de conservation ou demi-saison</v>
      </c>
      <c r="B20" s="4" t="str">
        <f>Secteurs!$B$15</f>
        <v>A domicile</v>
      </c>
      <c r="D20" s="25"/>
      <c r="R20" s="27"/>
      <c r="S20" s="370"/>
      <c r="T20" s="370"/>
    </row>
    <row r="21" spans="1:20">
      <c r="A21" s="4" t="str">
        <f>Produits!$B$15</f>
        <v>Dessus de plants de pommes de terre</v>
      </c>
      <c r="B21" s="4" t="str">
        <f>Secteurs!$B$15</f>
        <v>A domicile</v>
      </c>
      <c r="D21" s="25"/>
      <c r="S21" s="370"/>
      <c r="T21" s="370"/>
    </row>
    <row r="22" spans="1:20">
      <c r="A22" s="4" t="str">
        <f>Produits!$B$9</f>
        <v>Pommes de terre primeurs ou nouvelles</v>
      </c>
      <c r="B22" s="4" t="str">
        <f>Secteurs!$B$14</f>
        <v>Alimentation humaine</v>
      </c>
      <c r="D22" s="25"/>
      <c r="S22" s="370"/>
      <c r="T22" s="370"/>
    </row>
    <row r="23" spans="1:20">
      <c r="A23" s="4" t="str">
        <f>Produits!$B$11</f>
        <v>Pommes de terre de conservation ou demi-saison</v>
      </c>
      <c r="B23" s="4" t="str">
        <f>Secteurs!$B$14</f>
        <v>Alimentation humaine</v>
      </c>
      <c r="D23" s="25"/>
      <c r="S23" s="370"/>
      <c r="T23" s="370"/>
    </row>
    <row r="24" spans="1:20">
      <c r="A24" s="4" t="str">
        <f>Produits!$B$15</f>
        <v>Dessus de plants de pommes de terre</v>
      </c>
      <c r="B24" s="4" t="str">
        <f>Secteurs!$B$14</f>
        <v>Alimentation humaine</v>
      </c>
      <c r="D24" s="25"/>
      <c r="S24" s="370"/>
      <c r="T24" s="370"/>
    </row>
    <row r="25" spans="1:20">
      <c r="A25" s="4" t="str">
        <f>Produits!$B$9</f>
        <v>Pommes de terre primeurs ou nouvelles</v>
      </c>
      <c r="B25" s="4" t="str">
        <f>Secteurs!$B$13</f>
        <v>Débouchés</v>
      </c>
      <c r="S25" s="370"/>
      <c r="T25" s="370"/>
    </row>
    <row r="26" spans="1:20">
      <c r="A26" s="4" t="str">
        <f>Produits!$B$11</f>
        <v>Pommes de terre de conservation ou demi-saison</v>
      </c>
      <c r="B26" s="4" t="str">
        <f>Secteurs!$B$13</f>
        <v>Débouchés</v>
      </c>
      <c r="S26" s="370"/>
      <c r="T26" s="370"/>
    </row>
    <row r="27" spans="1:20">
      <c r="A27" s="4" t="str">
        <f>Produits!$B$15</f>
        <v>Dessus de plants de pommes de terre</v>
      </c>
      <c r="B27" s="4" t="str">
        <f>Secteurs!$B$13</f>
        <v>Débouchés</v>
      </c>
      <c r="S27" s="370"/>
      <c r="T27" s="370"/>
    </row>
    <row r="28" spans="1:20">
      <c r="A28" s="4" t="str">
        <f>Produits!$B$9</f>
        <v>Pommes de terre primeurs ou nouvelles</v>
      </c>
      <c r="B28" s="4" t="str">
        <f>Secteurs!$B$16</f>
        <v>Ménages</v>
      </c>
      <c r="S28" s="370"/>
      <c r="T28" s="370"/>
    </row>
    <row r="29" spans="1:20">
      <c r="A29" s="4" t="str">
        <f>Produits!$B$11</f>
        <v>Pommes de terre de conservation ou demi-saison</v>
      </c>
      <c r="B29" s="4" t="str">
        <f>Secteurs!$B$16</f>
        <v>Ménages</v>
      </c>
      <c r="S29" s="370"/>
      <c r="T29" s="370"/>
    </row>
    <row r="30" spans="1:20">
      <c r="A30" s="4" t="str">
        <f>Produits!$B$15</f>
        <v>Dessus de plants de pommes de terre</v>
      </c>
      <c r="B30" s="4" t="str">
        <f>Secteurs!$B$16</f>
        <v>Ménages</v>
      </c>
      <c r="S30" s="261"/>
      <c r="T30" s="370"/>
    </row>
    <row r="31" spans="1:20">
      <c r="A31" s="4" t="str">
        <f>Secteurs!$B$4</f>
        <v>Culture destinée à la consommation</v>
      </c>
      <c r="B31" s="4" t="str">
        <f>Produits!$B$18</f>
        <v>Pommes de terre primeurs ou nouvelles - Production</v>
      </c>
      <c r="S31" s="370" t="str">
        <f>Produits!$B$9</f>
        <v>Pommes de terre primeurs ou nouvelles</v>
      </c>
      <c r="T31" s="370"/>
    </row>
    <row r="32" spans="1:20">
      <c r="A32" s="4" t="str">
        <f>Secteurs!$B$31</f>
        <v>Importations</v>
      </c>
      <c r="B32" s="4" t="str">
        <f>Produits!$B$17</f>
        <v>Pommes de terre primeurs ou nouvelles - Importation</v>
      </c>
      <c r="S32" s="370"/>
      <c r="T32" s="370"/>
    </row>
    <row r="33" spans="1:20">
      <c r="A33" s="4" t="str">
        <f>Produits!$B$18</f>
        <v>Pommes de terre primeurs ou nouvelles - Production</v>
      </c>
      <c r="B33" s="4" t="str">
        <f>Secteurs!$B$32</f>
        <v>Exportations</v>
      </c>
      <c r="S33" s="370"/>
      <c r="T33" s="370"/>
    </row>
    <row r="34" spans="1:20">
      <c r="A34" s="4" t="str">
        <f>Secteurs!$B$4</f>
        <v>Culture destinée à la consommation</v>
      </c>
      <c r="B34" s="4" t="str">
        <f>Produits!$B$21</f>
        <v>Pommes de terre de conservation ou demi-saison - Production</v>
      </c>
      <c r="S34" s="370" t="str">
        <f>Produits!$B$11</f>
        <v>Pommes de terre de conservation ou demi-saison</v>
      </c>
      <c r="T34" s="370"/>
    </row>
    <row r="35" spans="1:20">
      <c r="A35" s="4" t="str">
        <f>Secteurs!$B$31</f>
        <v>Importations</v>
      </c>
      <c r="B35" s="4" t="str">
        <f>Produits!$B$20</f>
        <v>Pommes de terre de conservation ou demi-saison - Importation</v>
      </c>
      <c r="S35" s="370"/>
      <c r="T35" s="370"/>
    </row>
    <row r="36" spans="1:20">
      <c r="A36" s="4" t="str">
        <f>Produits!$B$21</f>
        <v>Pommes de terre de conservation ou demi-saison - Production</v>
      </c>
      <c r="B36" s="4" t="str">
        <f>Secteurs!$B$32</f>
        <v>Exportations</v>
      </c>
      <c r="S36" s="370"/>
      <c r="T36" s="370"/>
    </row>
    <row r="37" spans="1:20" ht="14.4" customHeight="1">
      <c r="A37" s="4" t="str">
        <f>Secteurs!$B$4</f>
        <v>Culture destinée à la consommation</v>
      </c>
      <c r="B37" s="4" t="str">
        <f>Produits!$B$23</f>
        <v>Pommes de terre de consommation - Production sous contrat</v>
      </c>
      <c r="S37" s="370" t="str">
        <f>Produits!$B$8</f>
        <v>Pommes de terre de consommation</v>
      </c>
      <c r="T37" s="370"/>
    </row>
    <row r="38" spans="1:20">
      <c r="A38" s="4" t="str">
        <f>Secteurs!$B$4</f>
        <v>Culture destinée à la consommation</v>
      </c>
      <c r="B38" s="4" t="str">
        <f>Produits!$B$24</f>
        <v>Pommes de terre de consommation - Production hors contrat</v>
      </c>
      <c r="S38" s="370"/>
      <c r="T38" s="370"/>
    </row>
    <row r="39" spans="1:20">
      <c r="A39" s="4" t="str">
        <f>Secteurs!$B$5</f>
        <v>Culture destinée aux plants</v>
      </c>
      <c r="B39" s="4" t="str">
        <f>Produits!$B$23</f>
        <v>Pommes de terre de consommation - Production sous contrat</v>
      </c>
      <c r="S39" s="370"/>
      <c r="T39" s="370"/>
    </row>
    <row r="40" spans="1:20">
      <c r="A40" s="4" t="str">
        <f>Secteurs!$B$5</f>
        <v>Culture destinée aux plants</v>
      </c>
      <c r="B40" s="4" t="str">
        <f>Produits!$B$24</f>
        <v>Pommes de terre de consommation - Production hors contrat</v>
      </c>
      <c r="S40" s="370"/>
      <c r="T40" s="370"/>
    </row>
    <row r="41" spans="1:20">
      <c r="A41" s="4" t="str">
        <f>Secteurs!$B$31</f>
        <v>Importations</v>
      </c>
      <c r="B41" s="4" t="str">
        <f>Produits!$B$25</f>
        <v>Pommes de terre de consommation - Importation</v>
      </c>
      <c r="S41" s="370"/>
      <c r="T41" s="370"/>
    </row>
    <row r="42" spans="1:20">
      <c r="A42" s="4" t="str">
        <f>Produits!$B$23</f>
        <v>Pommes de terre de consommation - Production sous contrat</v>
      </c>
      <c r="B42" s="4" t="str">
        <f>Secteurs!$B$32</f>
        <v>Exportations</v>
      </c>
      <c r="S42" s="370"/>
      <c r="T42" s="370"/>
    </row>
    <row r="43" spans="1:20">
      <c r="A43" s="4" t="str">
        <f>Produits!$B$24</f>
        <v>Pommes de terre de consommation - Production hors contrat</v>
      </c>
      <c r="B43" s="4" t="str">
        <f>Secteurs!$B$32</f>
        <v>Exportations</v>
      </c>
      <c r="S43" s="370"/>
      <c r="T43" s="370"/>
    </row>
    <row r="44" spans="1:20" ht="14.4" customHeight="1">
      <c r="A44" s="4" t="str">
        <f>Produits!$B$23</f>
        <v>Pommes de terre de consommation - Production sous contrat</v>
      </c>
      <c r="B44" s="4" t="str">
        <f>Secteurs!$B$9</f>
        <v>Fabrication de chips</v>
      </c>
      <c r="S44" s="370" t="str">
        <f>Produits!$B$8</f>
        <v>Pommes de terre de consommation</v>
      </c>
      <c r="T44" s="370"/>
    </row>
    <row r="45" spans="1:20">
      <c r="A45" s="4" t="str">
        <f>Produits!$B$24</f>
        <v>Pommes de terre de consommation - Production hors contrat</v>
      </c>
      <c r="B45" s="4" t="str">
        <f>Secteurs!$B$9</f>
        <v>Fabrication de chips</v>
      </c>
      <c r="S45" s="370"/>
      <c r="T45" s="370"/>
    </row>
    <row r="46" spans="1:20">
      <c r="A46" s="4" t="str">
        <f>Produits!$B$25</f>
        <v>Pommes de terre de consommation - Importation</v>
      </c>
      <c r="B46" s="4" t="str">
        <f>Secteurs!$B$9</f>
        <v>Fabrication de chips</v>
      </c>
      <c r="S46" s="370"/>
      <c r="T46" s="370"/>
    </row>
    <row r="47" spans="1:20">
      <c r="A47" s="4" t="str">
        <f>Produits!$B$23</f>
        <v>Pommes de terre de consommation - Production sous contrat</v>
      </c>
      <c r="B47" s="4" t="str">
        <f>Secteurs!$B$10</f>
        <v>Fabrication de produits déshydratés</v>
      </c>
      <c r="S47" s="370"/>
      <c r="T47" s="370"/>
    </row>
    <row r="48" spans="1:20">
      <c r="A48" s="4" t="str">
        <f>Produits!$B$24</f>
        <v>Pommes de terre de consommation - Production hors contrat</v>
      </c>
      <c r="B48" s="4" t="str">
        <f>Secteurs!$B$10</f>
        <v>Fabrication de produits déshydratés</v>
      </c>
      <c r="S48" s="370"/>
      <c r="T48" s="370"/>
    </row>
    <row r="49" spans="1:20">
      <c r="A49" s="4" t="str">
        <f>Produits!$B$25</f>
        <v>Pommes de terre de consommation - Importation</v>
      </c>
      <c r="B49" s="4" t="str">
        <f>Secteurs!$B$10</f>
        <v>Fabrication de produits déshydratés</v>
      </c>
      <c r="S49" s="370"/>
      <c r="T49" s="370"/>
    </row>
    <row r="50" spans="1:20">
      <c r="A50" s="4" t="str">
        <f>Produits!$B$23</f>
        <v>Pommes de terre de consommation - Production sous contrat</v>
      </c>
      <c r="B50" s="4" t="str">
        <f>Secteurs!$B$11</f>
        <v>Fabrication de produits surgelés</v>
      </c>
      <c r="S50" s="370"/>
      <c r="T50" s="370"/>
    </row>
    <row r="51" spans="1:20">
      <c r="A51" s="4" t="str">
        <f>Produits!$B$24</f>
        <v>Pommes de terre de consommation - Production hors contrat</v>
      </c>
      <c r="B51" s="4" t="str">
        <f>Secteurs!$B$11</f>
        <v>Fabrication de produits surgelés</v>
      </c>
      <c r="S51" s="370"/>
      <c r="T51" s="370"/>
    </row>
    <row r="52" spans="1:20">
      <c r="A52" s="4" t="str">
        <f>Produits!$B$25</f>
        <v>Pommes de terre de consommation - Importation</v>
      </c>
      <c r="B52" s="4" t="str">
        <f>Secteurs!$B$11</f>
        <v>Fabrication de produits surgelés</v>
      </c>
      <c r="S52" s="370"/>
      <c r="T52" s="370"/>
    </row>
    <row r="53" spans="1:20">
      <c r="A53" s="4" t="str">
        <f>Produits!$B$23</f>
        <v>Pommes de terre de consommation - Production sous contrat</v>
      </c>
      <c r="B53" s="4" t="str">
        <f>Secteurs!$B$12</f>
        <v>Fabrication d'autres produits</v>
      </c>
      <c r="S53" s="370"/>
      <c r="T53" s="370"/>
    </row>
    <row r="54" spans="1:20">
      <c r="A54" s="4" t="str">
        <f>Produits!$B$24</f>
        <v>Pommes de terre de consommation - Production hors contrat</v>
      </c>
      <c r="B54" s="4" t="str">
        <f>Secteurs!$B$12</f>
        <v>Fabrication d'autres produits</v>
      </c>
      <c r="S54" s="370"/>
      <c r="T54" s="370"/>
    </row>
    <row r="55" spans="1:20">
      <c r="A55" s="4" t="str">
        <f>Produits!$B$25</f>
        <v>Pommes de terre de consommation - Importation</v>
      </c>
      <c r="B55" s="4" t="str">
        <f>Secteurs!$B$12</f>
        <v>Fabrication d'autres produits</v>
      </c>
      <c r="S55" s="370"/>
      <c r="T55" s="370"/>
    </row>
    <row r="56" spans="1:20">
      <c r="A56" s="4" t="str">
        <f>Produits!$B$23</f>
        <v>Pommes de terre de consommation - Production sous contrat</v>
      </c>
      <c r="B56" s="4" t="str">
        <f>Secteurs!$B$15</f>
        <v>A domicile</v>
      </c>
      <c r="S56" s="370"/>
      <c r="T56" s="370"/>
    </row>
    <row r="57" spans="1:20">
      <c r="A57" s="4" t="str">
        <f>Produits!$B$24</f>
        <v>Pommes de terre de consommation - Production hors contrat</v>
      </c>
      <c r="B57" s="4" t="str">
        <f>Secteurs!$B$15</f>
        <v>A domicile</v>
      </c>
      <c r="S57" s="370"/>
      <c r="T57" s="370"/>
    </row>
    <row r="58" spans="1:20">
      <c r="A58" s="4" t="str">
        <f>Produits!$B$25</f>
        <v>Pommes de terre de consommation - Importation</v>
      </c>
      <c r="B58" s="4" t="str">
        <f>Secteurs!$B$15</f>
        <v>A domicile</v>
      </c>
      <c r="S58" s="370"/>
      <c r="T58" s="370"/>
    </row>
    <row r="59" spans="1:20">
      <c r="A59" s="4" t="str">
        <f>Produits!$B$23</f>
        <v>Pommes de terre de consommation - Production sous contrat</v>
      </c>
      <c r="B59" s="4" t="str">
        <f>Secteurs!$B$14</f>
        <v>Alimentation humaine</v>
      </c>
      <c r="S59" s="370"/>
      <c r="T59" s="370"/>
    </row>
    <row r="60" spans="1:20">
      <c r="A60" s="4" t="str">
        <f>Produits!$B$24</f>
        <v>Pommes de terre de consommation - Production hors contrat</v>
      </c>
      <c r="B60" s="4" t="str">
        <f>Secteurs!$B$14</f>
        <v>Alimentation humaine</v>
      </c>
      <c r="S60" s="370"/>
      <c r="T60" s="370"/>
    </row>
    <row r="61" spans="1:20">
      <c r="A61" s="4" t="str">
        <f>Produits!$B$25</f>
        <v>Pommes de terre de consommation - Importation</v>
      </c>
      <c r="B61" s="4" t="str">
        <f>Secteurs!$B$14</f>
        <v>Alimentation humaine</v>
      </c>
      <c r="S61" s="370"/>
      <c r="T61" s="370"/>
    </row>
    <row r="62" spans="1:20">
      <c r="A62" s="4" t="str">
        <f>Produits!$B$23</f>
        <v>Pommes de terre de consommation - Production sous contrat</v>
      </c>
      <c r="B62" s="4" t="str">
        <f>Secteurs!$B$13</f>
        <v>Débouchés</v>
      </c>
      <c r="S62" s="370"/>
      <c r="T62" s="370"/>
    </row>
    <row r="63" spans="1:20">
      <c r="A63" s="4" t="str">
        <f>Produits!$B$24</f>
        <v>Pommes de terre de consommation - Production hors contrat</v>
      </c>
      <c r="B63" s="4" t="str">
        <f>Secteurs!$B$13</f>
        <v>Débouchés</v>
      </c>
      <c r="S63" s="370"/>
      <c r="T63" s="370"/>
    </row>
    <row r="64" spans="1:20">
      <c r="A64" s="4" t="str">
        <f>Produits!$B$25</f>
        <v>Pommes de terre de consommation - Importation</v>
      </c>
      <c r="B64" s="4" t="str">
        <f>Secteurs!$B$13</f>
        <v>Débouchés</v>
      </c>
      <c r="S64" s="370"/>
      <c r="T64" s="370"/>
    </row>
    <row r="65" spans="1:20">
      <c r="A65" s="4" t="str">
        <f>Produits!$B$23</f>
        <v>Pommes de terre de consommation - Production sous contrat</v>
      </c>
      <c r="B65" s="4" t="str">
        <f>Secteurs!$B$16</f>
        <v>Ménages</v>
      </c>
      <c r="S65" s="370"/>
      <c r="T65" s="370"/>
    </row>
    <row r="66" spans="1:20">
      <c r="A66" s="4" t="str">
        <f>Produits!$B$24</f>
        <v>Pommes de terre de consommation - Production hors contrat</v>
      </c>
      <c r="B66" s="4" t="str">
        <f>Secteurs!$B$16</f>
        <v>Ménages</v>
      </c>
      <c r="S66" s="370"/>
      <c r="T66" s="370"/>
    </row>
    <row r="67" spans="1:20">
      <c r="A67" s="4" t="str">
        <f>Produits!$B$25</f>
        <v>Pommes de terre de consommation - Importation</v>
      </c>
      <c r="B67" s="4" t="str">
        <f>Secteurs!$B$16</f>
        <v>Ménages</v>
      </c>
      <c r="S67" s="370"/>
      <c r="T67" s="370"/>
    </row>
    <row r="68" spans="1:20">
      <c r="A68" s="4" t="str">
        <f>Secteurs!$B$8</f>
        <v>Industrie alimentaire</v>
      </c>
      <c r="B68" s="4" t="str">
        <f>Produits!$B$45</f>
        <v>Autres préparations ou conserves de pommes de terre, y compris les chips (à l’exclusion des produits congelés ou surgelés, séchés, préparés ou conservés au vinaigre ou à l’acide acétique, ou sous forme de farines, semoules ou flocons)</v>
      </c>
      <c r="S68" s="261" t="str">
        <f>Produits!$B$28</f>
        <v>Produits finis</v>
      </c>
      <c r="T68" s="370"/>
    </row>
    <row r="69" spans="1:20" ht="14.4" customHeight="1">
      <c r="A69" s="4" t="str">
        <f>Secteurs!$B$6</f>
        <v>Transformation</v>
      </c>
      <c r="B69" s="4" t="str">
        <f>Produits!$B$35</f>
        <v>Pommes de terre, préparées ou conservées autrement qu'au vinaigre ou à l'acide acétique, congelées (à l'excl. des pommes de terre simpl. cuites ou des pommes de terre sous forme de farines, semoules ou flocons)</v>
      </c>
      <c r="S69" s="370" t="str">
        <f>Produits!$B$34</f>
        <v>Pommes de terre préparées ou conservées autrement qu’au vinaigre ou à l’acide acétique, congelées ou surgelées, y compris les pommes de terre entièrement ou partiellement frites et ensuite congelées ou surgelées</v>
      </c>
      <c r="T69" s="370"/>
    </row>
    <row r="70" spans="1:20">
      <c r="A70" s="4" t="str">
        <f>Secteurs!$B$6</f>
        <v>Transformation</v>
      </c>
      <c r="B70" s="4" t="str">
        <f>Produits!$B$36</f>
        <v>Pommes de terre, simpl. cuites, congelées</v>
      </c>
      <c r="S70" s="370"/>
      <c r="T70" s="370"/>
    </row>
    <row r="71" spans="1:20">
      <c r="A71" s="4" t="str">
        <f>Produits!$B$35</f>
        <v>Pommes de terre, préparées ou conservées autrement qu'au vinaigre ou à l'acide acétique, congelées (à l'excl. des pommes de terre simpl. cuites ou des pommes de terre sous forme de farines, semoules ou flocons)</v>
      </c>
      <c r="B71" s="4" t="str">
        <f>Secteurs!$B$15</f>
        <v>A domicile</v>
      </c>
      <c r="S71" s="370"/>
      <c r="T71" s="370"/>
    </row>
    <row r="72" spans="1:20">
      <c r="A72" s="4" t="str">
        <f>Produits!$B$36</f>
        <v>Pommes de terre, simpl. cuites, congelées</v>
      </c>
      <c r="B72" s="4" t="str">
        <f>Secteurs!$B$15</f>
        <v>A domicile</v>
      </c>
      <c r="S72" s="370"/>
      <c r="T72" s="370"/>
    </row>
    <row r="73" spans="1:20">
      <c r="A73" s="4" t="str">
        <f>Produits!$B$35</f>
        <v>Pommes de terre, préparées ou conservées autrement qu'au vinaigre ou à l'acide acétique, congelées (à l'excl. des pommes de terre simpl. cuites ou des pommes de terre sous forme de farines, semoules ou flocons)</v>
      </c>
      <c r="B73" s="4" t="str">
        <f>Secteurs!$B$18</f>
        <v>Restauration commerciale</v>
      </c>
      <c r="S73" s="370"/>
      <c r="T73" s="370"/>
    </row>
    <row r="74" spans="1:20">
      <c r="A74" s="4" t="str">
        <f>Produits!$B$36</f>
        <v>Pommes de terre, simpl. cuites, congelées</v>
      </c>
      <c r="B74" s="4" t="str">
        <f>Secteurs!$B$18</f>
        <v>Restauration commerciale</v>
      </c>
      <c r="S74" s="370"/>
      <c r="T74" s="370"/>
    </row>
    <row r="75" spans="1:20">
      <c r="A75" s="4" t="str">
        <f>Produits!$B$35</f>
        <v>Pommes de terre, préparées ou conservées autrement qu'au vinaigre ou à l'acide acétique, congelées (à l'excl. des pommes de terre simpl. cuites ou des pommes de terre sous forme de farines, semoules ou flocons)</v>
      </c>
      <c r="B75" s="4" t="str">
        <f>Secteurs!$B$19</f>
        <v>Restauration collective</v>
      </c>
      <c r="S75" s="370"/>
      <c r="T75" s="370"/>
    </row>
    <row r="76" spans="1:20">
      <c r="A76" s="4" t="str">
        <f>Produits!$B$36</f>
        <v>Pommes de terre, simpl. cuites, congelées</v>
      </c>
      <c r="B76" s="4" t="str">
        <f>Secteurs!$B$19</f>
        <v>Restauration collective</v>
      </c>
      <c r="S76" s="370"/>
      <c r="T76" s="370"/>
    </row>
    <row r="77" spans="1:20">
      <c r="A77" s="4" t="str">
        <f>Produits!$B$35</f>
        <v>Pommes de terre, préparées ou conservées autrement qu'au vinaigre ou à l'acide acétique, congelées (à l'excl. des pommes de terre simpl. cuites ou des pommes de terre sous forme de farines, semoules ou flocons)</v>
      </c>
      <c r="B77" s="4" t="str">
        <f>Secteurs!$B$14</f>
        <v>Alimentation humaine</v>
      </c>
      <c r="S77" s="370"/>
      <c r="T77" s="370"/>
    </row>
    <row r="78" spans="1:20">
      <c r="A78" s="4" t="str">
        <f>Produits!$B$36</f>
        <v>Pommes de terre, simpl. cuites, congelées</v>
      </c>
      <c r="B78" s="4" t="str">
        <f>Secteurs!$B$14</f>
        <v>Alimentation humaine</v>
      </c>
      <c r="S78" s="370"/>
      <c r="T78" s="370"/>
    </row>
    <row r="79" spans="1:20">
      <c r="A79" s="4" t="str">
        <f>Produits!$B$35</f>
        <v>Pommes de terre, préparées ou conservées autrement qu'au vinaigre ou à l'acide acétique, congelées (à l'excl. des pommes de terre simpl. cuites ou des pommes de terre sous forme de farines, semoules ou flocons)</v>
      </c>
      <c r="B79" s="4" t="str">
        <f>Secteurs!$B$17</f>
        <v>Hors domicile</v>
      </c>
      <c r="S79" s="370"/>
      <c r="T79" s="370"/>
    </row>
    <row r="80" spans="1:20">
      <c r="A80" s="4" t="str">
        <f>Produits!$B$36</f>
        <v>Pommes de terre, simpl. cuites, congelées</v>
      </c>
      <c r="B80" s="4" t="str">
        <f>Secteurs!$B$17</f>
        <v>Hors domicile</v>
      </c>
      <c r="S80" s="370"/>
      <c r="T80" s="370"/>
    </row>
    <row r="81" spans="1:20">
      <c r="A81" s="4" t="str">
        <f>Produits!$B$35</f>
        <v>Pommes de terre, préparées ou conservées autrement qu'au vinaigre ou à l'acide acétique, congelées (à l'excl. des pommes de terre simpl. cuites ou des pommes de terre sous forme de farines, semoules ou flocons)</v>
      </c>
      <c r="B81" s="4" t="str">
        <f>Secteurs!$B$13</f>
        <v>Débouchés</v>
      </c>
      <c r="S81" s="370"/>
      <c r="T81" s="370"/>
    </row>
    <row r="82" spans="1:20">
      <c r="A82" s="4" t="str">
        <f>Produits!$B$36</f>
        <v>Pommes de terre, simpl. cuites, congelées</v>
      </c>
      <c r="B82" s="4" t="str">
        <f>Secteurs!$B$13</f>
        <v>Débouchés</v>
      </c>
      <c r="S82" s="370"/>
      <c r="T82" s="370"/>
    </row>
    <row r="83" spans="1:20">
      <c r="A83" s="4" t="str">
        <f>Produits!$B$35</f>
        <v>Pommes de terre, préparées ou conservées autrement qu'au vinaigre ou à l'acide acétique, congelées (à l'excl. des pommes de terre simpl. cuites ou des pommes de terre sous forme de farines, semoules ou flocons)</v>
      </c>
      <c r="B83" s="4" t="str">
        <f>Secteurs!$B$16</f>
        <v>Ménages</v>
      </c>
      <c r="S83" s="370"/>
      <c r="T83" s="370"/>
    </row>
    <row r="84" spans="1:20">
      <c r="A84" s="4" t="str">
        <f>Produits!$B$36</f>
        <v>Pommes de terre, simpl. cuites, congelées</v>
      </c>
      <c r="B84" s="4" t="str">
        <f>Secteurs!$B$16</f>
        <v>Ménages</v>
      </c>
      <c r="S84" s="370"/>
      <c r="T84" s="370"/>
    </row>
    <row r="85" spans="1:20">
      <c r="A85" s="4" t="str">
        <f>Produits!$B$39</f>
        <v>Pommes de terre, déshydratées, coupées ou non, mais sans autre préparation</v>
      </c>
      <c r="B85" s="4" t="str">
        <f>Secteurs!$B$15</f>
        <v>A domicile</v>
      </c>
      <c r="S85" s="370" t="str">
        <f>Produits!$B$38</f>
        <v>Purée déshydratée</v>
      </c>
      <c r="T85" s="370"/>
    </row>
    <row r="86" spans="1:20">
      <c r="A86" s="4" t="str">
        <f>Produits!$B$41</f>
        <v>Pommes de terre préparées ou conservées, sous forme de farine, semoule ou flocons (à l’exclusion des chips et des produits congelés ou surgelés, ou préparés ou conservés au vinaigre ou à l’acide acétique)</v>
      </c>
      <c r="B86" s="4" t="str">
        <f>Secteurs!$B$15</f>
        <v>A domicile</v>
      </c>
      <c r="S86" s="370"/>
      <c r="T86" s="370"/>
    </row>
    <row r="87" spans="1:20">
      <c r="A87" s="4" t="str">
        <f>Produits!$B$43</f>
        <v>Pommes de terre déshydratées sous forme de farine, de poudre, de flocons, de granulés ou de pellets</v>
      </c>
      <c r="B87" s="4" t="str">
        <f>Secteurs!$B$15</f>
        <v>A domicile</v>
      </c>
      <c r="S87" s="370"/>
      <c r="T87" s="370"/>
    </row>
    <row r="88" spans="1:20">
      <c r="A88" s="4" t="str">
        <f>Produits!$B$39</f>
        <v>Pommes de terre, déshydratées, coupées ou non, mais sans autre préparation</v>
      </c>
      <c r="B88" s="4" t="str">
        <f>Secteurs!$B$18</f>
        <v>Restauration commerciale</v>
      </c>
      <c r="S88" s="370"/>
      <c r="T88" s="370"/>
    </row>
    <row r="89" spans="1:20">
      <c r="A89" s="4" t="str">
        <f>Produits!$B$41</f>
        <v>Pommes de terre préparées ou conservées, sous forme de farine, semoule ou flocons (à l’exclusion des chips et des produits congelés ou surgelés, ou préparés ou conservés au vinaigre ou à l’acide acétique)</v>
      </c>
      <c r="B89" s="4" t="str">
        <f>Secteurs!$B$18</f>
        <v>Restauration commerciale</v>
      </c>
      <c r="S89" s="370"/>
      <c r="T89" s="370"/>
    </row>
    <row r="90" spans="1:20">
      <c r="A90" s="4" t="str">
        <f>Produits!$B$43</f>
        <v>Pommes de terre déshydratées sous forme de farine, de poudre, de flocons, de granulés ou de pellets</v>
      </c>
      <c r="B90" s="4" t="str">
        <f>Secteurs!$B$18</f>
        <v>Restauration commerciale</v>
      </c>
      <c r="S90" s="370"/>
      <c r="T90" s="370"/>
    </row>
    <row r="91" spans="1:20">
      <c r="A91" s="4" t="str">
        <f>Produits!$B$39</f>
        <v>Pommes de terre, déshydratées, coupées ou non, mais sans autre préparation</v>
      </c>
      <c r="B91" s="4" t="str">
        <f>Secteurs!$B$19</f>
        <v>Restauration collective</v>
      </c>
      <c r="S91" s="370"/>
      <c r="T91" s="370"/>
    </row>
    <row r="92" spans="1:20">
      <c r="A92" s="4" t="str">
        <f>Produits!$B$41</f>
        <v>Pommes de terre préparées ou conservées, sous forme de farine, semoule ou flocons (à l’exclusion des chips et des produits congelés ou surgelés, ou préparés ou conservés au vinaigre ou à l’acide acétique)</v>
      </c>
      <c r="B92" s="4" t="str">
        <f>Secteurs!$B$19</f>
        <v>Restauration collective</v>
      </c>
      <c r="S92" s="370"/>
      <c r="T92" s="370"/>
    </row>
    <row r="93" spans="1:20">
      <c r="A93" s="4" t="str">
        <f>Produits!$B$43</f>
        <v>Pommes de terre déshydratées sous forme de farine, de poudre, de flocons, de granulés ou de pellets</v>
      </c>
      <c r="B93" s="4" t="str">
        <f>Secteurs!$B$19</f>
        <v>Restauration collective</v>
      </c>
      <c r="S93" s="370"/>
      <c r="T93" s="370"/>
    </row>
    <row r="94" spans="1:20">
      <c r="A94" s="4" t="str">
        <f>Produits!$B$39</f>
        <v>Pommes de terre, déshydratées, coupées ou non, mais sans autre préparation</v>
      </c>
      <c r="B94" s="4" t="str">
        <f>Secteurs!$B$14</f>
        <v>Alimentation humaine</v>
      </c>
      <c r="S94" s="370"/>
      <c r="T94" s="370"/>
    </row>
    <row r="95" spans="1:20">
      <c r="A95" s="4" t="str">
        <f>Produits!$B$41</f>
        <v>Pommes de terre préparées ou conservées, sous forme de farine, semoule ou flocons (à l’exclusion des chips et des produits congelés ou surgelés, ou préparés ou conservés au vinaigre ou à l’acide acétique)</v>
      </c>
      <c r="B95" s="4" t="str">
        <f>Secteurs!$B$14</f>
        <v>Alimentation humaine</v>
      </c>
      <c r="S95" s="370"/>
      <c r="T95" s="370"/>
    </row>
    <row r="96" spans="1:20">
      <c r="A96" s="4" t="str">
        <f>Produits!$B$43</f>
        <v>Pommes de terre déshydratées sous forme de farine, de poudre, de flocons, de granulés ou de pellets</v>
      </c>
      <c r="B96" s="4" t="str">
        <f>Secteurs!$B$14</f>
        <v>Alimentation humaine</v>
      </c>
      <c r="S96" s="370"/>
      <c r="T96" s="370"/>
    </row>
    <row r="97" spans="1:20">
      <c r="A97" s="4" t="str">
        <f>Produits!$B$39</f>
        <v>Pommes de terre, déshydratées, coupées ou non, mais sans autre préparation</v>
      </c>
      <c r="B97" s="4" t="str">
        <f>Secteurs!$B$17</f>
        <v>Hors domicile</v>
      </c>
      <c r="S97" s="370"/>
      <c r="T97" s="370"/>
    </row>
    <row r="98" spans="1:20">
      <c r="A98" s="4" t="str">
        <f>Produits!$B$41</f>
        <v>Pommes de terre préparées ou conservées, sous forme de farine, semoule ou flocons (à l’exclusion des chips et des produits congelés ou surgelés, ou préparés ou conservés au vinaigre ou à l’acide acétique)</v>
      </c>
      <c r="B98" s="4" t="str">
        <f>Secteurs!$B$17</f>
        <v>Hors domicile</v>
      </c>
      <c r="S98" s="370"/>
      <c r="T98" s="370"/>
    </row>
    <row r="99" spans="1:20">
      <c r="A99" s="4" t="str">
        <f>Produits!$B$43</f>
        <v>Pommes de terre déshydratées sous forme de farine, de poudre, de flocons, de granulés ou de pellets</v>
      </c>
      <c r="B99" s="4" t="str">
        <f>Secteurs!$B$17</f>
        <v>Hors domicile</v>
      </c>
      <c r="S99" s="370"/>
      <c r="T99" s="370"/>
    </row>
    <row r="100" spans="1:20">
      <c r="A100" s="4" t="str">
        <f>Produits!$B$39</f>
        <v>Pommes de terre, déshydratées, coupées ou non, mais sans autre préparation</v>
      </c>
      <c r="B100" s="4" t="str">
        <f>Secteurs!$B$13</f>
        <v>Débouchés</v>
      </c>
      <c r="S100" s="370"/>
      <c r="T100" s="370"/>
    </row>
    <row r="101" spans="1:20">
      <c r="A101" s="4" t="str">
        <f>Produits!$B$41</f>
        <v>Pommes de terre préparées ou conservées, sous forme de farine, semoule ou flocons (à l’exclusion des chips et des produits congelés ou surgelés, ou préparés ou conservés au vinaigre ou à l’acide acétique)</v>
      </c>
      <c r="B101" s="4" t="str">
        <f>Secteurs!$B$13</f>
        <v>Débouchés</v>
      </c>
      <c r="S101" s="370"/>
      <c r="T101" s="370"/>
    </row>
    <row r="102" spans="1:20">
      <c r="A102" s="4" t="str">
        <f>Produits!$B$43</f>
        <v>Pommes de terre déshydratées sous forme de farine, de poudre, de flocons, de granulés ou de pellets</v>
      </c>
      <c r="B102" s="4" t="str">
        <f>Secteurs!$B$13</f>
        <v>Débouchés</v>
      </c>
      <c r="S102" s="370"/>
      <c r="T102" s="370"/>
    </row>
    <row r="103" spans="1:20">
      <c r="A103" s="4" t="str">
        <f>Produits!$B$39</f>
        <v>Pommes de terre, déshydratées, coupées ou non, mais sans autre préparation</v>
      </c>
      <c r="B103" s="4" t="str">
        <f>Secteurs!$B$16</f>
        <v>Ménages</v>
      </c>
      <c r="S103" s="370"/>
      <c r="T103" s="370"/>
    </row>
    <row r="104" spans="1:20">
      <c r="A104" s="4" t="str">
        <f>Produits!$B$41</f>
        <v>Pommes de terre préparées ou conservées, sous forme de farine, semoule ou flocons (à l’exclusion des chips et des produits congelés ou surgelés, ou préparés ou conservés au vinaigre ou à l’acide acétique)</v>
      </c>
      <c r="B104" s="4" t="str">
        <f>Secteurs!$B$16</f>
        <v>Ménages</v>
      </c>
      <c r="S104" s="370"/>
      <c r="T104" s="370"/>
    </row>
    <row r="105" spans="1:20">
      <c r="A105" s="4" t="str">
        <f>Produits!$B$43</f>
        <v>Pommes de terre déshydratées sous forme de farine, de poudre, de flocons, de granulés ou de pellets</v>
      </c>
      <c r="B105" s="4" t="str">
        <f>Secteurs!$B$16</f>
        <v>Ménages</v>
      </c>
      <c r="S105" s="370"/>
      <c r="T105" s="370"/>
    </row>
    <row r="106" spans="1:20">
      <c r="A106" s="4" t="str">
        <f>Secteurs!$B$6</f>
        <v>Transformation</v>
      </c>
      <c r="B106" s="4" t="str">
        <f>Produits!$B$46</f>
        <v>Chips</v>
      </c>
      <c r="S106" s="370" t="str">
        <f>Produits!$B$45</f>
        <v>Autres préparations ou conserves de pommes de terre, y compris les chips (à l’exclusion des produits congelés ou surgelés, séchés, préparés ou conservés au vinaigre ou à l’acide acétique, ou sous forme de farines, semoules ou flocons)</v>
      </c>
      <c r="T106" s="370"/>
    </row>
    <row r="107" spans="1:20">
      <c r="A107" s="4" t="str">
        <f>Secteurs!$B$6</f>
        <v>Transformation</v>
      </c>
      <c r="B107" s="4" t="str">
        <f>Produits!$B$48</f>
        <v>Autres produits finis</v>
      </c>
      <c r="S107" s="370"/>
      <c r="T107" s="370"/>
    </row>
    <row r="108" spans="1:20">
      <c r="A108" s="4" t="str">
        <f>Produits!$B$18</f>
        <v>Pommes de terre primeurs ou nouvelles - Production</v>
      </c>
      <c r="B108" s="4" t="str">
        <f>Secteurs!$B$8</f>
        <v>Industrie alimentaire</v>
      </c>
      <c r="S108" s="370" t="str">
        <f>Secteurs!$B$6</f>
        <v>Transformation</v>
      </c>
      <c r="T108" s="370"/>
    </row>
    <row r="109" spans="1:20">
      <c r="A109" s="4" t="str">
        <f>Produits!$B$21</f>
        <v>Pommes de terre de conservation ou demi-saison - Production</v>
      </c>
      <c r="B109" s="4" t="str">
        <f>Secteurs!$B$8</f>
        <v>Industrie alimentaire</v>
      </c>
      <c r="S109" s="370"/>
      <c r="T109" s="370"/>
    </row>
    <row r="110" spans="1:20">
      <c r="A110" s="4" t="str">
        <f>Produits!$B$9</f>
        <v>Pommes de terre primeurs ou nouvelles</v>
      </c>
      <c r="B110" s="4" t="str">
        <f>Secteurs!$B$8</f>
        <v>Industrie alimentaire</v>
      </c>
      <c r="S110" s="370"/>
      <c r="T110" s="370"/>
    </row>
    <row r="111" spans="1:20">
      <c r="A111" s="4" t="str">
        <f>Produits!$B$11</f>
        <v>Pommes de terre de conservation ou demi-saison</v>
      </c>
      <c r="B111" s="4" t="str">
        <f>Secteurs!$B$8</f>
        <v>Industrie alimentaire</v>
      </c>
      <c r="S111" s="370"/>
      <c r="T111" s="370"/>
    </row>
    <row r="112" spans="1:20">
      <c r="A112" s="4" t="str">
        <f>Produits!$B$10</f>
        <v>Pommes de terre de primeurs, à l'état frais ou réfrigéré, du 1er janvier au 30 juin</v>
      </c>
      <c r="B112" s="4" t="str">
        <f>Secteurs!$B$8</f>
        <v>Industrie alimentaire</v>
      </c>
      <c r="S112" s="370"/>
      <c r="T112" s="370"/>
    </row>
    <row r="113" spans="1:20">
      <c r="A113" s="4" t="str">
        <f>Produits!$B$12</f>
        <v>Pommes de terre, à l'état frais ou réfrigéré (à l'excl. des pommes de terre de primeurs du 1er janvier au 30 juin, des pommes de terre de semence et des pommes de terre destinées à la fabrication de la fécule)</v>
      </c>
      <c r="B113" s="4" t="str">
        <f>Secteurs!$B$8</f>
        <v>Industrie alimentaire</v>
      </c>
      <c r="S113" s="370"/>
      <c r="T113" s="370"/>
    </row>
    <row r="114" spans="1:20">
      <c r="A114" s="4" t="str">
        <f>Secteurs!$B$8</f>
        <v>Industrie alimentaire</v>
      </c>
      <c r="B114" s="4" t="str">
        <f>Produits!$B$31</f>
        <v>Pommes de terre, non cuites ou cuites à l’eau ou à la vapeur, congelées ou surgelées</v>
      </c>
      <c r="S114" s="370"/>
      <c r="T114" s="370"/>
    </row>
    <row r="115" spans="1:20">
      <c r="A115" s="4" t="str">
        <f>Secteurs!$B$8</f>
        <v>Industrie alimentaire</v>
      </c>
      <c r="B115" s="4" t="str">
        <f>Produits!$B$34</f>
        <v>Pommes de terre préparées ou conservées autrement qu’au vinaigre ou à l’acide acétique, congelées ou surgelées, y compris les pommes de terre entièrement ou partiellement frites et ensuite congelées ou surgelées</v>
      </c>
      <c r="S115" s="370"/>
      <c r="T115" s="370"/>
    </row>
    <row r="116" spans="1:20">
      <c r="A116" s="4" t="str">
        <f>Secteurs!$B$8</f>
        <v>Industrie alimentaire</v>
      </c>
      <c r="B116" s="4" t="str">
        <f>Produits!$B$43</f>
        <v>Pommes de terre déshydratées sous forme de farine, de poudre, de flocons, de granulés ou de pellets</v>
      </c>
      <c r="S116" s="370"/>
      <c r="T116" s="370"/>
    </row>
    <row r="117" spans="1:20">
      <c r="A117" s="4" t="str">
        <f>Secteurs!$B$8</f>
        <v>Industrie alimentaire</v>
      </c>
      <c r="B117" s="4" t="str">
        <f>Produits!$B$41</f>
        <v>Pommes de terre préparées ou conservées, sous forme de farine, semoule ou flocons (à l’exclusion des chips et des produits congelés ou surgelés, ou préparés ou conservés au vinaigre ou à l’acide acétique)</v>
      </c>
      <c r="S117" s="370"/>
      <c r="T117" s="370"/>
    </row>
    <row r="118" spans="1:20">
      <c r="A118" s="4" t="str">
        <f>Secteurs!$B$8</f>
        <v>Industrie alimentaire</v>
      </c>
      <c r="B118" s="4" t="str">
        <f>Produits!$B$45</f>
        <v>Autres préparations ou conserves de pommes de terre, y compris les chips (à l’exclusion des produits congelés ou surgelés, séchés, préparés ou conservés au vinaigre ou à l’acide acétique, ou sous forme de farines, semoules ou flocons)</v>
      </c>
      <c r="S118" s="370"/>
      <c r="T118" s="370"/>
    </row>
    <row r="119" spans="1:20">
      <c r="A119" s="4" t="str">
        <f>Secteurs!$B$8</f>
        <v>Industrie alimentaire</v>
      </c>
      <c r="B119" s="4" t="str">
        <f>Produits!$B$30</f>
        <v>Garnitures surgelées</v>
      </c>
      <c r="S119" s="370"/>
      <c r="T119" s="370"/>
    </row>
    <row r="120" spans="1:20">
      <c r="A120" s="4" t="str">
        <f>Secteurs!$B$8</f>
        <v>Industrie alimentaire</v>
      </c>
      <c r="B120" s="4" t="str">
        <f>Produits!$B$33</f>
        <v>Frites</v>
      </c>
      <c r="S120" s="370"/>
      <c r="T120" s="370"/>
    </row>
    <row r="121" spans="1:20">
      <c r="A121" s="4" t="str">
        <f>Secteurs!$B$8</f>
        <v>Industrie alimentaire</v>
      </c>
      <c r="B121" s="4" t="str">
        <f>Produits!$B$32</f>
        <v>Pommes de terre, préparées ou conservées sous forme de farines, semoules ou flocons, congelées</v>
      </c>
      <c r="S121" s="370"/>
      <c r="T121" s="370"/>
    </row>
    <row r="122" spans="1:20">
      <c r="A122" s="4" t="str">
        <f>Secteurs!$B$8</f>
        <v>Industrie alimentaire</v>
      </c>
      <c r="B122" s="4" t="str">
        <f>Produits!$B$40</f>
        <v>Farine, semoule et poudre de pommes de terre</v>
      </c>
      <c r="S122" s="370"/>
      <c r="T122" s="370"/>
    </row>
    <row r="123" spans="1:20">
      <c r="A123" s="4" t="str">
        <f>Secteurs!$B$8</f>
        <v>Industrie alimentaire</v>
      </c>
      <c r="B123" s="4" t="str">
        <f>Produits!$B$42</f>
        <v>Pommes de terre, sous forme de farines, semoules ou flocons, non congelées</v>
      </c>
      <c r="S123" s="370"/>
      <c r="T123" s="370"/>
    </row>
    <row r="124" spans="1:20">
      <c r="A124" s="4" t="str">
        <f>Secteurs!$B$8</f>
        <v>Industrie alimentaire</v>
      </c>
      <c r="B124" s="4" t="str">
        <f>Produits!$B$44</f>
        <v>Flocons, granulés et agglomérés sous forme de pellets, de pommes de terre</v>
      </c>
      <c r="S124" s="370"/>
      <c r="T124" s="370"/>
    </row>
    <row r="125" spans="1:20">
      <c r="A125" s="4" t="str">
        <f>Produits!$B$23</f>
        <v>Pommes de terre de consommation - Production sous contrat</v>
      </c>
      <c r="B125" s="4" t="s">
        <v>410</v>
      </c>
      <c r="S125" s="370" t="str">
        <f>Secteurs!$B$8</f>
        <v>Industrie alimentaire</v>
      </c>
      <c r="T125" s="370"/>
    </row>
    <row r="126" spans="1:20">
      <c r="A126" s="4" t="str">
        <f>Produits!$B$23</f>
        <v>Pommes de terre de consommation - Production sous contrat</v>
      </c>
      <c r="B126" s="4" t="s">
        <v>411</v>
      </c>
      <c r="S126" s="370"/>
      <c r="T126" s="370"/>
    </row>
    <row r="127" spans="1:20">
      <c r="A127" s="4" t="str">
        <f>Produits!$B$23</f>
        <v>Pommes de terre de consommation - Production sous contrat</v>
      </c>
      <c r="B127" s="4" t="s">
        <v>412</v>
      </c>
      <c r="S127" s="370"/>
      <c r="T127" s="370"/>
    </row>
    <row r="128" spans="1:20">
      <c r="A128" s="4" t="str">
        <f>Produits!$B$23</f>
        <v>Pommes de terre de consommation - Production sous contrat</v>
      </c>
      <c r="B128" s="4" t="s">
        <v>413</v>
      </c>
      <c r="S128" s="370"/>
      <c r="T128" s="370"/>
    </row>
    <row r="129" spans="1:20">
      <c r="A129" s="4" t="str">
        <f>Produits!$B$24</f>
        <v>Pommes de terre de consommation - Production hors contrat</v>
      </c>
      <c r="B129" s="4" t="s">
        <v>410</v>
      </c>
      <c r="S129" s="370"/>
      <c r="T129" s="370"/>
    </row>
    <row r="130" spans="1:20">
      <c r="A130" s="4" t="str">
        <f>Produits!$B$24</f>
        <v>Pommes de terre de consommation - Production hors contrat</v>
      </c>
      <c r="B130" s="4" t="s">
        <v>411</v>
      </c>
      <c r="S130" s="370"/>
      <c r="T130" s="370"/>
    </row>
    <row r="131" spans="1:20">
      <c r="A131" s="4" t="str">
        <f>Produits!$B$24</f>
        <v>Pommes de terre de consommation - Production hors contrat</v>
      </c>
      <c r="B131" s="4" t="s">
        <v>412</v>
      </c>
      <c r="S131" s="370"/>
      <c r="T131" s="370"/>
    </row>
    <row r="132" spans="1:20">
      <c r="A132" s="4" t="str">
        <f>Produits!$B$24</f>
        <v>Pommes de terre de consommation - Production hors contrat</v>
      </c>
      <c r="B132" s="4" t="s">
        <v>413</v>
      </c>
      <c r="S132" s="370"/>
      <c r="T132" s="370"/>
    </row>
    <row r="133" spans="1:20">
      <c r="A133" s="4" t="str">
        <f>Produits!$B$25</f>
        <v>Pommes de terre de consommation - Importation</v>
      </c>
      <c r="B133" s="4" t="s">
        <v>410</v>
      </c>
      <c r="S133" s="370"/>
      <c r="T133" s="370"/>
    </row>
    <row r="134" spans="1:20">
      <c r="A134" s="4" t="str">
        <f>Produits!$B$25</f>
        <v>Pommes de terre de consommation - Importation</v>
      </c>
      <c r="B134" s="4" t="s">
        <v>411</v>
      </c>
      <c r="S134" s="370"/>
      <c r="T134" s="370"/>
    </row>
    <row r="135" spans="1:20">
      <c r="A135" s="4" t="str">
        <f>Produits!$B$25</f>
        <v>Pommes de terre de consommation - Importation</v>
      </c>
      <c r="B135" s="4" t="s">
        <v>412</v>
      </c>
      <c r="S135" s="370"/>
      <c r="T135" s="370"/>
    </row>
    <row r="136" spans="1:20">
      <c r="A136" s="4" t="str">
        <f>Produits!$B$25</f>
        <v>Pommes de terre de consommation - Importation</v>
      </c>
      <c r="B136" s="4" t="s">
        <v>413</v>
      </c>
      <c r="S136" s="370"/>
      <c r="T136" s="370"/>
    </row>
    <row r="137" spans="1:20">
      <c r="A137" s="4" t="s">
        <v>410</v>
      </c>
      <c r="B137" s="4" t="str">
        <f>Produits!$B$28</f>
        <v>Produits finis</v>
      </c>
      <c r="S137" s="370"/>
      <c r="T137" s="370"/>
    </row>
    <row r="138" spans="1:20">
      <c r="A138" s="4" t="s">
        <v>411</v>
      </c>
      <c r="B138" s="4" t="str">
        <f>Produits!$B$28</f>
        <v>Produits finis</v>
      </c>
      <c r="S138" s="370"/>
      <c r="T138" s="370"/>
    </row>
    <row r="139" spans="1:20">
      <c r="A139" s="4" t="s">
        <v>412</v>
      </c>
      <c r="B139" s="4" t="str">
        <f>Produits!$B$28</f>
        <v>Produits finis</v>
      </c>
      <c r="S139" s="370"/>
      <c r="T139" s="370"/>
    </row>
    <row r="140" spans="1:20">
      <c r="A140" s="4" t="s">
        <v>413</v>
      </c>
      <c r="B140" s="4" t="str">
        <f>Produits!$B$28</f>
        <v>Produits finis</v>
      </c>
      <c r="S140" s="370"/>
      <c r="T140" s="370"/>
    </row>
    <row r="141" spans="1:20">
      <c r="A141" s="4" t="s">
        <v>410</v>
      </c>
      <c r="B141" s="4" t="str">
        <f>Produits!$B$26</f>
        <v>Produits de transformation</v>
      </c>
      <c r="S141" s="370"/>
      <c r="T141" s="370"/>
    </row>
    <row r="142" spans="1:20">
      <c r="A142" s="4" t="s">
        <v>411</v>
      </c>
      <c r="B142" s="4" t="str">
        <f>Produits!$B$26</f>
        <v>Produits de transformation</v>
      </c>
      <c r="S142" s="370"/>
      <c r="T142" s="370"/>
    </row>
    <row r="143" spans="1:20">
      <c r="A143" s="4" t="s">
        <v>412</v>
      </c>
      <c r="B143" s="4" t="str">
        <f>Produits!$B$26</f>
        <v>Produits de transformation</v>
      </c>
      <c r="S143" s="370"/>
      <c r="T143" s="370"/>
    </row>
    <row r="144" spans="1:20">
      <c r="A144" s="4" t="s">
        <v>413</v>
      </c>
      <c r="B144" s="4" t="str">
        <f>Produits!$B$26</f>
        <v>Produits de transformation</v>
      </c>
      <c r="S144" s="370"/>
      <c r="T144" s="370"/>
    </row>
    <row r="145" spans="1:20">
      <c r="A145" s="4" t="str">
        <f>Produits!$B$55</f>
        <v>Amidon</v>
      </c>
      <c r="B145" s="4" t="str">
        <f>Secteurs!$B$20</f>
        <v>Autres IAA</v>
      </c>
      <c r="L145" s="26" t="str">
        <f>'Contraintes '!N13</f>
        <v>ONRB - FranceAgriMer</v>
      </c>
      <c r="M145" s="26" t="str">
        <f>'Contraintes '!O13</f>
        <v>Coproduits - ONRB</v>
      </c>
      <c r="N145" s="26" t="str">
        <f>'Contraintes '!P13</f>
        <v>Répartition</v>
      </c>
      <c r="O145" s="26" t="str">
        <f>'Contraintes '!Q13</f>
        <v>Part de la consommation de l'amidon en alimentation humaine = 20 % (ONRB - FranceAgriMer)</v>
      </c>
      <c r="P145" s="26" t="str">
        <f>'Contraintes '!R13</f>
        <v>Approximative</v>
      </c>
      <c r="S145" s="250" t="str">
        <f>Secteurs!$B$14</f>
        <v>Alimentation humaine</v>
      </c>
      <c r="T145" s="370"/>
    </row>
    <row r="146" spans="1:20">
      <c r="A146" s="4" t="str">
        <f>Produits!$B$55</f>
        <v>Amidon</v>
      </c>
      <c r="B146" s="4" t="str">
        <f>Secteurs!$B$24</f>
        <v>Chimie/Pharmacie</v>
      </c>
      <c r="S146" s="370" t="str">
        <f>Secteurs!$B$23</f>
        <v>Chimie biosourcée</v>
      </c>
      <c r="T146" s="370"/>
    </row>
    <row r="147" spans="1:20">
      <c r="A147" s="4" t="str">
        <f>Produits!$B$55</f>
        <v>Amidon</v>
      </c>
      <c r="B147" s="4" t="str">
        <f>Secteurs!$B$25</f>
        <v>Papetrie/Cartonnerie</v>
      </c>
      <c r="S147" s="370"/>
      <c r="T147" s="370"/>
    </row>
    <row r="148" spans="1:20">
      <c r="A148" s="4" t="str">
        <f>Produits!$B$55</f>
        <v>Amidon</v>
      </c>
      <c r="B148" s="4" t="str">
        <f>Secteurs!$B$26</f>
        <v>Autres industries non alimentaires</v>
      </c>
      <c r="S148" s="370"/>
      <c r="T148" s="370"/>
    </row>
    <row r="149" spans="1:20" ht="14.4" customHeight="1">
      <c r="A149" s="4" t="str">
        <f>Produits!$B$18</f>
        <v>Pommes de terre primeurs ou nouvelles - Production</v>
      </c>
      <c r="B149" s="4" t="str">
        <f>Secteurs!$B$9</f>
        <v>Fabrication de chips</v>
      </c>
      <c r="S149" s="370" t="str">
        <f>Produits!$B$9</f>
        <v>Pommes de terre primeurs ou nouvelles</v>
      </c>
      <c r="T149" s="370"/>
    </row>
    <row r="150" spans="1:20">
      <c r="A150" s="4" t="str">
        <f>Produits!$B$17</f>
        <v>Pommes de terre primeurs ou nouvelles - Importation</v>
      </c>
      <c r="B150" s="4" t="str">
        <f>Secteurs!$B$9</f>
        <v>Fabrication de chips</v>
      </c>
      <c r="S150" s="370"/>
      <c r="T150" s="370"/>
    </row>
    <row r="151" spans="1:20">
      <c r="A151" s="4" t="str">
        <f>Produits!$B$18</f>
        <v>Pommes de terre primeurs ou nouvelles - Production</v>
      </c>
      <c r="B151" s="4" t="str">
        <f>Secteurs!$B$10</f>
        <v>Fabrication de produits déshydratés</v>
      </c>
      <c r="S151" s="370"/>
      <c r="T151" s="370"/>
    </row>
    <row r="152" spans="1:20">
      <c r="A152" s="4" t="str">
        <f>Produits!$B$17</f>
        <v>Pommes de terre primeurs ou nouvelles - Importation</v>
      </c>
      <c r="B152" s="4" t="str">
        <f>Secteurs!$B$10</f>
        <v>Fabrication de produits déshydratés</v>
      </c>
      <c r="S152" s="370"/>
      <c r="T152" s="370"/>
    </row>
    <row r="153" spans="1:20">
      <c r="A153" s="4" t="str">
        <f>Produits!$B$18</f>
        <v>Pommes de terre primeurs ou nouvelles - Production</v>
      </c>
      <c r="B153" s="4" t="str">
        <f>Secteurs!$B$11</f>
        <v>Fabrication de produits surgelés</v>
      </c>
      <c r="S153" s="370"/>
      <c r="T153" s="370"/>
    </row>
    <row r="154" spans="1:20">
      <c r="A154" s="4" t="str">
        <f>Produits!$B$17</f>
        <v>Pommes de terre primeurs ou nouvelles - Importation</v>
      </c>
      <c r="B154" s="4" t="str">
        <f>Secteurs!$B$11</f>
        <v>Fabrication de produits surgelés</v>
      </c>
      <c r="S154" s="370"/>
      <c r="T154" s="370"/>
    </row>
    <row r="155" spans="1:20">
      <c r="A155" s="4" t="str">
        <f>Produits!$B$18</f>
        <v>Pommes de terre primeurs ou nouvelles - Production</v>
      </c>
      <c r="B155" s="4" t="str">
        <f>Secteurs!$B$12</f>
        <v>Fabrication d'autres produits</v>
      </c>
      <c r="S155" s="370"/>
      <c r="T155" s="370"/>
    </row>
    <row r="156" spans="1:20">
      <c r="A156" s="4" t="str">
        <f>Produits!$B$17</f>
        <v>Pommes de terre primeurs ou nouvelles - Importation</v>
      </c>
      <c r="B156" s="4" t="str">
        <f>Secteurs!$B$12</f>
        <v>Fabrication d'autres produits</v>
      </c>
      <c r="S156" s="370"/>
      <c r="T156" s="370"/>
    </row>
    <row r="157" spans="1:20">
      <c r="A157" s="4" t="str">
        <f>Produits!$B$18</f>
        <v>Pommes de terre primeurs ou nouvelles - Production</v>
      </c>
      <c r="B157" s="4" t="str">
        <f>Secteurs!$B$15</f>
        <v>A domicile</v>
      </c>
      <c r="S157" s="370"/>
      <c r="T157" s="370"/>
    </row>
    <row r="158" spans="1:20">
      <c r="A158" s="4" t="str">
        <f>Produits!$B$17</f>
        <v>Pommes de terre primeurs ou nouvelles - Importation</v>
      </c>
      <c r="B158" s="4" t="str">
        <f>Secteurs!$B$15</f>
        <v>A domicile</v>
      </c>
      <c r="S158" s="370"/>
      <c r="T158" s="370"/>
    </row>
    <row r="159" spans="1:20">
      <c r="A159" s="4" t="str">
        <f>Produits!$B$18</f>
        <v>Pommes de terre primeurs ou nouvelles - Production</v>
      </c>
      <c r="B159" s="4" t="str">
        <f>Secteurs!$B$14</f>
        <v>Alimentation humaine</v>
      </c>
      <c r="S159" s="370"/>
      <c r="T159" s="370"/>
    </row>
    <row r="160" spans="1:20">
      <c r="A160" s="4" t="str">
        <f>Produits!$B$17</f>
        <v>Pommes de terre primeurs ou nouvelles - Importation</v>
      </c>
      <c r="B160" s="4" t="str">
        <f>Secteurs!$B$14</f>
        <v>Alimentation humaine</v>
      </c>
      <c r="S160" s="370"/>
      <c r="T160" s="370"/>
    </row>
    <row r="161" spans="1:20">
      <c r="A161" s="4" t="str">
        <f>Produits!$B$18</f>
        <v>Pommes de terre primeurs ou nouvelles - Production</v>
      </c>
      <c r="B161" s="4" t="str">
        <f>Secteurs!$B$13</f>
        <v>Débouchés</v>
      </c>
      <c r="S161" s="370"/>
      <c r="T161" s="370"/>
    </row>
    <row r="162" spans="1:20">
      <c r="A162" s="4" t="str">
        <f>Produits!$B$17</f>
        <v>Pommes de terre primeurs ou nouvelles - Importation</v>
      </c>
      <c r="B162" s="4" t="str">
        <f>Secteurs!$B$13</f>
        <v>Débouchés</v>
      </c>
      <c r="S162" s="370"/>
      <c r="T162" s="370"/>
    </row>
    <row r="163" spans="1:20">
      <c r="A163" s="4" t="str">
        <f>Produits!$B$18</f>
        <v>Pommes de terre primeurs ou nouvelles - Production</v>
      </c>
      <c r="B163" s="4" t="str">
        <f>Secteurs!$B$16</f>
        <v>Ménages</v>
      </c>
      <c r="S163" s="370"/>
      <c r="T163" s="370"/>
    </row>
    <row r="164" spans="1:20">
      <c r="A164" s="4" t="str">
        <f>Produits!$B$17</f>
        <v>Pommes de terre primeurs ou nouvelles - Importation</v>
      </c>
      <c r="B164" s="4" t="str">
        <f>Secteurs!$B$16</f>
        <v>Ménages</v>
      </c>
      <c r="S164" s="370"/>
      <c r="T164" s="370"/>
    </row>
    <row r="165" spans="1:20">
      <c r="A165" s="4" t="str">
        <f>Produits!$B$21</f>
        <v>Pommes de terre de conservation ou demi-saison - Production</v>
      </c>
      <c r="B165" s="4" t="str">
        <f>Secteurs!$B$9</f>
        <v>Fabrication de chips</v>
      </c>
      <c r="S165" s="370" t="str">
        <f>Produits!$B$11</f>
        <v>Pommes de terre de conservation ou demi-saison</v>
      </c>
      <c r="T165" s="370"/>
    </row>
    <row r="166" spans="1:20">
      <c r="A166" s="4" t="str">
        <f>Produits!$B$20</f>
        <v>Pommes de terre de conservation ou demi-saison - Importation</v>
      </c>
      <c r="B166" s="4" t="str">
        <f>Secteurs!$B$9</f>
        <v>Fabrication de chips</v>
      </c>
      <c r="S166" s="370"/>
      <c r="T166" s="370"/>
    </row>
    <row r="167" spans="1:20">
      <c r="A167" s="4" t="str">
        <f>Produits!$B$21</f>
        <v>Pommes de terre de conservation ou demi-saison - Production</v>
      </c>
      <c r="B167" s="4" t="str">
        <f>Secteurs!$B$10</f>
        <v>Fabrication de produits déshydratés</v>
      </c>
      <c r="S167" s="370"/>
      <c r="T167" s="370"/>
    </row>
    <row r="168" spans="1:20">
      <c r="A168" s="4" t="str">
        <f>Produits!$B$20</f>
        <v>Pommes de terre de conservation ou demi-saison - Importation</v>
      </c>
      <c r="B168" s="4" t="str">
        <f>Secteurs!$B$10</f>
        <v>Fabrication de produits déshydratés</v>
      </c>
      <c r="S168" s="370"/>
      <c r="T168" s="370"/>
    </row>
    <row r="169" spans="1:20">
      <c r="A169" s="4" t="str">
        <f>Produits!$B$21</f>
        <v>Pommes de terre de conservation ou demi-saison - Production</v>
      </c>
      <c r="B169" s="4" t="str">
        <f>Secteurs!$B$11</f>
        <v>Fabrication de produits surgelés</v>
      </c>
      <c r="S169" s="370"/>
      <c r="T169" s="370"/>
    </row>
    <row r="170" spans="1:20">
      <c r="A170" s="4" t="str">
        <f>Produits!$B$20</f>
        <v>Pommes de terre de conservation ou demi-saison - Importation</v>
      </c>
      <c r="B170" s="4" t="str">
        <f>Secteurs!$B$11</f>
        <v>Fabrication de produits surgelés</v>
      </c>
      <c r="S170" s="370"/>
      <c r="T170" s="370"/>
    </row>
    <row r="171" spans="1:20">
      <c r="A171" s="4" t="str">
        <f>Produits!$B$21</f>
        <v>Pommes de terre de conservation ou demi-saison - Production</v>
      </c>
      <c r="B171" s="4" t="str">
        <f>Secteurs!$B$12</f>
        <v>Fabrication d'autres produits</v>
      </c>
      <c r="S171" s="370"/>
      <c r="T171" s="370"/>
    </row>
    <row r="172" spans="1:20">
      <c r="A172" s="4" t="str">
        <f>Produits!$B$20</f>
        <v>Pommes de terre de conservation ou demi-saison - Importation</v>
      </c>
      <c r="B172" s="4" t="str">
        <f>Secteurs!$B$12</f>
        <v>Fabrication d'autres produits</v>
      </c>
      <c r="S172" s="370"/>
      <c r="T172" s="370"/>
    </row>
    <row r="173" spans="1:20">
      <c r="A173" s="4" t="str">
        <f>Produits!$B$21</f>
        <v>Pommes de terre de conservation ou demi-saison - Production</v>
      </c>
      <c r="B173" s="4" t="str">
        <f>Secteurs!$B$15</f>
        <v>A domicile</v>
      </c>
      <c r="S173" s="370"/>
      <c r="T173" s="370"/>
    </row>
    <row r="174" spans="1:20">
      <c r="A174" s="4" t="str">
        <f>Produits!$B$20</f>
        <v>Pommes de terre de conservation ou demi-saison - Importation</v>
      </c>
      <c r="B174" s="4" t="str">
        <f>Secteurs!$B$15</f>
        <v>A domicile</v>
      </c>
      <c r="S174" s="370"/>
      <c r="T174" s="370"/>
    </row>
    <row r="175" spans="1:20">
      <c r="A175" s="4" t="str">
        <f>Produits!$B$21</f>
        <v>Pommes de terre de conservation ou demi-saison - Production</v>
      </c>
      <c r="B175" s="4" t="str">
        <f>Secteurs!$B$14</f>
        <v>Alimentation humaine</v>
      </c>
      <c r="S175" s="370"/>
      <c r="T175" s="370"/>
    </row>
    <row r="176" spans="1:20">
      <c r="A176" s="4" t="str">
        <f>Produits!$B$20</f>
        <v>Pommes de terre de conservation ou demi-saison - Importation</v>
      </c>
      <c r="B176" s="4" t="str">
        <f>Secteurs!$B$14</f>
        <v>Alimentation humaine</v>
      </c>
      <c r="S176" s="370"/>
      <c r="T176" s="370"/>
    </row>
    <row r="177" spans="1:20">
      <c r="A177" s="4" t="str">
        <f>Produits!$B$21</f>
        <v>Pommes de terre de conservation ou demi-saison - Production</v>
      </c>
      <c r="B177" s="4" t="str">
        <f>Secteurs!$B$13</f>
        <v>Débouchés</v>
      </c>
      <c r="S177" s="370"/>
      <c r="T177" s="370"/>
    </row>
    <row r="178" spans="1:20">
      <c r="A178" s="4" t="str">
        <f>Produits!$B$20</f>
        <v>Pommes de terre de conservation ou demi-saison - Importation</v>
      </c>
      <c r="B178" s="4" t="str">
        <f>Secteurs!$B$13</f>
        <v>Débouchés</v>
      </c>
      <c r="S178" s="370"/>
      <c r="T178" s="370"/>
    </row>
    <row r="179" spans="1:20">
      <c r="A179" s="4" t="str">
        <f>Produits!$B$21</f>
        <v>Pommes de terre de conservation ou demi-saison - Production</v>
      </c>
      <c r="B179" s="4" t="str">
        <f>Secteurs!$B$16</f>
        <v>Ménages</v>
      </c>
      <c r="S179" s="370"/>
      <c r="T179" s="370"/>
    </row>
    <row r="180" spans="1:20">
      <c r="A180" s="4" t="str">
        <f>Produits!$B$20</f>
        <v>Pommes de terre de conservation ou demi-saison - Importation</v>
      </c>
      <c r="B180" s="4" t="str">
        <f>Secteurs!$B$16</f>
        <v>Ménages</v>
      </c>
      <c r="S180" s="370"/>
      <c r="T180" s="370"/>
    </row>
    <row r="181" spans="1:20">
      <c r="A181" s="4" t="str">
        <f>Secteurs!$B$9</f>
        <v>Fabrication de chips</v>
      </c>
      <c r="B181" s="4" t="str">
        <f>Produits!$B$45</f>
        <v>Autres préparations ou conserves de pommes de terre, y compris les chips (à l’exclusion des produits congelés ou surgelés, séchés, préparés ou conservés au vinaigre ou à l’acide acétique, ou sous forme de farines, semoules ou flocons)</v>
      </c>
      <c r="S181" s="370" t="str">
        <f>Produits!$B$28</f>
        <v>Produits finis</v>
      </c>
      <c r="T181" s="370"/>
    </row>
    <row r="182" spans="1:20">
      <c r="A182" s="4" t="str">
        <f>Secteurs!$B$10</f>
        <v>Fabrication de produits déshydratés</v>
      </c>
      <c r="B182" s="4" t="str">
        <f>Produits!$B$37</f>
        <v>Produits déshydratés</v>
      </c>
      <c r="S182" s="370"/>
      <c r="T182" s="370"/>
    </row>
    <row r="183" spans="1:20">
      <c r="A183" s="4" t="str">
        <f>Secteurs!$B$11</f>
        <v>Fabrication de produits surgelés</v>
      </c>
      <c r="B183" s="4" t="str">
        <f>Produits!$B$29</f>
        <v>Produits surgelés</v>
      </c>
      <c r="S183" s="370"/>
      <c r="T183" s="370"/>
    </row>
    <row r="184" spans="1:20">
      <c r="A184" s="4" t="str">
        <f>Secteurs!$B$12</f>
        <v>Fabrication d'autres produits</v>
      </c>
      <c r="B184" s="4" t="str">
        <f>Produits!$B$45</f>
        <v>Autres préparations ou conserves de pommes de terre, y compris les chips (à l’exclusion des produits congelés ou surgelés, séchés, préparés ou conservés au vinaigre ou à l’acide acétique, ou sous forme de farines, semoules ou flocons)</v>
      </c>
      <c r="S184" s="370"/>
      <c r="T184" s="370"/>
    </row>
    <row r="185" spans="1:20" ht="14.4" customHeight="1">
      <c r="A185" s="4" t="str">
        <f>Secteurs!$B$8</f>
        <v>Industrie alimentaire</v>
      </c>
      <c r="B185" s="4" t="str">
        <f>Produits!$B$35</f>
        <v>Pommes de terre, préparées ou conservées autrement qu'au vinaigre ou à l'acide acétique, congelées (à l'excl. des pommes de terre simpl. cuites ou des pommes de terre sous forme de farines, semoules ou flocons)</v>
      </c>
      <c r="S185" s="370" t="str">
        <f>Produits!$B$34</f>
        <v>Pommes de terre préparées ou conservées autrement qu’au vinaigre ou à l’acide acétique, congelées ou surgelées, y compris les pommes de terre entièrement ou partiellement frites et ensuite congelées ou surgelées</v>
      </c>
      <c r="T185" s="370"/>
    </row>
    <row r="186" spans="1:20">
      <c r="A186" s="4" t="str">
        <f>Secteurs!$B$8</f>
        <v>Industrie alimentaire</v>
      </c>
      <c r="B186" s="4" t="str">
        <f>Produits!$B$36</f>
        <v>Pommes de terre, simpl. cuites, congelées</v>
      </c>
      <c r="S186" s="370"/>
      <c r="T186" s="370"/>
    </row>
    <row r="187" spans="1:20">
      <c r="A187" s="4" t="str">
        <f>Secteurs!$B$8</f>
        <v>Industrie alimentaire</v>
      </c>
      <c r="B187" s="4" t="str">
        <f>Produits!$B$48</f>
        <v>Autres produits finis</v>
      </c>
      <c r="S187" s="261"/>
      <c r="T187" s="370"/>
    </row>
    <row r="188" spans="1:20">
      <c r="A188" s="4" t="str">
        <f>Secteurs!$B$8</f>
        <v>Industrie alimentaire</v>
      </c>
      <c r="B188" s="4" t="str">
        <f>Produits!$B$35</f>
        <v>Pommes de terre, préparées ou conservées autrement qu'au vinaigre ou à l'acide acétique, congelées (à l'excl. des pommes de terre simpl. cuites ou des pommes de terre sous forme de farines, semoules ou flocons)</v>
      </c>
      <c r="S188" s="370" t="str">
        <f>Secteurs!$B$6</f>
        <v>Transformation</v>
      </c>
      <c r="T188" s="370"/>
    </row>
    <row r="189" spans="1:20">
      <c r="A189" s="4" t="str">
        <f>Secteurs!$B$8</f>
        <v>Industrie alimentaire</v>
      </c>
      <c r="B189" s="4" t="str">
        <f>Produits!$B$36</f>
        <v>Pommes de terre, simpl. cuites, congelées</v>
      </c>
      <c r="S189" s="370"/>
      <c r="T189" s="370"/>
    </row>
    <row r="190" spans="1:20">
      <c r="A190" s="4" t="str">
        <f>Secteurs!$B$8</f>
        <v>Industrie alimentaire</v>
      </c>
      <c r="B190" s="4" t="str">
        <f>Produits!$B$48</f>
        <v>Autres produits finis</v>
      </c>
      <c r="S190" s="370"/>
      <c r="T190" s="370"/>
    </row>
    <row r="191" spans="1:20">
      <c r="A191" s="4" t="str">
        <f>Secteurs!$B$8</f>
        <v>Industrie alimentaire</v>
      </c>
      <c r="B191" s="4" t="str">
        <f>Produits!$B$47</f>
        <v>Pommes de terre, en fines tranches, frites, même salées ou aromatisées, en emballages hermétiquement clos, propres à la consommation en l'état, non congelées</v>
      </c>
      <c r="S191" s="370"/>
      <c r="T191" s="370"/>
    </row>
    <row r="192" spans="1:20">
      <c r="A192" s="4" t="str">
        <f>Secteurs!$B$8</f>
        <v>Industrie alimentaire</v>
      </c>
      <c r="B192" s="4" t="str">
        <f>Produits!$B$49</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S192" s="370"/>
      <c r="T192" s="370"/>
    </row>
    <row r="193" spans="1:20">
      <c r="A193" s="4" t="str">
        <f>Secteurs!$B$8</f>
        <v>Industrie alimentaire</v>
      </c>
      <c r="B193" s="4" t="str">
        <f>Produits!$B$51</f>
        <v>Pommes de terre sous vide</v>
      </c>
      <c r="S193" s="370"/>
      <c r="T193" s="370"/>
    </row>
    <row r="194" spans="1:20">
      <c r="A194" s="4" t="s">
        <v>302</v>
      </c>
      <c r="B194" s="4" t="str">
        <f>Secteurs!$B$9</f>
        <v>Fabrication de chips</v>
      </c>
      <c r="S194" s="370" t="str">
        <f>Secteurs!$B$8</f>
        <v>Industrie alimentaire</v>
      </c>
      <c r="T194" s="370"/>
    </row>
    <row r="195" spans="1:20">
      <c r="A195" s="4" t="s">
        <v>302</v>
      </c>
      <c r="B195" s="4" t="str">
        <f>Secteurs!$B$10</f>
        <v>Fabrication de produits déshydratés</v>
      </c>
      <c r="S195" s="370"/>
      <c r="T195" s="370"/>
    </row>
    <row r="196" spans="1:20">
      <c r="A196" s="4" t="s">
        <v>302</v>
      </c>
      <c r="B196" s="4" t="str">
        <f>Secteurs!$B$11</f>
        <v>Fabrication de produits surgelés</v>
      </c>
      <c r="S196" s="370"/>
      <c r="T196" s="370"/>
    </row>
    <row r="197" spans="1:20">
      <c r="A197" s="4" t="s">
        <v>302</v>
      </c>
      <c r="B197" s="4" t="str">
        <f>Secteurs!$B$12</f>
        <v>Fabrication d'autres produits</v>
      </c>
      <c r="S197" s="370"/>
      <c r="T197" s="370"/>
    </row>
    <row r="198" spans="1:20">
      <c r="A198" s="4" t="s">
        <v>304</v>
      </c>
      <c r="B198" s="4" t="str">
        <f>Secteurs!$B$9</f>
        <v>Fabrication de chips</v>
      </c>
      <c r="S198" s="370"/>
      <c r="T198" s="370"/>
    </row>
    <row r="199" spans="1:20">
      <c r="A199" s="4" t="s">
        <v>304</v>
      </c>
      <c r="B199" s="4" t="str">
        <f>Secteurs!$B$10</f>
        <v>Fabrication de produits déshydratés</v>
      </c>
      <c r="S199" s="370"/>
      <c r="T199" s="370"/>
    </row>
    <row r="200" spans="1:20">
      <c r="A200" s="4" t="s">
        <v>304</v>
      </c>
      <c r="B200" s="4" t="str">
        <f>Secteurs!$B$11</f>
        <v>Fabrication de produits surgelés</v>
      </c>
      <c r="S200" s="370"/>
      <c r="T200" s="370"/>
    </row>
    <row r="201" spans="1:20">
      <c r="A201" s="4" t="s">
        <v>304</v>
      </c>
      <c r="B201" s="4" t="str">
        <f>Secteurs!$B$12</f>
        <v>Fabrication d'autres produits</v>
      </c>
      <c r="S201" s="370"/>
      <c r="T201" s="370"/>
    </row>
    <row r="202" spans="1:20">
      <c r="A202" s="4" t="str">
        <f>Secteurs!$B$11</f>
        <v>Fabrication de produits surgelés</v>
      </c>
      <c r="B202" s="4" t="str">
        <f>Produits!$B$29</f>
        <v>Produits surgelés</v>
      </c>
      <c r="S202" s="370"/>
      <c r="T202" s="370"/>
    </row>
    <row r="203" spans="1:20">
      <c r="A203" s="4" t="str">
        <f>Secteurs!$B$10</f>
        <v>Fabrication de produits déshydratés</v>
      </c>
      <c r="B203" s="4" t="str">
        <f>Produits!$B$37</f>
        <v>Produits déshydratés</v>
      </c>
      <c r="S203" s="370"/>
      <c r="T203" s="370"/>
    </row>
    <row r="204" spans="1:20">
      <c r="A204" s="4" t="str">
        <f>Secteurs!$B$9</f>
        <v>Fabrication de chips</v>
      </c>
      <c r="B204" s="4" t="str">
        <f>Produits!$B$45</f>
        <v>Autres préparations ou conserves de pommes de terre, y compris les chips (à l’exclusion des produits congelés ou surgelés, séchés, préparés ou conservés au vinaigre ou à l’acide acétique, ou sous forme de farines, semoules ou flocons)</v>
      </c>
      <c r="S204" s="370"/>
      <c r="T204" s="370"/>
    </row>
    <row r="205" spans="1:20">
      <c r="A205" s="4" t="str">
        <f>Secteurs!$B$12</f>
        <v>Fabrication d'autres produits</v>
      </c>
      <c r="B205" s="4" t="str">
        <f>Produits!$B$45</f>
        <v>Autres préparations ou conserves de pommes de terre, y compris les chips (à l’exclusion des produits congelés ou surgelés, séchés, préparés ou conservés au vinaigre ou à l’acide acétique, ou sous forme de farines, semoules ou flocons)</v>
      </c>
      <c r="S205" s="370"/>
      <c r="T205" s="370"/>
    </row>
    <row r="206" spans="1:20">
      <c r="A206" s="4" t="str">
        <f>Secteurs!$B$11</f>
        <v>Fabrication de produits surgelés</v>
      </c>
      <c r="B206" s="4" t="str">
        <f>Produits!$B$31</f>
        <v>Pommes de terre, non cuites ou cuites à l’eau ou à la vapeur, congelées ou surgelées</v>
      </c>
      <c r="S206" s="370"/>
      <c r="T206" s="370"/>
    </row>
    <row r="207" spans="1:20">
      <c r="A207" s="4" t="str">
        <f>Secteurs!$B$11</f>
        <v>Fabrication de produits surgelés</v>
      </c>
      <c r="B207" s="4" t="str">
        <f>Produits!$B$34</f>
        <v>Pommes de terre préparées ou conservées autrement qu’au vinaigre ou à l’acide acétique, congelées ou surgelées, y compris les pommes de terre entièrement ou partiellement frites et ensuite congelées ou surgelées</v>
      </c>
      <c r="S207" s="370"/>
      <c r="T207" s="370"/>
    </row>
    <row r="208" spans="1:20">
      <c r="A208" s="4" t="str">
        <f>Secteurs!$B$10</f>
        <v>Fabrication de produits déshydratés</v>
      </c>
      <c r="B208" s="4" t="str">
        <f>Produits!$B$43</f>
        <v>Pommes de terre déshydratées sous forme de farine, de poudre, de flocons, de granulés ou de pellets</v>
      </c>
      <c r="S208" s="370"/>
      <c r="T208" s="370"/>
    </row>
    <row r="209" spans="1:20">
      <c r="A209" s="4" t="str">
        <f>Secteurs!$B$10</f>
        <v>Fabrication de produits déshydratés</v>
      </c>
      <c r="B209" s="4" t="str">
        <f>Produits!$B$41</f>
        <v>Pommes de terre préparées ou conservées, sous forme de farine, semoule ou flocons (à l’exclusion des chips et des produits congelés ou surgelés, ou préparés ou conservés au vinaigre ou à l’acide acétique)</v>
      </c>
      <c r="S209" s="370"/>
      <c r="T209" s="370"/>
    </row>
    <row r="210" spans="1:20">
      <c r="A210" s="4" t="str">
        <f>Secteurs!$B$11</f>
        <v>Fabrication de produits surgelés</v>
      </c>
      <c r="B210" s="4" t="s">
        <v>404</v>
      </c>
      <c r="S210" s="370"/>
      <c r="T210" s="370"/>
    </row>
    <row r="211" spans="1:20">
      <c r="A211" s="4" t="str">
        <f>Secteurs!$B$11</f>
        <v>Fabrication de produits surgelés</v>
      </c>
      <c r="B211" s="4" t="s">
        <v>403</v>
      </c>
      <c r="S211" s="370"/>
      <c r="T211" s="370"/>
    </row>
    <row r="212" spans="1:20">
      <c r="A212" s="4" t="str">
        <f>Secteurs!$B$10</f>
        <v>Fabrication de produits déshydratés</v>
      </c>
      <c r="B212" s="4" t="s">
        <v>401</v>
      </c>
      <c r="S212" s="370"/>
      <c r="T212" s="370"/>
    </row>
    <row r="213" spans="1:20">
      <c r="A213" s="4" t="str">
        <f>Secteurs!$B$11</f>
        <v>Fabrication de produits surgelés</v>
      </c>
      <c r="B213" s="4" t="str">
        <f>Produits!$B$32</f>
        <v>Pommes de terre, préparées ou conservées sous forme de farines, semoules ou flocons, congelées</v>
      </c>
      <c r="S213" s="370"/>
      <c r="T213" s="370"/>
    </row>
    <row r="214" spans="1:20">
      <c r="A214" s="4" t="str">
        <f>Secteurs!$B$10</f>
        <v>Fabrication de produits déshydratés</v>
      </c>
      <c r="B214" s="4" t="str">
        <f>Produits!$B$40</f>
        <v>Farine, semoule et poudre de pommes de terre</v>
      </c>
      <c r="S214" s="370"/>
      <c r="T214" s="370"/>
    </row>
    <row r="215" spans="1:20">
      <c r="A215" s="4" t="str">
        <f>Secteurs!$B$10</f>
        <v>Fabrication de produits déshydratés</v>
      </c>
      <c r="B215" s="4" t="str">
        <f>Produits!$B$42</f>
        <v>Pommes de terre, sous forme de farines, semoules ou flocons, non congelées</v>
      </c>
      <c r="S215" s="370"/>
      <c r="T215" s="370"/>
    </row>
    <row r="216" spans="1:20">
      <c r="A216" s="4" t="str">
        <f>Secteurs!$B$10</f>
        <v>Fabrication de produits déshydratés</v>
      </c>
      <c r="B216" s="4" t="str">
        <f>Produits!$B$44</f>
        <v>Flocons, granulés et agglomérés sous forme de pellets, de pommes de terre</v>
      </c>
      <c r="S216" s="370"/>
      <c r="T216" s="370"/>
    </row>
    <row r="217" spans="1:20">
      <c r="A217" s="4" t="str">
        <f>Secteurs!$B$10</f>
        <v>Fabrication de produits déshydratés</v>
      </c>
      <c r="B217" s="4" t="str">
        <f>Produits!$B$39</f>
        <v>Pommes de terre, déshydratées, coupées ou non, mais sans autre préparation</v>
      </c>
      <c r="S217" s="370"/>
      <c r="T217" s="370"/>
    </row>
    <row r="218" spans="1:20">
      <c r="A218" s="4" t="str">
        <f>Secteurs!$B$11</f>
        <v>Fabrication de produits surgelés</v>
      </c>
      <c r="B218" s="4" t="str">
        <f>Produits!$B$35</f>
        <v>Pommes de terre, préparées ou conservées autrement qu'au vinaigre ou à l'acide acétique, congelées (à l'excl. des pommes de terre simpl. cuites ou des pommes de terre sous forme de farines, semoules ou flocons)</v>
      </c>
      <c r="S218" s="370" t="str">
        <f>Produits!$B$34</f>
        <v>Pommes de terre préparées ou conservées autrement qu’au vinaigre ou à l’acide acétique, congelées ou surgelées, y compris les pommes de terre entièrement ou partiellement frites et ensuite congelées ou surgelées</v>
      </c>
      <c r="T218" s="370"/>
    </row>
    <row r="219" spans="1:20">
      <c r="A219" s="4" t="str">
        <f>Secteurs!$B$11</f>
        <v>Fabrication de produits surgelés</v>
      </c>
      <c r="B219" s="4" t="str">
        <f>Produits!$B$36</f>
        <v>Pommes de terre, simpl. cuites, congelées</v>
      </c>
      <c r="S219" s="370"/>
      <c r="T219" s="370"/>
    </row>
    <row r="220" spans="1:20">
      <c r="A220" s="4" t="str">
        <f>Secteurs!$B$9</f>
        <v>Fabrication de chips</v>
      </c>
      <c r="B220" s="4" t="str">
        <f>Produits!$B$46</f>
        <v>Chips</v>
      </c>
      <c r="S220" s="370" t="str">
        <f>Produits!$B$45</f>
        <v>Autres préparations ou conserves de pommes de terre, y compris les chips (à l’exclusion des produits congelés ou surgelés, séchés, préparés ou conservés au vinaigre ou à l’acide acétique, ou sous forme de farines, semoules ou flocons)</v>
      </c>
      <c r="T220" s="370"/>
    </row>
    <row r="221" spans="1:20">
      <c r="A221" s="4" t="str">
        <f>Secteurs!$B$12</f>
        <v>Fabrication d'autres produits</v>
      </c>
      <c r="B221" s="4" t="str">
        <f>Produits!$B$48</f>
        <v>Autres produits finis</v>
      </c>
      <c r="S221" s="370"/>
      <c r="T221" s="370"/>
    </row>
    <row r="222" spans="1:20">
      <c r="A222" s="4" t="str">
        <f>Secteurs!$B$11</f>
        <v>Fabrication de produits surgelés</v>
      </c>
      <c r="B222" s="4" t="str">
        <f>Produits!$B$35</f>
        <v>Pommes de terre, préparées ou conservées autrement qu'au vinaigre ou à l'acide acétique, congelées (à l'excl. des pommes de terre simpl. cuites ou des pommes de terre sous forme de farines, semoules ou flocons)</v>
      </c>
      <c r="S222" s="370" t="str">
        <f>Secteurs!$B$8</f>
        <v>Industrie alimentaire</v>
      </c>
      <c r="T222" s="370"/>
    </row>
    <row r="223" spans="1:20">
      <c r="A223" s="4" t="str">
        <f>Secteurs!$B$11</f>
        <v>Fabrication de produits surgelés</v>
      </c>
      <c r="B223" s="4" t="str">
        <f>Produits!$B$36</f>
        <v>Pommes de terre, simpl. cuites, congelées</v>
      </c>
      <c r="S223" s="370"/>
      <c r="T223" s="370"/>
    </row>
    <row r="224" spans="1:20">
      <c r="A224" s="4" t="str">
        <f>Secteurs!$B$9</f>
        <v>Fabrication de chips</v>
      </c>
      <c r="B224" s="4" t="str">
        <f>Produits!$B$47</f>
        <v>Pommes de terre, en fines tranches, frites, même salées ou aromatisées, en emballages hermétiquement clos, propres à la consommation en l'état, non congelées</v>
      </c>
      <c r="S224" s="370"/>
      <c r="T224" s="370"/>
    </row>
    <row r="225" spans="1:20">
      <c r="A225" s="4" t="str">
        <f>Secteurs!$B$12</f>
        <v>Fabrication d'autres produits</v>
      </c>
      <c r="B225" s="4" t="str">
        <f>Produits!$B$49</f>
        <v>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S225" s="370"/>
      <c r="T225" s="370"/>
    </row>
    <row r="226" spans="1:20">
      <c r="A226" s="4" t="str">
        <f>Secteurs!$B$12</f>
        <v>Fabrication d'autres produits</v>
      </c>
      <c r="B226" s="4" t="str">
        <f>Produits!$B$50</f>
        <v>Produits de 4ème et 5ème gamme</v>
      </c>
      <c r="S226" s="370"/>
      <c r="T226" s="370"/>
    </row>
    <row r="227" spans="1:20">
      <c r="A227" s="4" t="str">
        <f>Secteurs!$B$12</f>
        <v>Fabrication d'autres produits</v>
      </c>
      <c r="B227" s="4" t="str">
        <f>Produits!$B$51</f>
        <v>Pommes de terre sous vide</v>
      </c>
      <c r="S227" s="370"/>
      <c r="T227" s="370"/>
    </row>
    <row r="228" spans="1:20" ht="14.4" customHeight="1">
      <c r="A228" s="4" t="str">
        <f>Secteurs!$B$9</f>
        <v>Fabrication de chips</v>
      </c>
      <c r="B228" s="4" t="str">
        <f>Produits!$B$55</f>
        <v>Amidon</v>
      </c>
      <c r="S228" s="370" t="str">
        <f>Secteurs!$B$8</f>
        <v>Industrie alimentaire</v>
      </c>
      <c r="T228" s="370"/>
    </row>
    <row r="229" spans="1:20">
      <c r="A229" s="4" t="str">
        <f>Secteurs!$B$10</f>
        <v>Fabrication de produits déshydratés</v>
      </c>
      <c r="B229" s="4" t="str">
        <f>Produits!$B$55</f>
        <v>Amidon</v>
      </c>
      <c r="S229" s="370"/>
      <c r="T229" s="370"/>
    </row>
    <row r="230" spans="1:20">
      <c r="A230" s="4" t="str">
        <f>Secteurs!$B$11</f>
        <v>Fabrication de produits surgelés</v>
      </c>
      <c r="B230" s="4" t="str">
        <f>Produits!$B$55</f>
        <v>Amidon</v>
      </c>
      <c r="S230" s="370"/>
      <c r="T230" s="370"/>
    </row>
    <row r="231" spans="1:20">
      <c r="A231" s="4" t="str">
        <f>Secteurs!$B$12</f>
        <v>Fabrication d'autres produits</v>
      </c>
      <c r="B231" s="4" t="str">
        <f>Produits!$B$55</f>
        <v>Amidon</v>
      </c>
      <c r="S231" s="370"/>
      <c r="T231" s="370"/>
    </row>
    <row r="232" spans="1:20">
      <c r="A232" s="4" t="str">
        <f>Secteurs!$B$9</f>
        <v>Fabrication de chips</v>
      </c>
      <c r="B232" s="4" t="str">
        <f>Produits!$B$56</f>
        <v>Pelures</v>
      </c>
      <c r="S232" s="370"/>
      <c r="T232" s="370"/>
    </row>
    <row r="233" spans="1:20">
      <c r="A233" s="4" t="str">
        <f>Secteurs!$B$10</f>
        <v>Fabrication de produits déshydratés</v>
      </c>
      <c r="B233" s="4" t="str">
        <f>Produits!$B$56</f>
        <v>Pelures</v>
      </c>
      <c r="S233" s="370"/>
      <c r="T233" s="370"/>
    </row>
    <row r="234" spans="1:20">
      <c r="A234" s="4" t="str">
        <f>Secteurs!$B$11</f>
        <v>Fabrication de produits surgelés</v>
      </c>
      <c r="B234" s="4" t="str">
        <f>Produits!$B$56</f>
        <v>Pelures</v>
      </c>
      <c r="S234" s="370"/>
      <c r="T234" s="370"/>
    </row>
    <row r="235" spans="1:20">
      <c r="A235" s="4" t="str">
        <f>Secteurs!$B$12</f>
        <v>Fabrication d'autres produits</v>
      </c>
      <c r="B235" s="4" t="str">
        <f>Produits!$B$56</f>
        <v>Pelures</v>
      </c>
      <c r="S235" s="370"/>
      <c r="T235" s="370"/>
    </row>
    <row r="236" spans="1:20">
      <c r="A236" s="4" t="str">
        <f>Secteurs!$B$9</f>
        <v>Fabrication de chips</v>
      </c>
      <c r="B236" s="4" t="str">
        <f>Produits!$B$57</f>
        <v>Screenings</v>
      </c>
      <c r="S236" s="370"/>
      <c r="T236" s="370"/>
    </row>
    <row r="237" spans="1:20">
      <c r="A237" s="4" t="str">
        <f>Secteurs!$B$10</f>
        <v>Fabrication de produits déshydratés</v>
      </c>
      <c r="B237" s="4" t="str">
        <f>Produits!$B$57</f>
        <v>Screenings</v>
      </c>
      <c r="S237" s="370"/>
      <c r="T237" s="370"/>
    </row>
    <row r="238" spans="1:20">
      <c r="A238" s="4" t="str">
        <f>Secteurs!$B$11</f>
        <v>Fabrication de produits surgelés</v>
      </c>
      <c r="B238" s="4" t="str">
        <f>Produits!$B$57</f>
        <v>Screenings</v>
      </c>
      <c r="S238" s="370"/>
      <c r="T238" s="370"/>
    </row>
    <row r="239" spans="1:20">
      <c r="A239" s="4" t="str">
        <f>Secteurs!$B$12</f>
        <v>Fabrication d'autres produits</v>
      </c>
      <c r="B239" s="4" t="str">
        <f>Produits!$B$57</f>
        <v>Screenings</v>
      </c>
      <c r="S239" s="370"/>
      <c r="T239" s="370"/>
    </row>
    <row r="240" spans="1:20">
      <c r="A240" s="4" t="str">
        <f>Secteurs!$B$9</f>
        <v>Fabrication de chips</v>
      </c>
      <c r="B240" s="4" t="str">
        <f>Produits!$B$54</f>
        <v>Coproduits de l'industrie alimentaire</v>
      </c>
      <c r="S240" s="370"/>
      <c r="T240" s="370"/>
    </row>
    <row r="241" spans="1:20">
      <c r="A241" s="4" t="str">
        <f>Secteurs!$B$10</f>
        <v>Fabrication de produits déshydratés</v>
      </c>
      <c r="B241" s="4" t="str">
        <f>Produits!$B$54</f>
        <v>Coproduits de l'industrie alimentaire</v>
      </c>
      <c r="S241" s="370"/>
      <c r="T241" s="370"/>
    </row>
    <row r="242" spans="1:20">
      <c r="A242" s="4" t="str">
        <f>Secteurs!$B$11</f>
        <v>Fabrication de produits surgelés</v>
      </c>
      <c r="B242" s="4" t="str">
        <f>Produits!$B$54</f>
        <v>Coproduits de l'industrie alimentaire</v>
      </c>
      <c r="S242" s="370"/>
      <c r="T242" s="370"/>
    </row>
    <row r="243" spans="1:20">
      <c r="A243" s="4" t="str">
        <f>Secteurs!$B$12</f>
        <v>Fabrication d'autres produits</v>
      </c>
      <c r="B243" s="4" t="str">
        <f>Produits!$B$54</f>
        <v>Coproduits de l'industrie alimentaire</v>
      </c>
      <c r="S243" s="370"/>
      <c r="T243" s="370"/>
    </row>
    <row r="244" spans="1:20">
      <c r="A244" s="4" t="str">
        <f>Secteurs!$B$9</f>
        <v>Fabrication de chips</v>
      </c>
      <c r="B244" s="4" t="str">
        <f>Produits!$B$52</f>
        <v>Coproduits de transformation</v>
      </c>
      <c r="S244" s="370"/>
      <c r="T244" s="370"/>
    </row>
    <row r="245" spans="1:20">
      <c r="A245" s="4" t="str">
        <f>Secteurs!$B$10</f>
        <v>Fabrication de produits déshydratés</v>
      </c>
      <c r="B245" s="4" t="str">
        <f>Produits!$B$52</f>
        <v>Coproduits de transformation</v>
      </c>
      <c r="S245" s="370"/>
      <c r="T245" s="370"/>
    </row>
    <row r="246" spans="1:20">
      <c r="A246" s="4" t="str">
        <f>Secteurs!$B$11</f>
        <v>Fabrication de produits surgelés</v>
      </c>
      <c r="B246" s="4" t="str">
        <f>Produits!$B$52</f>
        <v>Coproduits de transformation</v>
      </c>
      <c r="S246" s="370"/>
      <c r="T246" s="370"/>
    </row>
    <row r="247" spans="1:20">
      <c r="A247" s="4" t="str">
        <f>Secteurs!$B$12</f>
        <v>Fabrication d'autres produits</v>
      </c>
      <c r="B247" s="4" t="str">
        <f>Produits!$B$52</f>
        <v>Coproduits de transformation</v>
      </c>
      <c r="S247" s="370"/>
      <c r="T247" s="370"/>
    </row>
    <row r="248" spans="1:20" ht="14.4" customHeight="1">
      <c r="A248" s="4" t="str">
        <f>Produits!$B$18</f>
        <v>Pommes de terre primeurs ou nouvelles - Production</v>
      </c>
      <c r="B248" s="4" t="str">
        <f>Secteurs!$B$18</f>
        <v>Restauration commerciale</v>
      </c>
      <c r="S248" s="370" t="str">
        <f>Produits!$B$9</f>
        <v>Pommes de terre primeurs ou nouvelles</v>
      </c>
      <c r="T248" s="370"/>
    </row>
    <row r="249" spans="1:20">
      <c r="A249" s="4" t="str">
        <f>Produits!$B$17</f>
        <v>Pommes de terre primeurs ou nouvelles - Importation</v>
      </c>
      <c r="B249" s="4" t="str">
        <f>Secteurs!$B$18</f>
        <v>Restauration commerciale</v>
      </c>
      <c r="S249" s="370"/>
      <c r="T249" s="370"/>
    </row>
    <row r="250" spans="1:20">
      <c r="A250" s="4" t="str">
        <f>Produits!$B$18</f>
        <v>Pommes de terre primeurs ou nouvelles - Production</v>
      </c>
      <c r="B250" s="4" t="str">
        <f>Secteurs!$B$19</f>
        <v>Restauration collective</v>
      </c>
      <c r="S250" s="370"/>
      <c r="T250" s="370"/>
    </row>
    <row r="251" spans="1:20">
      <c r="A251" s="4" t="str">
        <f>Produits!$B$17</f>
        <v>Pommes de terre primeurs ou nouvelles - Importation</v>
      </c>
      <c r="B251" s="4" t="str">
        <f>Secteurs!$B$19</f>
        <v>Restauration collective</v>
      </c>
      <c r="S251" s="370"/>
      <c r="T251" s="370"/>
    </row>
    <row r="252" spans="1:20">
      <c r="A252" s="4" t="str">
        <f>Produits!$B$21</f>
        <v>Pommes de terre de conservation ou demi-saison - Production</v>
      </c>
      <c r="B252" s="4" t="str">
        <f>Secteurs!$B$18</f>
        <v>Restauration commerciale</v>
      </c>
      <c r="S252" s="370" t="str">
        <f>Produits!$B$11</f>
        <v>Pommes de terre de conservation ou demi-saison</v>
      </c>
      <c r="T252" s="370"/>
    </row>
    <row r="253" spans="1:20">
      <c r="A253" s="4" t="str">
        <f>Produits!$B$20</f>
        <v>Pommes de terre de conservation ou demi-saison - Importation</v>
      </c>
      <c r="B253" s="4" t="str">
        <f>Secteurs!$B$18</f>
        <v>Restauration commerciale</v>
      </c>
      <c r="S253" s="370"/>
      <c r="T253" s="370"/>
    </row>
    <row r="254" spans="1:20">
      <c r="A254" s="4" t="str">
        <f>Produits!$B$21</f>
        <v>Pommes de terre de conservation ou demi-saison - Production</v>
      </c>
      <c r="B254" s="4" t="str">
        <f>Secteurs!$B$19</f>
        <v>Restauration collective</v>
      </c>
      <c r="S254" s="370"/>
      <c r="T254" s="370"/>
    </row>
    <row r="255" spans="1:20">
      <c r="A255" s="4" t="str">
        <f>Produits!$B$20</f>
        <v>Pommes de terre de conservation ou demi-saison - Importation</v>
      </c>
      <c r="B255" s="4" t="str">
        <f>Secteurs!$B$19</f>
        <v>Restauration collective</v>
      </c>
      <c r="S255" s="370"/>
      <c r="T255" s="370"/>
    </row>
    <row r="256" spans="1:20" ht="14.4" customHeight="1">
      <c r="A256" s="4" t="str">
        <f>Produits!$B$23</f>
        <v>Pommes de terre de consommation - Production sous contrat</v>
      </c>
      <c r="B256" s="4" t="str">
        <f>Secteurs!$B$18</f>
        <v>Restauration commerciale</v>
      </c>
      <c r="S256" s="370" t="str">
        <f>Produits!$B$8</f>
        <v>Pommes de terre de consommation</v>
      </c>
      <c r="T256" s="370"/>
    </row>
    <row r="257" spans="1:20">
      <c r="A257" s="4" t="str">
        <f>Produits!$B$24</f>
        <v>Pommes de terre de consommation - Production hors contrat</v>
      </c>
      <c r="B257" s="4" t="str">
        <f>Secteurs!$B$18</f>
        <v>Restauration commerciale</v>
      </c>
      <c r="S257" s="370"/>
      <c r="T257" s="370"/>
    </row>
    <row r="258" spans="1:20">
      <c r="A258" s="4" t="str">
        <f>Produits!$B$25</f>
        <v>Pommes de terre de consommation - Importation</v>
      </c>
      <c r="B258" s="4" t="str">
        <f>Secteurs!$B$18</f>
        <v>Restauration commerciale</v>
      </c>
      <c r="S258" s="370"/>
      <c r="T258" s="370"/>
    </row>
    <row r="259" spans="1:20">
      <c r="A259" s="4" t="str">
        <f>Produits!$B$23</f>
        <v>Pommes de terre de consommation - Production sous contrat</v>
      </c>
      <c r="B259" s="4" t="str">
        <f>Secteurs!$B$19</f>
        <v>Restauration collective</v>
      </c>
      <c r="S259" s="370"/>
      <c r="T259" s="370"/>
    </row>
    <row r="260" spans="1:20">
      <c r="A260" s="4" t="str">
        <f>Produits!$B$24</f>
        <v>Pommes de terre de consommation - Production hors contrat</v>
      </c>
      <c r="B260" s="4" t="str">
        <f>Secteurs!$B$19</f>
        <v>Restauration collective</v>
      </c>
      <c r="S260" s="370"/>
      <c r="T260" s="370"/>
    </row>
    <row r="261" spans="1:20">
      <c r="A261" s="4" t="str">
        <f>Produits!$B$25</f>
        <v>Pommes de terre de consommation - Importation</v>
      </c>
      <c r="B261" s="4" t="str">
        <f>Secteurs!$B$19</f>
        <v>Restauration collective</v>
      </c>
      <c r="S261" s="370"/>
      <c r="T261" s="370"/>
    </row>
    <row r="262" spans="1:20" ht="14.4" customHeight="1">
      <c r="A262" s="4" t="str">
        <f>Produits!$B$15</f>
        <v>Dessus de plants de pommes de terre</v>
      </c>
      <c r="B262" s="4" t="str">
        <f>Secteurs!$B$16</f>
        <v>Ménages</v>
      </c>
      <c r="S262" s="370" t="str">
        <f>Secteurs!$B$14</f>
        <v>Alimentation humaine</v>
      </c>
      <c r="T262" s="370"/>
    </row>
    <row r="263" spans="1:20">
      <c r="A263" s="4" t="str">
        <f>Produits!$B$15</f>
        <v>Dessus de plants de pommes de terre</v>
      </c>
      <c r="B263" s="4" t="str">
        <f>Secteurs!$B$18</f>
        <v>Restauration commerciale</v>
      </c>
      <c r="S263" s="370"/>
      <c r="T263" s="370"/>
    </row>
    <row r="264" spans="1:20">
      <c r="A264" s="4" t="str">
        <f>Produits!$B$15</f>
        <v>Dessus de plants de pommes de terre</v>
      </c>
      <c r="B264" s="4" t="str">
        <f>Secteurs!$B$19</f>
        <v>Restauration collective</v>
      </c>
      <c r="S264" s="370"/>
      <c r="T264" s="370"/>
    </row>
    <row r="265" spans="1:20" ht="14.4" customHeight="1">
      <c r="A265" s="4" t="str">
        <f>Produits!$B$9</f>
        <v>Pommes de terre primeurs ou nouvelles</v>
      </c>
      <c r="B265" s="4" t="str">
        <f>Secteurs!$B$29</f>
        <v>Autres (alimentation animale, autoconsommation, pertes)</v>
      </c>
      <c r="S265" s="370" t="str">
        <f>Produits!$B$8</f>
        <v>Pommes de terre de consommation</v>
      </c>
      <c r="T265" s="370"/>
    </row>
    <row r="266" spans="1:20">
      <c r="A266" s="4" t="str">
        <f>Produits!$B$11</f>
        <v>Pommes de terre de conservation ou demi-saison</v>
      </c>
      <c r="B266" s="4" t="str">
        <f>Secteurs!$B$29</f>
        <v>Autres (alimentation animale, autoconsommation, pertes)</v>
      </c>
      <c r="S266" s="370"/>
      <c r="T266" s="370"/>
    </row>
    <row r="267" spans="1:20">
      <c r="A267" s="4" t="str">
        <f>Produits!$B$23</f>
        <v>Pommes de terre de consommation - Production sous contrat</v>
      </c>
      <c r="B267" s="4" t="str">
        <f>Secteurs!$B$29</f>
        <v>Autres (alimentation animale, autoconsommation, pertes)</v>
      </c>
      <c r="S267" s="370"/>
      <c r="T267" s="370"/>
    </row>
    <row r="268" spans="1:20">
      <c r="A268" s="4" t="str">
        <f>Produits!$B$24</f>
        <v>Pommes de terre de consommation - Production hors contrat</v>
      </c>
      <c r="B268" s="4" t="str">
        <f>Secteurs!$B$29</f>
        <v>Autres (alimentation animale, autoconsommation, pertes)</v>
      </c>
      <c r="S268" s="370"/>
      <c r="T268" s="370"/>
    </row>
    <row r="269" spans="1:20">
      <c r="A269" s="4" t="str">
        <f>Produits!$B$25</f>
        <v>Pommes de terre de consommation - Importation</v>
      </c>
      <c r="B269" s="4" t="str">
        <f>Secteurs!$B$29</f>
        <v>Autres (alimentation animale, autoconsommation, pertes)</v>
      </c>
      <c r="S269" s="370"/>
      <c r="T269" s="370"/>
    </row>
    <row r="270" spans="1:20">
      <c r="A270" s="4" t="str">
        <f>Produits!$B$18</f>
        <v>Pommes de terre primeurs ou nouvelles - Production</v>
      </c>
      <c r="B270" s="4" t="str">
        <f>Secteurs!$B$29</f>
        <v>Autres (alimentation animale, autoconsommation, pertes)</v>
      </c>
      <c r="S270" s="370" t="str">
        <f>Produits!$B$9</f>
        <v>Pommes de terre primeurs ou nouvelles</v>
      </c>
      <c r="T270" s="370"/>
    </row>
    <row r="271" spans="1:20">
      <c r="A271" s="4" t="str">
        <f>Produits!$B$17</f>
        <v>Pommes de terre primeurs ou nouvelles - Importation</v>
      </c>
      <c r="B271" s="4" t="str">
        <f>Secteurs!$B$29</f>
        <v>Autres (alimentation animale, autoconsommation, pertes)</v>
      </c>
      <c r="S271" s="370"/>
      <c r="T271" s="370"/>
    </row>
    <row r="272" spans="1:20">
      <c r="A272" s="4" t="str">
        <f>Produits!$B$21</f>
        <v>Pommes de terre de conservation ou demi-saison - Production</v>
      </c>
      <c r="B272" s="4" t="str">
        <f>Secteurs!$B$29</f>
        <v>Autres (alimentation animale, autoconsommation, pertes)</v>
      </c>
      <c r="S272" s="370" t="str">
        <f>Produits!$B$11</f>
        <v>Pommes de terre de conservation ou demi-saison</v>
      </c>
      <c r="T272" s="370"/>
    </row>
    <row r="273" spans="1:20">
      <c r="A273" s="4" t="str">
        <f>Produits!$B$20</f>
        <v>Pommes de terre de conservation ou demi-saison - Importation</v>
      </c>
      <c r="B273" s="4" t="str">
        <f>Secteurs!$B$29</f>
        <v>Autres (alimentation animale, autoconsommation, pertes)</v>
      </c>
      <c r="S273" s="370"/>
      <c r="T273" s="370"/>
    </row>
    <row r="274" spans="1:20">
      <c r="A274" s="4" t="str">
        <f>Secteurs!$B$10</f>
        <v>Fabrication de produits déshydratés</v>
      </c>
      <c r="B274" s="4" t="str">
        <f>Produits!$B$61</f>
        <v>Ecarts de tri - Industrie alimentaire</v>
      </c>
    </row>
    <row r="275" spans="1:20">
      <c r="A275" s="4" t="str">
        <f>Secteurs!$B$11</f>
        <v>Fabrication de produits surgelés</v>
      </c>
      <c r="B275" s="4" t="str">
        <f>Produits!$B$61</f>
        <v>Ecarts de tri - Industrie alimentaire</v>
      </c>
    </row>
    <row r="276" spans="1:20">
      <c r="A276" s="4" t="str">
        <f>Secteurs!$B$12</f>
        <v>Fabrication d'autres produits</v>
      </c>
      <c r="B276" s="4" t="str">
        <f>Produits!$B$61</f>
        <v>Ecarts de tri - Industrie alimentaire</v>
      </c>
    </row>
    <row r="277" spans="1:20">
      <c r="A277" s="4" t="str">
        <f>Secteurs!$B$9</f>
        <v>Fabrication de chips</v>
      </c>
      <c r="B277" s="4" t="str">
        <f>Produits!$B$61</f>
        <v>Ecarts de tri - Industrie alimentaire</v>
      </c>
    </row>
    <row r="278" spans="1:20">
      <c r="A278" s="4" t="str">
        <f>Secteurs!$B$10</f>
        <v>Fabrication de produits déshydratés</v>
      </c>
      <c r="B278" s="4" t="str">
        <f>Produits!$B$62</f>
        <v>Eau - Industrie alimentaire</v>
      </c>
    </row>
    <row r="279" spans="1:20">
      <c r="A279" s="4" t="str">
        <f>Secteurs!$B$11</f>
        <v>Fabrication de produits surgelés</v>
      </c>
      <c r="B279" s="4" t="str">
        <f>Produits!$B$62</f>
        <v>Eau - Industrie alimentaire</v>
      </c>
    </row>
    <row r="280" spans="1:20">
      <c r="A280" s="4" t="str">
        <f>Secteurs!$B$12</f>
        <v>Fabrication d'autres produits</v>
      </c>
      <c r="B280" s="4" t="str">
        <f>Produits!$B$62</f>
        <v>Eau - Industrie alimentaire</v>
      </c>
    </row>
    <row r="281" spans="1:20">
      <c r="A281" s="4" t="str">
        <f>Secteurs!$B$9</f>
        <v>Fabrication de chips</v>
      </c>
      <c r="B281" s="4" t="str">
        <f>Produits!$B$62</f>
        <v>Eau - Industrie alimentaire</v>
      </c>
    </row>
  </sheetData>
  <mergeCells count="30">
    <mergeCell ref="S265:S269"/>
    <mergeCell ref="S270:S271"/>
    <mergeCell ref="S272:S273"/>
    <mergeCell ref="T2:T273"/>
    <mergeCell ref="S149:S164"/>
    <mergeCell ref="S165:S180"/>
    <mergeCell ref="S181:S184"/>
    <mergeCell ref="S106:S107"/>
    <mergeCell ref="S252:S255"/>
    <mergeCell ref="S248:S251"/>
    <mergeCell ref="S185:S186"/>
    <mergeCell ref="S188:S193"/>
    <mergeCell ref="S194:S217"/>
    <mergeCell ref="S218:S219"/>
    <mergeCell ref="S220:S221"/>
    <mergeCell ref="S222:S227"/>
    <mergeCell ref="S262:S264"/>
    <mergeCell ref="S2:S3"/>
    <mergeCell ref="S4:S29"/>
    <mergeCell ref="S31:S33"/>
    <mergeCell ref="S34:S36"/>
    <mergeCell ref="S69:S84"/>
    <mergeCell ref="S108:S124"/>
    <mergeCell ref="S125:S144"/>
    <mergeCell ref="S146:S148"/>
    <mergeCell ref="S37:S43"/>
    <mergeCell ref="S44:S67"/>
    <mergeCell ref="S85:S105"/>
    <mergeCell ref="S256:S261"/>
    <mergeCell ref="S228:S247"/>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CC123-005C-4764-BA6C-44107176A37A}">
  <sheetPr>
    <tabColor theme="6" tint="-0.249977111117893"/>
  </sheetPr>
  <dimension ref="A1:T124"/>
  <sheetViews>
    <sheetView workbookViewId="0">
      <pane xSplit="2" ySplit="1" topLeftCell="C74" activePane="bottomRight" state="frozen"/>
      <selection activeCell="F86" sqref="F86"/>
      <selection pane="topRight" activeCell="F86" sqref="F86"/>
      <selection pane="bottomLeft" activeCell="F86" sqref="F86"/>
      <selection pane="bottomRight" activeCell="F86" sqref="F86"/>
    </sheetView>
  </sheetViews>
  <sheetFormatPr baseColWidth="10" defaultColWidth="9.109375" defaultRowHeight="14.4"/>
  <cols>
    <col min="1" max="1" width="40.109375" style="4" customWidth="1"/>
    <col min="2" max="2" width="38.44140625" style="4" customWidth="1"/>
    <col min="3" max="3" width="9.77734375" style="4" bestFit="1" customWidth="1"/>
    <col min="4" max="4" width="12.88671875" style="6" bestFit="1" customWidth="1"/>
    <col min="5" max="5" width="6.6640625" style="4" bestFit="1" customWidth="1"/>
    <col min="6" max="6" width="13.10937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17.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'Données '!A2</f>
        <v>Culture destinée aux plants</v>
      </c>
      <c r="B2" s="4" t="str">
        <f>Produits!$B$4</f>
        <v>Pommes de terre de semence</v>
      </c>
      <c r="D2" s="4"/>
      <c r="E2" s="4" t="str">
        <f>'Données '!E2</f>
        <v>kt</v>
      </c>
      <c r="F2" s="4" t="str">
        <f>'Données '!F2</f>
        <v>2015-16</v>
      </c>
      <c r="G2" s="4" t="str">
        <f>'Données '!G2</f>
        <v>Pomme de terre</v>
      </c>
      <c r="H2" s="4" t="str">
        <f>'Données '!H2</f>
        <v>2015-16</v>
      </c>
      <c r="I2" s="4" t="str">
        <f>'Données '!I2</f>
        <v>France entière</v>
      </c>
      <c r="J2" s="4" t="str">
        <f>'Données '!J2</f>
        <v>Récolte de plants</v>
      </c>
      <c r="K2" s="4">
        <f>'Données '!K2</f>
        <v>0</v>
      </c>
      <c r="L2" s="4" t="str">
        <f>'Données '!L2</f>
        <v>Agreste - Statistique agricole annuelle - SSP</v>
      </c>
      <c r="M2" s="4" t="str">
        <f>'Données '!M2</f>
        <v>Récolte - AGRESTE</v>
      </c>
      <c r="N2" s="4" t="str">
        <f>'Données '!N2</f>
        <v>Volume</v>
      </c>
      <c r="O2" s="4" t="str">
        <f>'Données '!O2</f>
        <v>Récolte de plants = 625 kt (Agreste - Statistique agricole annuelle - SSP)</v>
      </c>
      <c r="P2" s="4" t="str">
        <f>'Données '!P2</f>
        <v>Fiable</v>
      </c>
      <c r="Q2" s="4" t="str">
        <f>'Données '!Q2</f>
        <v>Données collectées</v>
      </c>
      <c r="R2" s="4" t="str">
        <f>'Données '!R2</f>
        <v>Donnée collectée (valeur du flux ou coefficient)</v>
      </c>
      <c r="T2" s="369" t="s">
        <v>483</v>
      </c>
    </row>
    <row r="3" spans="1:20">
      <c r="A3" s="4" t="str">
        <f>'Données '!A3</f>
        <v>Culture destinée aux plants</v>
      </c>
      <c r="B3" s="4" t="str">
        <f>Produits!$B$4</f>
        <v>Pommes de terre de semence</v>
      </c>
      <c r="D3" s="4"/>
      <c r="E3" s="4" t="str">
        <f>'Données '!E3</f>
        <v>kt</v>
      </c>
      <c r="F3" s="4" t="str">
        <f>'Données '!F3</f>
        <v>2015-16</v>
      </c>
      <c r="G3" s="4" t="str">
        <f>'Données '!G3</f>
        <v>Pomme de terre</v>
      </c>
      <c r="H3" s="4" t="str">
        <f>'Données '!H3</f>
        <v>2015-16</v>
      </c>
      <c r="I3" s="4" t="str">
        <f>'Données '!I3</f>
        <v>France entière</v>
      </c>
      <c r="J3" s="4" t="str">
        <f>'Données '!J3</f>
        <v>Récolte de dessus de plants</v>
      </c>
      <c r="K3" s="4">
        <f>'Données '!K3</f>
        <v>0</v>
      </c>
      <c r="L3" s="4" t="str">
        <f>'Données '!L3</f>
        <v>Agreste - Statistique agricole annuelle - SSP</v>
      </c>
      <c r="M3" s="4" t="str">
        <f>'Données '!M3</f>
        <v>Récolte - AGRESTE</v>
      </c>
      <c r="N3" s="4" t="str">
        <f>'Données '!N3</f>
        <v>Volume</v>
      </c>
      <c r="O3" s="4" t="str">
        <f>'Données '!O3</f>
        <v>Récolte de dessus de plants = 80 kt (Agreste - Statistique agricole annuelle - SSP)</v>
      </c>
      <c r="P3" s="4" t="str">
        <f>'Données '!P3</f>
        <v>Fiable</v>
      </c>
      <c r="Q3" s="4" t="str">
        <f>'Données '!Q3</f>
        <v>Données collectées</v>
      </c>
      <c r="R3" s="4" t="str">
        <f>'Données '!R3</f>
        <v>Donnée collectée (valeur du flux ou coefficient)</v>
      </c>
      <c r="T3" s="370"/>
    </row>
    <row r="4" spans="1:20">
      <c r="A4" s="4" t="str">
        <f>'Données '!A5</f>
        <v>Culture destinée à la consommation</v>
      </c>
      <c r="B4" s="4" t="str">
        <f>Produits!$B$8</f>
        <v>Pommes de terre de consommation</v>
      </c>
      <c r="D4" s="4"/>
      <c r="E4" s="4" t="str">
        <f>'Données '!E5</f>
        <v>kt</v>
      </c>
      <c r="F4" s="4" t="str">
        <f>'Données '!F5</f>
        <v>2015-16</v>
      </c>
      <c r="G4" s="4" t="str">
        <f>'Données '!G5</f>
        <v>Pomme de terre</v>
      </c>
      <c r="H4" s="4" t="str">
        <f>'Données '!H5</f>
        <v>2015-16</v>
      </c>
      <c r="I4" s="4" t="str">
        <f>'Données '!I5</f>
        <v>France entière</v>
      </c>
      <c r="J4" s="4" t="str">
        <f>'Données '!J5</f>
        <v>Récolte de pommes de terre primeurs ou nouvelles</v>
      </c>
      <c r="K4" s="4">
        <f>'Données '!K5</f>
        <v>0</v>
      </c>
      <c r="L4" s="4" t="str">
        <f>'Données '!L5</f>
        <v>Agreste - Statistique agricole annuelle - SSP</v>
      </c>
      <c r="M4" s="4" t="str">
        <f>'Données '!M5</f>
        <v>Récolte - AGRESTE</v>
      </c>
      <c r="N4" s="4" t="str">
        <f>'Données '!N5</f>
        <v>Volume</v>
      </c>
      <c r="O4" s="4" t="str">
        <f>'Données '!O5</f>
        <v>Récolte de pommes de terre primeurs ou nouvelles = 209 kt (Agreste - Statistique agricole annuelle - SSP)</v>
      </c>
      <c r="P4" s="4" t="str">
        <f>'Données '!P5</f>
        <v>Fiable</v>
      </c>
      <c r="Q4" s="4" t="str">
        <f>'Données '!Q5</f>
        <v>Données collectées</v>
      </c>
      <c r="R4" s="4" t="str">
        <f>'Données '!R5</f>
        <v>Donnée collectée (valeur du flux ou coefficient)</v>
      </c>
      <c r="T4" s="370"/>
    </row>
    <row r="5" spans="1:20">
      <c r="A5" s="4" t="str">
        <f>'Données '!A6</f>
        <v>Culture destinée à la consommation</v>
      </c>
      <c r="B5" s="4" t="str">
        <f>Produits!$B$8</f>
        <v>Pommes de terre de consommation</v>
      </c>
      <c r="D5" s="4"/>
      <c r="E5" s="4" t="str">
        <f>'Données '!E6</f>
        <v>kt</v>
      </c>
      <c r="F5" s="4" t="str">
        <f>'Données '!F6</f>
        <v>2015-16</v>
      </c>
      <c r="G5" s="4" t="str">
        <f>'Données '!G6</f>
        <v>Pomme de terre</v>
      </c>
      <c r="H5" s="4" t="str">
        <f>'Données '!H6</f>
        <v>2015-16</v>
      </c>
      <c r="I5" s="4" t="str">
        <f>'Données '!I6</f>
        <v>France entière</v>
      </c>
      <c r="J5" s="4" t="str">
        <f>'Données '!J6</f>
        <v>Récolte de pommes de terre de conservation ou demi-saison</v>
      </c>
      <c r="K5" s="4">
        <f>'Données '!K6</f>
        <v>0</v>
      </c>
      <c r="L5" s="4" t="str">
        <f>'Données '!L6</f>
        <v>Agreste - Statistique agricole annuelle - SSP</v>
      </c>
      <c r="M5" s="4" t="str">
        <f>'Données '!M6</f>
        <v>Récolte - AGRESTE</v>
      </c>
      <c r="N5" s="4" t="str">
        <f>'Données '!N6</f>
        <v>Volume</v>
      </c>
      <c r="O5" s="4" t="str">
        <f>'Données '!O6</f>
        <v>Récolte de pommes de terre de conservation ou demi-saison = 5333 kt (Agreste - Statistique agricole annuelle - SSP)</v>
      </c>
      <c r="P5" s="4" t="str">
        <f>'Données '!P6</f>
        <v>Fiable</v>
      </c>
      <c r="Q5" s="4" t="str">
        <f>'Données '!Q6</f>
        <v>Données collectées</v>
      </c>
      <c r="R5" s="4" t="str">
        <f>'Données '!R6</f>
        <v>Donnée collectée (valeur du flux ou coefficient)</v>
      </c>
      <c r="T5" s="370"/>
    </row>
    <row r="6" spans="1:20">
      <c r="A6" s="4" t="str">
        <f>'Données '!A7</f>
        <v>Culture destinée aux plants</v>
      </c>
      <c r="B6" s="4" t="str">
        <f>Produits!$B$4</f>
        <v>Pommes de terre de semence</v>
      </c>
      <c r="D6" s="4"/>
      <c r="E6" s="4" t="str">
        <f>'Données '!E7</f>
        <v>kt</v>
      </c>
      <c r="F6" s="4" t="str">
        <f>'Données '!F7</f>
        <v>2019-20</v>
      </c>
      <c r="G6" s="4" t="str">
        <f>'Données '!G7</f>
        <v>Pomme de terre</v>
      </c>
      <c r="H6" s="4" t="str">
        <f>'Données '!H7</f>
        <v>2019-20</v>
      </c>
      <c r="I6" s="4" t="str">
        <f>'Données '!I7</f>
        <v>France entière</v>
      </c>
      <c r="J6" s="4" t="str">
        <f>'Données '!J7</f>
        <v>Récolte de plants</v>
      </c>
      <c r="K6" s="4">
        <f>'Données '!K7</f>
        <v>0</v>
      </c>
      <c r="L6" s="4" t="str">
        <f>'Données '!L7</f>
        <v>Agreste - Statistique agricole annuelle - SSP</v>
      </c>
      <c r="M6" s="4" t="str">
        <f>'Données '!M7</f>
        <v>Récolte - AGRESTE</v>
      </c>
      <c r="N6" s="4" t="str">
        <f>'Données '!N7</f>
        <v>Volume</v>
      </c>
      <c r="O6" s="4" t="str">
        <f>'Données '!O7</f>
        <v>Récolte de plants = 701 kt (Agreste - Statistique agricole annuelle - SSP)</v>
      </c>
      <c r="P6" s="4" t="str">
        <f>'Données '!P7</f>
        <v>Fiable</v>
      </c>
      <c r="Q6" s="4" t="str">
        <f>'Données '!Q7</f>
        <v>Données collectées</v>
      </c>
      <c r="R6" s="4" t="str">
        <f>'Données '!R7</f>
        <v>Donnée collectée (valeur du flux ou coefficient)</v>
      </c>
      <c r="T6" s="370"/>
    </row>
    <row r="7" spans="1:20">
      <c r="A7" s="4" t="str">
        <f>'Données '!A8</f>
        <v>Culture destinée aux plants</v>
      </c>
      <c r="B7" s="4" t="str">
        <f>Produits!$B$4</f>
        <v>Pommes de terre de semence</v>
      </c>
      <c r="D7" s="4"/>
      <c r="E7" s="4" t="str">
        <f>'Données '!E8</f>
        <v>kt</v>
      </c>
      <c r="F7" s="4" t="str">
        <f>'Données '!F8</f>
        <v>2019-20</v>
      </c>
      <c r="G7" s="4" t="str">
        <f>'Données '!G8</f>
        <v>Pomme de terre</v>
      </c>
      <c r="H7" s="4" t="str">
        <f>'Données '!H8</f>
        <v>2019-20</v>
      </c>
      <c r="I7" s="4" t="str">
        <f>'Données '!I8</f>
        <v>France entière</v>
      </c>
      <c r="J7" s="4" t="str">
        <f>'Données '!J8</f>
        <v>Récolte de dessus de plants</v>
      </c>
      <c r="K7" s="4">
        <f>'Données '!K8</f>
        <v>0</v>
      </c>
      <c r="L7" s="4" t="str">
        <f>'Données '!L8</f>
        <v>Agreste - Statistique agricole annuelle - SSP</v>
      </c>
      <c r="M7" s="4" t="str">
        <f>'Données '!M8</f>
        <v>Récolte - AGRESTE</v>
      </c>
      <c r="N7" s="4" t="str">
        <f>'Données '!N8</f>
        <v>Volume</v>
      </c>
      <c r="O7" s="4" t="str">
        <f>'Données '!O8</f>
        <v>Récolte de dessus de plants = 95 kt (Agreste - Statistique agricole annuelle - SSP)</v>
      </c>
      <c r="P7" s="4" t="str">
        <f>'Données '!P8</f>
        <v>Fiable</v>
      </c>
      <c r="Q7" s="4" t="str">
        <f>'Données '!Q8</f>
        <v>Données collectées</v>
      </c>
      <c r="R7" s="4" t="str">
        <f>'Données '!R8</f>
        <v>Donnée collectée (valeur du flux ou coefficient)</v>
      </c>
      <c r="T7" s="370"/>
    </row>
    <row r="8" spans="1:20">
      <c r="A8" s="4" t="str">
        <f>'Données '!A10</f>
        <v>Culture destinée à la consommation</v>
      </c>
      <c r="B8" s="4" t="str">
        <f>Produits!$B$8</f>
        <v>Pommes de terre de consommation</v>
      </c>
      <c r="D8" s="4"/>
      <c r="E8" s="4" t="str">
        <f>'Données '!E10</f>
        <v>kt</v>
      </c>
      <c r="F8" s="4" t="str">
        <f>'Données '!F10</f>
        <v>2019-20</v>
      </c>
      <c r="G8" s="4" t="str">
        <f>'Données '!G10</f>
        <v>Pomme de terre</v>
      </c>
      <c r="H8" s="4" t="str">
        <f>'Données '!H10</f>
        <v>2019-20</v>
      </c>
      <c r="I8" s="4" t="str">
        <f>'Données '!I10</f>
        <v>France entière</v>
      </c>
      <c r="J8" s="4" t="str">
        <f>'Données '!J10</f>
        <v>Récolte de pommes de terre primeurs ou nouvelles</v>
      </c>
      <c r="K8" s="4">
        <f>'Données '!K10</f>
        <v>0</v>
      </c>
      <c r="L8" s="4" t="str">
        <f>'Données '!L10</f>
        <v>Agreste - Statistique agricole annuelle - SSP</v>
      </c>
      <c r="M8" s="4" t="str">
        <f>'Données '!M10</f>
        <v>Récolte - AGRESTE</v>
      </c>
      <c r="N8" s="4" t="str">
        <f>'Données '!N10</f>
        <v>Volume</v>
      </c>
      <c r="O8" s="4" t="str">
        <f>'Données '!O10</f>
        <v>Récolte de pommes de terre primeurs ou nouvelles = 384 kt (Agreste - Statistique agricole annuelle - SSP)</v>
      </c>
      <c r="P8" s="4" t="str">
        <f>'Données '!P10</f>
        <v>Fiable</v>
      </c>
      <c r="Q8" s="4" t="str">
        <f>'Données '!Q10</f>
        <v>Données collectées</v>
      </c>
      <c r="R8" s="4" t="str">
        <f>'Données '!R10</f>
        <v>Donnée collectée (valeur du flux ou coefficient)</v>
      </c>
      <c r="T8" s="370"/>
    </row>
    <row r="9" spans="1:20">
      <c r="A9" s="4" t="str">
        <f>'Données '!A11</f>
        <v>Culture destinée à la consommation</v>
      </c>
      <c r="B9" s="4" t="str">
        <f>Produits!$B$8</f>
        <v>Pommes de terre de consommation</v>
      </c>
      <c r="D9" s="4"/>
      <c r="E9" s="4" t="str">
        <f>'Données '!E11</f>
        <v>kt</v>
      </c>
      <c r="F9" s="4" t="str">
        <f>'Données '!F11</f>
        <v>2019-20</v>
      </c>
      <c r="G9" s="4" t="str">
        <f>'Données '!G11</f>
        <v>Pomme de terre</v>
      </c>
      <c r="H9" s="4" t="str">
        <f>'Données '!H11</f>
        <v>2019-20</v>
      </c>
      <c r="I9" s="4" t="str">
        <f>'Données '!I11</f>
        <v>France entière</v>
      </c>
      <c r="J9" s="4" t="str">
        <f>'Données '!J11</f>
        <v>Récolte de pommes de terre de conservation ou demi-saison</v>
      </c>
      <c r="K9" s="4">
        <f>'Données '!K11</f>
        <v>0</v>
      </c>
      <c r="L9" s="4" t="str">
        <f>'Données '!L11</f>
        <v>Agreste - Statistique agricole annuelle - SSP</v>
      </c>
      <c r="M9" s="4" t="str">
        <f>'Données '!M11</f>
        <v>Récolte - AGRESTE</v>
      </c>
      <c r="N9" s="4" t="str">
        <f>'Données '!N11</f>
        <v>Volume</v>
      </c>
      <c r="O9" s="4" t="str">
        <f>'Données '!O11</f>
        <v>Récolte de pommes de terre de conservation ou demi-saison = 6551 kt (Agreste - Statistique agricole annuelle - SSP)</v>
      </c>
      <c r="P9" s="4" t="str">
        <f>'Données '!P11</f>
        <v>Fiable</v>
      </c>
      <c r="Q9" s="4" t="str">
        <f>'Données '!Q11</f>
        <v>Données collectées</v>
      </c>
      <c r="R9" s="4" t="str">
        <f>'Données '!R11</f>
        <v>Donnée collectée (valeur du flux ou coefficient)</v>
      </c>
      <c r="T9" s="370"/>
    </row>
    <row r="10" spans="1:20">
      <c r="A10" s="4" t="str">
        <f>'Données '!A12</f>
        <v>Culture destinée aux plants</v>
      </c>
      <c r="B10" s="4" t="str">
        <f>Produits!$B$4</f>
        <v>Pommes de terre de semence</v>
      </c>
      <c r="D10" s="4"/>
      <c r="E10" s="4" t="str">
        <f>'Données '!E12</f>
        <v>kt</v>
      </c>
      <c r="F10" s="4" t="str">
        <f>'Données '!F12</f>
        <v>2023-24</v>
      </c>
      <c r="G10" s="4" t="str">
        <f>'Données '!G12</f>
        <v>Pomme de terre</v>
      </c>
      <c r="H10" s="4" t="str">
        <f>'Données '!H12</f>
        <v>2023-24</v>
      </c>
      <c r="I10" s="4" t="str">
        <f>'Données '!I12</f>
        <v>France entière</v>
      </c>
      <c r="J10" s="4" t="str">
        <f>'Données '!J12</f>
        <v>Récolte de plants</v>
      </c>
      <c r="K10" s="4">
        <f>'Données '!K12</f>
        <v>0</v>
      </c>
      <c r="L10" s="4" t="str">
        <f>'Données '!L12</f>
        <v>Agreste - Statistique agricole annuelle - SSP</v>
      </c>
      <c r="M10" s="4" t="str">
        <f>'Données '!M12</f>
        <v>Récolte - AGRESTE</v>
      </c>
      <c r="N10" s="4" t="str">
        <f>'Données '!N12</f>
        <v>Volume</v>
      </c>
      <c r="O10" s="4" t="str">
        <f>'Données '!O12</f>
        <v>Récolte de plants = 635 kt (Agreste - Statistique agricole annuelle - SSP)</v>
      </c>
      <c r="P10" s="4" t="str">
        <f>'Données '!P12</f>
        <v>Fiable</v>
      </c>
      <c r="Q10" s="4" t="str">
        <f>'Données '!Q12</f>
        <v>Données collectées</v>
      </c>
      <c r="R10" s="4" t="str">
        <f>'Données '!R12</f>
        <v>Donnée collectée (valeur du flux ou coefficient)</v>
      </c>
      <c r="T10" s="370"/>
    </row>
    <row r="11" spans="1:20">
      <c r="A11" s="4" t="str">
        <f>'Données '!A13</f>
        <v>Culture destinée aux plants</v>
      </c>
      <c r="B11" s="4" t="str">
        <f>Produits!$B$4</f>
        <v>Pommes de terre de semence</v>
      </c>
      <c r="D11" s="4"/>
      <c r="E11" s="4" t="str">
        <f>'Données '!E13</f>
        <v>kt</v>
      </c>
      <c r="F11" s="4" t="str">
        <f>'Données '!F13</f>
        <v>2023-24</v>
      </c>
      <c r="G11" s="4" t="str">
        <f>'Données '!G13</f>
        <v>Pomme de terre</v>
      </c>
      <c r="H11" s="4" t="str">
        <f>'Données '!H13</f>
        <v>2023-24</v>
      </c>
      <c r="I11" s="4" t="str">
        <f>'Données '!I13</f>
        <v>France entière</v>
      </c>
      <c r="J11" s="4" t="str">
        <f>'Données '!J13</f>
        <v>Récolte de dessus de plants</v>
      </c>
      <c r="K11" s="4">
        <f>'Données '!K13</f>
        <v>0</v>
      </c>
      <c r="L11" s="4" t="str">
        <f>'Données '!L13</f>
        <v>Agreste - Statistique agricole annuelle - SSP</v>
      </c>
      <c r="M11" s="4" t="str">
        <f>'Données '!M13</f>
        <v>Récolte - AGRESTE</v>
      </c>
      <c r="N11" s="4" t="str">
        <f>'Données '!N13</f>
        <v>Volume</v>
      </c>
      <c r="O11" s="4" t="str">
        <f>'Données '!O13</f>
        <v>Récolte de dessus de plants = 102 kt (Agreste - Statistique agricole annuelle - SSP)</v>
      </c>
      <c r="P11" s="4" t="str">
        <f>'Données '!P13</f>
        <v>Fiable</v>
      </c>
      <c r="Q11" s="4" t="str">
        <f>'Données '!Q13</f>
        <v>Données collectées</v>
      </c>
      <c r="R11" s="4" t="str">
        <f>'Données '!R13</f>
        <v>Donnée collectée (valeur du flux ou coefficient)</v>
      </c>
      <c r="T11" s="370"/>
    </row>
    <row r="12" spans="1:20">
      <c r="A12" s="4" t="str">
        <f>'Données '!A15</f>
        <v>Culture destinée à la consommation</v>
      </c>
      <c r="B12" s="4" t="str">
        <f>Produits!$B$8</f>
        <v>Pommes de terre de consommation</v>
      </c>
      <c r="D12" s="4"/>
      <c r="E12" s="4" t="str">
        <f>'Données '!E15</f>
        <v>kt</v>
      </c>
      <c r="F12" s="4" t="str">
        <f>'Données '!F15</f>
        <v>2023-24</v>
      </c>
      <c r="G12" s="4" t="str">
        <f>'Données '!G15</f>
        <v>Pomme de terre</v>
      </c>
      <c r="H12" s="4" t="str">
        <f>'Données '!H15</f>
        <v>2023-24</v>
      </c>
      <c r="I12" s="4" t="str">
        <f>'Données '!I15</f>
        <v>France entière</v>
      </c>
      <c r="J12" s="4" t="str">
        <f>'Données '!J15</f>
        <v>Récolte de pommes de terre primeurs ou nouvelles</v>
      </c>
      <c r="K12" s="4">
        <f>'Données '!K15</f>
        <v>0</v>
      </c>
      <c r="L12" s="4" t="str">
        <f>'Données '!L15</f>
        <v>Agreste - Statistique agricole annuelle - SSP</v>
      </c>
      <c r="M12" s="4" t="str">
        <f>'Données '!M15</f>
        <v>Récolte - AGRESTE</v>
      </c>
      <c r="N12" s="4" t="str">
        <f>'Données '!N15</f>
        <v>Volume</v>
      </c>
      <c r="O12" s="4" t="str">
        <f>'Données '!O15</f>
        <v>Récolte de pommes de terre primeurs ou nouvelles = 420 kt (Agreste - Statistique agricole annuelle - SSP)</v>
      </c>
      <c r="P12" s="4" t="str">
        <f>'Données '!P15</f>
        <v>Fiable</v>
      </c>
      <c r="Q12" s="4" t="str">
        <f>'Données '!Q15</f>
        <v>Données collectées</v>
      </c>
      <c r="R12" s="4" t="str">
        <f>'Données '!R15</f>
        <v>Donnée collectée (valeur du flux ou coefficient)</v>
      </c>
      <c r="T12" s="370"/>
    </row>
    <row r="13" spans="1:20">
      <c r="A13" s="4" t="str">
        <f>'Données '!A16</f>
        <v>Culture destinée à la consommation</v>
      </c>
      <c r="B13" s="4" t="str">
        <f>Produits!$B$8</f>
        <v>Pommes de terre de consommation</v>
      </c>
      <c r="D13" s="4"/>
      <c r="E13" s="4" t="str">
        <f>'Données '!E16</f>
        <v>kt</v>
      </c>
      <c r="F13" s="4" t="str">
        <f>'Données '!F16</f>
        <v>2023-24</v>
      </c>
      <c r="G13" s="4" t="str">
        <f>'Données '!G16</f>
        <v>Pomme de terre</v>
      </c>
      <c r="H13" s="4" t="str">
        <f>'Données '!H16</f>
        <v>2023-24</v>
      </c>
      <c r="I13" s="4" t="str">
        <f>'Données '!I16</f>
        <v>France entière</v>
      </c>
      <c r="J13" s="4" t="str">
        <f>'Données '!J16</f>
        <v>Récolte de pommes de terre de conservation ou demi-saison</v>
      </c>
      <c r="K13" s="4">
        <f>'Données '!K16</f>
        <v>0</v>
      </c>
      <c r="L13" s="4" t="str">
        <f>'Données '!L16</f>
        <v>Agreste - Statistique agricole annuelle - SSP</v>
      </c>
      <c r="M13" s="4" t="str">
        <f>'Données '!M16</f>
        <v>Récolte - AGRESTE</v>
      </c>
      <c r="N13" s="4" t="str">
        <f>'Données '!N16</f>
        <v>Volume</v>
      </c>
      <c r="O13" s="4" t="str">
        <f>'Données '!O16</f>
        <v>Récolte de pommes de terre de conservation ou demi-saison = 6724 kt (Agreste - Statistique agricole annuelle - SSP)</v>
      </c>
      <c r="P13" s="4" t="str">
        <f>'Données '!P16</f>
        <v>Fiable</v>
      </c>
      <c r="Q13" s="4" t="str">
        <f>'Données '!Q16</f>
        <v>Données collectées</v>
      </c>
      <c r="R13" s="4" t="str">
        <f>'Données '!R16</f>
        <v>Donnée collectée (valeur du flux ou coefficient)</v>
      </c>
      <c r="T13" s="370"/>
    </row>
    <row r="14" spans="1:20">
      <c r="A14" s="4" t="str">
        <f>'Données   '!A3</f>
        <v>Importations</v>
      </c>
      <c r="B14" s="4" t="str">
        <f>Produits!$B$6</f>
        <v>Pommes de terre de féculerie</v>
      </c>
      <c r="D14" s="4"/>
      <c r="E14" s="4" t="str">
        <f>'Données   '!E3</f>
        <v>kt</v>
      </c>
      <c r="F14" s="4" t="str">
        <f>'Données   '!F3</f>
        <v>2015-16</v>
      </c>
      <c r="G14" s="4" t="str">
        <f>'Données   '!G3</f>
        <v>Pomme de terre</v>
      </c>
      <c r="H14" s="4" t="str">
        <f>'Données   '!H3</f>
        <v>2015-16</v>
      </c>
      <c r="I14" s="4" t="str">
        <f>'Données   '!I3</f>
        <v>France entière</v>
      </c>
      <c r="J14" s="4" t="str">
        <f>'Données   '!J3</f>
        <v>Importation de Pommes de terre, à l'état frais ou réfrigéré, destinées à la fabrication de la fécule</v>
      </c>
      <c r="K14" s="4">
        <f>'Données   '!K3</f>
        <v>0</v>
      </c>
      <c r="L14" s="4" t="str">
        <f>'Données   '!L3</f>
        <v>Douanes - Eurostat</v>
      </c>
      <c r="M14" s="4" t="str">
        <f>'Données   '!M3</f>
        <v>Comext mensuel - EUROSTAT</v>
      </c>
      <c r="N14" s="4" t="str">
        <f>'Données   '!N3</f>
        <v>Volume</v>
      </c>
      <c r="O14" s="4" t="str">
        <f>'Données   '!O3</f>
        <v>Importation de Pommes de terre, à l'état frais ou réfrigéré, destinées à la fabrication de la fécule = 3 kt (Douanes - Eurostat)</v>
      </c>
      <c r="P14" s="4" t="str">
        <f>'Données   '!P3</f>
        <v>Robuste</v>
      </c>
      <c r="Q14" s="4" t="str">
        <f>'Données   '!Q3</f>
        <v>Données collectées</v>
      </c>
      <c r="R14" s="4" t="str">
        <f>'Données   '!R3</f>
        <v>Donnée collectée (valeur du flux ou coefficient)</v>
      </c>
      <c r="T14" s="370"/>
    </row>
    <row r="15" spans="1:20">
      <c r="A15" s="4" t="str">
        <f>'Données   '!A4</f>
        <v>Importations</v>
      </c>
      <c r="B15" s="4" t="str">
        <f>Produits!$B$8</f>
        <v>Pommes de terre de consommation</v>
      </c>
      <c r="D15" s="4"/>
      <c r="E15" s="4" t="str">
        <f>'Données   '!E4</f>
        <v>kt</v>
      </c>
      <c r="F15" s="4" t="str">
        <f>'Données   '!F4</f>
        <v>2015-16</v>
      </c>
      <c r="G15" s="4" t="str">
        <f>'Données   '!G4</f>
        <v>Pomme de terre</v>
      </c>
      <c r="H15" s="4" t="str">
        <f>'Données   '!H4</f>
        <v>2015-16</v>
      </c>
      <c r="I15" s="4" t="str">
        <f>'Données   '!I4</f>
        <v>France entière</v>
      </c>
      <c r="J15" s="4" t="str">
        <f>'Données   '!J4</f>
        <v>Importation de Pommes de terre de primeurs, à l'état frais ou réfrigéré, du 1er janvier au 30 juin</v>
      </c>
      <c r="K15" s="4">
        <f>'Données   '!K4</f>
        <v>0</v>
      </c>
      <c r="L15" s="4" t="str">
        <f>'Données   '!L4</f>
        <v>Douanes - Eurostat</v>
      </c>
      <c r="M15" s="4" t="str">
        <f>'Données   '!M4</f>
        <v>Comext mensuel - EUROSTAT</v>
      </c>
      <c r="N15" s="4" t="str">
        <f>'Données   '!N4</f>
        <v>Volume</v>
      </c>
      <c r="O15" s="4" t="str">
        <f>'Données   '!O4</f>
        <v>Importation de Pommes de terre de primeurs, à l'état frais ou réfrigéré, du 1er janvier au 30 juin = 36 kt (Douanes - Eurostat)</v>
      </c>
      <c r="P15" s="4" t="str">
        <f>'Données   '!P4</f>
        <v>Robuste</v>
      </c>
      <c r="Q15" s="4" t="str">
        <f>'Données   '!Q4</f>
        <v>Données collectées</v>
      </c>
      <c r="R15" s="4" t="str">
        <f>'Données   '!R4</f>
        <v>Donnée collectée (valeur du flux ou coefficient)</v>
      </c>
      <c r="T15" s="370"/>
    </row>
    <row r="16" spans="1:20">
      <c r="A16" s="4" t="str">
        <f>'Données   '!A5</f>
        <v>Importations</v>
      </c>
      <c r="B16" s="4" t="str">
        <f>Produits!$B$8</f>
        <v>Pommes de terre de consommation</v>
      </c>
      <c r="D16" s="4"/>
      <c r="E16" s="4" t="str">
        <f>'Données   '!E5</f>
        <v>kt</v>
      </c>
      <c r="F16" s="4" t="str">
        <f>'Données   '!F5</f>
        <v>2015-16</v>
      </c>
      <c r="G16" s="4" t="str">
        <f>'Données   '!G5</f>
        <v>Pomme de terre</v>
      </c>
      <c r="H16" s="4" t="str">
        <f>'Données   '!H5</f>
        <v>2015-16</v>
      </c>
      <c r="I16" s="4" t="str">
        <f>'Données   '!I5</f>
        <v>France entière</v>
      </c>
      <c r="J16" s="4" t="str">
        <f>'Données   '!J5</f>
        <v>Importation de Pommes de terre, à l'état frais ou réfrigéré (à l'excl. des pommes de terre de primeurs du 1er janvier au 30 juin, des pommes de terre de semence et des pommes de terre destinées à la fabrication de la fécule)</v>
      </c>
      <c r="K16" s="4">
        <f>'Données   '!K5</f>
        <v>0</v>
      </c>
      <c r="L16" s="4" t="str">
        <f>'Données   '!L5</f>
        <v>Douanes - Eurostat</v>
      </c>
      <c r="M16" s="4" t="str">
        <f>'Données   '!M5</f>
        <v>Comext mensuel - EUROSTAT</v>
      </c>
      <c r="N16" s="4" t="str">
        <f>'Données   '!N5</f>
        <v>Volume</v>
      </c>
      <c r="O16" s="4" t="str">
        <f>'Données   '!O5</f>
        <v>Importation de Pommes de terre, à l'état frais ou réfrigéré (à l'excl. des pommes de terre de primeurs du 1er janvier au 30 juin, des pommes de terre de semence et des pommes de terre destinées à la fabrication de la fécule) = 358 kt (Douanes - Eurostat)</v>
      </c>
      <c r="P16" s="4" t="str">
        <f>'Données   '!P5</f>
        <v>Robuste</v>
      </c>
      <c r="Q16" s="4" t="str">
        <f>'Données   '!Q5</f>
        <v>Données collectées</v>
      </c>
      <c r="R16" s="4" t="str">
        <f>'Données   '!R5</f>
        <v>Donnée collectée (valeur du flux ou coefficient)</v>
      </c>
      <c r="T16" s="370"/>
    </row>
    <row r="17" spans="1:20">
      <c r="A17" s="4" t="str">
        <f>'Données   '!A6</f>
        <v>Importations</v>
      </c>
      <c r="B17" s="4" t="str">
        <f>Produits!$B$8</f>
        <v>Pommes de terre de consommation</v>
      </c>
      <c r="D17" s="4"/>
      <c r="E17" s="4" t="str">
        <f>'Données   '!E6</f>
        <v>kt</v>
      </c>
      <c r="F17" s="4" t="str">
        <f>'Données   '!F6</f>
        <v>2015-16</v>
      </c>
      <c r="G17" s="4" t="str">
        <f>'Données   '!G6</f>
        <v>Pomme de terre</v>
      </c>
      <c r="H17" s="4" t="str">
        <f>'Données   '!H6</f>
        <v>2015-16</v>
      </c>
      <c r="I17" s="4" t="str">
        <f>'Données   '!I6</f>
        <v>France entière</v>
      </c>
      <c r="J17" s="4" t="str">
        <f>'Données   '!J6</f>
        <v>Importation de Pommes de terre, non cuites ou cuites à l'eau ou à la vapeur, congelées</v>
      </c>
      <c r="K17" s="4">
        <f>'Données   '!K6</f>
        <v>0</v>
      </c>
      <c r="L17" s="4" t="str">
        <f>'Données   '!L6</f>
        <v>Douanes - Eurostat</v>
      </c>
      <c r="M17" s="4" t="str">
        <f>'Données   '!M6</f>
        <v>Comext mensuel - EUROSTAT</v>
      </c>
      <c r="N17" s="4" t="str">
        <f>'Données   '!N6</f>
        <v>Volume</v>
      </c>
      <c r="O17" s="4" t="str">
        <f>'Données   '!O6</f>
        <v>Importation de Pommes de terre, non cuites ou cuites à l'eau ou à la vapeur, congelées = 26 kt (Douanes - Eurostat)</v>
      </c>
      <c r="P17" s="4" t="str">
        <f>'Données   '!P6</f>
        <v>Robuste</v>
      </c>
      <c r="Q17" s="4" t="str">
        <f>'Données   '!Q6</f>
        <v>Données collectées</v>
      </c>
      <c r="R17" s="4" t="str">
        <f>'Données   '!R6</f>
        <v>Donnée collectée (valeur du flux ou coefficient)</v>
      </c>
      <c r="T17" s="370"/>
    </row>
    <row r="18" spans="1:20">
      <c r="A18" s="4" t="str">
        <f>'Données   '!A7</f>
        <v>Importations</v>
      </c>
      <c r="B18" s="4" t="str">
        <f>Produits!$B$8</f>
        <v>Pommes de terre de consommation</v>
      </c>
      <c r="D18" s="4"/>
      <c r="E18" s="4" t="str">
        <f>'Données   '!E7</f>
        <v>kt</v>
      </c>
      <c r="F18" s="4" t="str">
        <f>'Données   '!F7</f>
        <v>2015-16</v>
      </c>
      <c r="G18" s="4" t="str">
        <f>'Données   '!G7</f>
        <v>Pomme de terre</v>
      </c>
      <c r="H18" s="4" t="str">
        <f>'Données   '!H7</f>
        <v>2015-16</v>
      </c>
      <c r="I18" s="4" t="str">
        <f>'Données   '!I7</f>
        <v>France entière</v>
      </c>
      <c r="J18" s="4" t="str">
        <f>'Données   '!J7</f>
        <v>Importation de Pommes de terre, séchées, même coupées en morceaux ou en tranches, mais non autrement préparées</v>
      </c>
      <c r="K18" s="4">
        <f>'Données   '!K7</f>
        <v>0</v>
      </c>
      <c r="L18" s="4" t="str">
        <f>'Données   '!L7</f>
        <v>Douanes - Eurostat</v>
      </c>
      <c r="M18" s="4" t="str">
        <f>'Données   '!M7</f>
        <v>Comext mensuel - EUROSTAT</v>
      </c>
      <c r="N18" s="4" t="str">
        <f>'Données   '!N7</f>
        <v>Volume</v>
      </c>
      <c r="O18" s="4" t="str">
        <f>'Données   '!O7</f>
        <v>Importation de Pommes de terre, séchées, même coupées en morceaux ou en tranches, mais non autrement préparées = 2 kt (Douanes - Eurostat)</v>
      </c>
      <c r="P18" s="4" t="str">
        <f>'Données   '!P7</f>
        <v>Robuste</v>
      </c>
      <c r="Q18" s="4" t="str">
        <f>'Données   '!Q7</f>
        <v>Données collectées</v>
      </c>
      <c r="R18" s="4" t="str">
        <f>'Données   '!R7</f>
        <v>Donnée collectée (valeur du flux ou coefficient)</v>
      </c>
      <c r="T18" s="370"/>
    </row>
    <row r="19" spans="1:20">
      <c r="A19" s="4" t="str">
        <f>'Données   '!A8</f>
        <v>Importations</v>
      </c>
      <c r="B19" s="4" t="str">
        <f>Produits!$B$37</f>
        <v>Produits déshydratés</v>
      </c>
      <c r="D19" s="4"/>
      <c r="E19" s="4" t="str">
        <f>'Données   '!E8</f>
        <v>kt</v>
      </c>
      <c r="F19" s="4">
        <f>'Données   '!F8</f>
        <v>0</v>
      </c>
      <c r="G19" s="4" t="str">
        <f>'Données   '!G8</f>
        <v>Pomme de terre</v>
      </c>
      <c r="H19" s="4" t="str">
        <f>'Données   '!H8</f>
        <v>2015-16</v>
      </c>
      <c r="I19" s="4" t="str">
        <f>'Données   '!I8</f>
        <v>France entière</v>
      </c>
      <c r="J19" s="4" t="str">
        <f>'Données   '!J8</f>
        <v>Importation de Farine, semoule et poudre de pommes de terre</v>
      </c>
      <c r="K19" s="4">
        <f>'Données   '!K8</f>
        <v>0</v>
      </c>
      <c r="L19" s="4">
        <f>'Données   '!L8</f>
        <v>0</v>
      </c>
      <c r="M19" s="4" t="str">
        <f>'Données   '!M8</f>
        <v>Comext mensuel - EUROSTAT</v>
      </c>
      <c r="N19" s="4" t="str">
        <f>'Données   '!N8</f>
        <v>Volume</v>
      </c>
      <c r="O19" s="4" t="str">
        <f>'Données   '!O8</f>
        <v>Importation de Farine, semoule et poudre de pommes de terre = 4 kt ()</v>
      </c>
      <c r="P19" s="4">
        <f>'Données   '!P8</f>
        <v>0</v>
      </c>
      <c r="Q19" s="4">
        <f>'Données   '!Q8</f>
        <v>0</v>
      </c>
      <c r="R19" s="4">
        <f>'Données   '!R8</f>
        <v>0</v>
      </c>
      <c r="T19" s="370"/>
    </row>
    <row r="20" spans="1:20">
      <c r="A20" s="4" t="str">
        <f>'Données   '!A9</f>
        <v>Importations</v>
      </c>
      <c r="B20" s="4" t="str">
        <f>Produits!$B$37</f>
        <v>Produits déshydratés</v>
      </c>
      <c r="D20" s="4"/>
      <c r="E20" s="4" t="str">
        <f>'Données   '!E9</f>
        <v>kt</v>
      </c>
      <c r="F20" s="4">
        <f>'Données   '!F9</f>
        <v>0</v>
      </c>
      <c r="G20" s="4" t="str">
        <f>'Données   '!G9</f>
        <v>Pomme de terre</v>
      </c>
      <c r="H20" s="4" t="str">
        <f>'Données   '!H9</f>
        <v>2015-16</v>
      </c>
      <c r="I20" s="4" t="str">
        <f>'Données   '!I9</f>
        <v>France entière</v>
      </c>
      <c r="J20" s="4" t="str">
        <f>'Données   '!J9</f>
        <v>Importation de Flocons, granulés et agglomérés sous forme de pellets, de pommes de terre</v>
      </c>
      <c r="K20" s="4">
        <f>'Données   '!K9</f>
        <v>0</v>
      </c>
      <c r="L20" s="4">
        <f>'Données   '!L9</f>
        <v>0</v>
      </c>
      <c r="M20" s="4" t="str">
        <f>'Données   '!M9</f>
        <v>Comext mensuel - EUROSTAT</v>
      </c>
      <c r="N20" s="4" t="str">
        <f>'Données   '!N9</f>
        <v>Volume</v>
      </c>
      <c r="O20" s="4" t="str">
        <f>'Données   '!O9</f>
        <v>Importation de Flocons, granulés et agglomérés sous forme de pellets, de pommes de terre = 27 kt ()</v>
      </c>
      <c r="P20" s="4">
        <f>'Données   '!P9</f>
        <v>0</v>
      </c>
      <c r="Q20" s="4">
        <f>'Données   '!Q9</f>
        <v>0</v>
      </c>
      <c r="R20" s="4">
        <f>'Données   '!R9</f>
        <v>0</v>
      </c>
      <c r="T20" s="370"/>
    </row>
    <row r="21" spans="1:20">
      <c r="A21" s="4" t="str">
        <f>'Données   '!A11</f>
        <v>Importations</v>
      </c>
      <c r="B21" s="4" t="str">
        <f>Produits!$B$29</f>
        <v>Produits surgelés</v>
      </c>
      <c r="D21" s="4"/>
      <c r="E21" s="4" t="str">
        <f>'Données   '!E11</f>
        <v>kt</v>
      </c>
      <c r="F21" s="4">
        <f>'Données   '!F11</f>
        <v>0</v>
      </c>
      <c r="G21" s="4" t="str">
        <f>'Données   '!G11</f>
        <v>Pomme de terre</v>
      </c>
      <c r="H21" s="4" t="str">
        <f>'Données   '!H11</f>
        <v>2015-16</v>
      </c>
      <c r="I21" s="4" t="str">
        <f>'Données   '!I11</f>
        <v>France entière</v>
      </c>
      <c r="J21" s="4" t="str">
        <f>'Données   '!J11</f>
        <v>Importation de Pommes de terre, simpl. cuites, congelées</v>
      </c>
      <c r="K21" s="4">
        <f>'Données   '!K11</f>
        <v>0</v>
      </c>
      <c r="L21" s="4" t="str">
        <f>'Données   '!L11</f>
        <v>Douanes - Eurostat</v>
      </c>
      <c r="M21" s="4" t="str">
        <f>'Données   '!M11</f>
        <v>Comext mensuel - EUROSTAT</v>
      </c>
      <c r="N21" s="4" t="str">
        <f>'Données   '!N11</f>
        <v>Volume</v>
      </c>
      <c r="O21" s="4" t="str">
        <f>'Données   '!O11</f>
        <v>Importation de Pommes de terre, simpl. cuites, congelées = 438 kt (Douanes - Eurostat)</v>
      </c>
      <c r="P21" s="4">
        <f>'Données   '!P11</f>
        <v>0</v>
      </c>
      <c r="Q21" s="4">
        <f>'Données   '!Q11</f>
        <v>0</v>
      </c>
      <c r="R21" s="4">
        <f>'Données   '!R11</f>
        <v>0</v>
      </c>
      <c r="T21" s="370"/>
    </row>
    <row r="22" spans="1:20">
      <c r="A22" s="4" t="str">
        <f>'Données   '!A12</f>
        <v>Importations</v>
      </c>
      <c r="B22" s="4" t="str">
        <f>Produits!$B$29</f>
        <v>Produits surgelés</v>
      </c>
      <c r="D22" s="4"/>
      <c r="E22" s="4" t="str">
        <f>'Données   '!E12</f>
        <v>kt</v>
      </c>
      <c r="F22" s="4">
        <f>'Données   '!F12</f>
        <v>0</v>
      </c>
      <c r="G22" s="4" t="str">
        <f>'Données   '!G12</f>
        <v>Pomme de terre</v>
      </c>
      <c r="H22" s="4" t="str">
        <f>'Données   '!H12</f>
        <v>2015-16</v>
      </c>
      <c r="I22" s="4" t="str">
        <f>'Données   '!I12</f>
        <v>France entière</v>
      </c>
      <c r="J22" s="4" t="str">
        <f>'Données   '!J12</f>
        <v>Importation de Pommes de terre, préparées ou conservées sous forme de farines, semoules ou flocons, congelées</v>
      </c>
      <c r="K22" s="4">
        <f>'Données   '!K12</f>
        <v>0</v>
      </c>
      <c r="L22" s="4" t="str">
        <f>'Données   '!L12</f>
        <v>Douanes - Eurostat</v>
      </c>
      <c r="M22" s="4" t="str">
        <f>'Données   '!M12</f>
        <v>Comext mensuel - EUROSTAT</v>
      </c>
      <c r="N22" s="4" t="str">
        <f>'Données   '!N12</f>
        <v>Volume</v>
      </c>
      <c r="O22" s="4" t="str">
        <f>'Données   '!O12</f>
        <v>Importation de Pommes de terre, préparées ou conservées sous forme de farines, semoules ou flocons, congelées = 2 kt (Douanes - Eurostat)</v>
      </c>
      <c r="P22" s="4">
        <f>'Données   '!P12</f>
        <v>0</v>
      </c>
      <c r="Q22" s="4">
        <f>'Données   '!Q12</f>
        <v>0</v>
      </c>
      <c r="R22" s="4">
        <f>'Données   '!R12</f>
        <v>0</v>
      </c>
      <c r="T22" s="370"/>
    </row>
    <row r="23" spans="1:20">
      <c r="A23" s="4" t="str">
        <f>'Données   '!A13</f>
        <v>Importations</v>
      </c>
      <c r="B23" s="4" t="str">
        <f>Produits!$B$29</f>
        <v>Produits surgelés</v>
      </c>
      <c r="D23" s="4"/>
      <c r="E23" s="4" t="str">
        <f>'Données   '!E13</f>
        <v>kt</v>
      </c>
      <c r="F23" s="4">
        <f>'Données   '!F13</f>
        <v>0</v>
      </c>
      <c r="G23" s="4" t="str">
        <f>'Données   '!G13</f>
        <v>Pomme de terre</v>
      </c>
      <c r="H23" s="4" t="str">
        <f>'Données   '!H13</f>
        <v>2015-16</v>
      </c>
      <c r="I23" s="4" t="str">
        <f>'Données   '!I13</f>
        <v>France entière</v>
      </c>
      <c r="J23" s="4" t="str">
        <f>'Données   '!J13</f>
        <v>Importation de Pommes de terre, préparées ou conservées autrement qu'au vinaigre ou à l'acide acétique, congelées (à l'excl. des pommes de terre simpl. cuites ou des pommes de terre sous forme de farines, semoules ou flocons)</v>
      </c>
      <c r="K23" s="4">
        <f>'Données   '!K13</f>
        <v>0</v>
      </c>
      <c r="L23" s="4" t="str">
        <f>'Données   '!L13</f>
        <v>Douanes - Eurostat</v>
      </c>
      <c r="M23" s="4" t="str">
        <f>'Données   '!M13</f>
        <v>Comext mensuel - EUROSTAT</v>
      </c>
      <c r="N23" s="4" t="str">
        <f>'Données   '!N13</f>
        <v>Volume</v>
      </c>
      <c r="O23" s="4" t="str">
        <f>'Données   '!O13</f>
        <v>Importation de Pommes de terre, préparées ou conservées autrement qu'au vinaigre ou à l'acide acétique, congelées (à l'excl. des pommes de terre simpl. cuites ou des pommes de terre sous forme de farines, semoules ou flocons) = 150 kt (Douanes - Eurostat)</v>
      </c>
      <c r="P23" s="4">
        <f>'Données   '!P13</f>
        <v>0</v>
      </c>
      <c r="Q23" s="4">
        <f>'Données   '!Q13</f>
        <v>0</v>
      </c>
      <c r="R23" s="4">
        <f>'Données   '!R13</f>
        <v>0</v>
      </c>
      <c r="T23" s="370"/>
    </row>
    <row r="24" spans="1:20">
      <c r="A24" s="4" t="str">
        <f>'Données   '!A14</f>
        <v>Importations</v>
      </c>
      <c r="B24" s="4" t="str">
        <f>Produits!$B$37</f>
        <v>Produits déshydratés</v>
      </c>
      <c r="D24" s="4"/>
      <c r="E24" s="4" t="str">
        <f>'Données   '!E14</f>
        <v>kt</v>
      </c>
      <c r="F24" s="4">
        <f>'Données   '!F14</f>
        <v>0</v>
      </c>
      <c r="G24" s="4" t="str">
        <f>'Données   '!G14</f>
        <v>Pomme de terre</v>
      </c>
      <c r="H24" s="4" t="str">
        <f>'Données   '!H14</f>
        <v>2015-16</v>
      </c>
      <c r="I24" s="4" t="str">
        <f>'Données   '!I14</f>
        <v>France entière</v>
      </c>
      <c r="J24" s="4" t="str">
        <f>'Données   '!J14</f>
        <v>Importation de Pommes de terre, sous forme de farines, semoules ou flocons, non congelées</v>
      </c>
      <c r="K24" s="4">
        <f>'Données   '!K14</f>
        <v>0</v>
      </c>
      <c r="L24" s="4" t="str">
        <f>'Données   '!L14</f>
        <v>Douanes - Eurostat</v>
      </c>
      <c r="M24" s="4" t="str">
        <f>'Données   '!M14</f>
        <v>Comext mensuel - EUROSTAT</v>
      </c>
      <c r="N24" s="4" t="str">
        <f>'Données   '!N14</f>
        <v>Volume</v>
      </c>
      <c r="O24" s="4" t="str">
        <f>'Données   '!O14</f>
        <v>Importation de Pommes de terre, sous forme de farines, semoules ou flocons, non congelées = 5 kt (Douanes - Eurostat)</v>
      </c>
      <c r="P24" s="4">
        <f>'Données   '!P14</f>
        <v>0</v>
      </c>
      <c r="Q24" s="4">
        <f>'Données   '!Q14</f>
        <v>0</v>
      </c>
      <c r="R24" s="4">
        <f>'Données   '!R14</f>
        <v>0</v>
      </c>
      <c r="T24" s="370"/>
    </row>
    <row r="25" spans="1:20">
      <c r="A25" s="4" t="str">
        <f>'Données   '!A15</f>
        <v>Importations</v>
      </c>
      <c r="B25" s="4" t="str">
        <f>Produits!$B$46</f>
        <v>Chips</v>
      </c>
      <c r="D25" s="4"/>
      <c r="E25" s="4" t="str">
        <f>'Données   '!E15</f>
        <v>kt</v>
      </c>
      <c r="F25" s="4">
        <f>'Données   '!F15</f>
        <v>0</v>
      </c>
      <c r="G25" s="4" t="str">
        <f>'Données   '!G15</f>
        <v>Pomme de terre</v>
      </c>
      <c r="H25" s="4" t="str">
        <f>'Données   '!H15</f>
        <v>2015-16</v>
      </c>
      <c r="I25" s="4" t="str">
        <f>'Données   '!I15</f>
        <v>France entière</v>
      </c>
      <c r="J25" s="4" t="str">
        <f>'Données   '!J15</f>
        <v>Importation de Pommes de terre, en fines tranches, frites, même salées ou aromatisées, en emballages hermétiquement clos, propres à la consommation en l'état, non congelées</v>
      </c>
      <c r="K25" s="4">
        <f>'Données   '!K15</f>
        <v>0</v>
      </c>
      <c r="L25" s="4" t="str">
        <f>'Données   '!L15</f>
        <v>Douanes - Eurostat</v>
      </c>
      <c r="M25" s="4" t="str">
        <f>'Données   '!M15</f>
        <v>Comext mensuel - EUROSTAT</v>
      </c>
      <c r="N25" s="4" t="str">
        <f>'Données   '!N15</f>
        <v>Volume</v>
      </c>
      <c r="O25" s="4" t="str">
        <f>'Données   '!O15</f>
        <v>Importation de Pommes de terre, en fines tranches, frites, même salées ou aromatisées, en emballages hermétiquement clos, propres à la consommation en l'état, non congelées = 76 kt (Douanes - Eurostat)</v>
      </c>
      <c r="P25" s="4">
        <f>'Données   '!P15</f>
        <v>0</v>
      </c>
      <c r="Q25" s="4">
        <f>'Données   '!Q15</f>
        <v>0</v>
      </c>
      <c r="R25" s="4">
        <f>'Données   '!R15</f>
        <v>0</v>
      </c>
      <c r="T25" s="370"/>
    </row>
    <row r="26" spans="1:20">
      <c r="A26" s="4" t="str">
        <f>'Données   '!A16</f>
        <v>Importations</v>
      </c>
      <c r="B26" s="4" t="str">
        <f>Produits!$B$50</f>
        <v>Produits de 4ème et 5ème gamme</v>
      </c>
      <c r="D26" s="4"/>
      <c r="E26" s="4" t="str">
        <f>'Données   '!E16</f>
        <v>kt</v>
      </c>
      <c r="F26" s="4">
        <f>'Données   '!F16</f>
        <v>0</v>
      </c>
      <c r="G26" s="4" t="str">
        <f>'Données   '!G16</f>
        <v>Pomme de terre</v>
      </c>
      <c r="H26" s="4" t="str">
        <f>'Données   '!H16</f>
        <v>2015-16</v>
      </c>
      <c r="I26" s="4" t="str">
        <f>'Données   '!I16</f>
        <v>France entière</v>
      </c>
      <c r="J26" s="4" t="str">
        <f>'Données   '!J16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26" s="4">
        <f>'Données   '!K16</f>
        <v>0</v>
      </c>
      <c r="L26" s="4" t="str">
        <f>'Données   '!L16</f>
        <v>Douanes - Eurostat</v>
      </c>
      <c r="M26" s="4" t="str">
        <f>'Données   '!M16</f>
        <v>Comext mensuel - EUROSTAT</v>
      </c>
      <c r="N26" s="4" t="str">
        <f>'Données   '!N16</f>
        <v>Volume</v>
      </c>
      <c r="O26" s="4" t="str">
        <f>'Données   '!O16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56 kt (Douanes - Eurostat)</v>
      </c>
      <c r="P26" s="4">
        <f>'Données   '!P16</f>
        <v>0</v>
      </c>
      <c r="Q26" s="4">
        <f>'Données   '!Q16</f>
        <v>0</v>
      </c>
      <c r="R26" s="4">
        <f>'Données   '!R16</f>
        <v>0</v>
      </c>
      <c r="T26" s="370"/>
    </row>
    <row r="27" spans="1:20">
      <c r="A27" s="4" t="str">
        <f>Produits!$B$6</f>
        <v>Pommes de terre de féculerie</v>
      </c>
      <c r="B27" s="4" t="str">
        <f>'Données   '!B18</f>
        <v>Exportations</v>
      </c>
      <c r="D27" s="4"/>
      <c r="E27" s="4" t="str">
        <f>'Données   '!E18</f>
        <v>kt</v>
      </c>
      <c r="F27" s="4" t="str">
        <f>'Données   '!F18</f>
        <v>2015-16</v>
      </c>
      <c r="G27" s="4" t="str">
        <f>'Données   '!G18</f>
        <v>Pomme de terre</v>
      </c>
      <c r="H27" s="4" t="str">
        <f>'Données   '!H18</f>
        <v>2015-16</v>
      </c>
      <c r="I27" s="4" t="str">
        <f>'Données   '!I18</f>
        <v>France entière</v>
      </c>
      <c r="J27" s="4" t="str">
        <f>'Données   '!J18</f>
        <v>Exportation de Pommes de terre, à l'état frais ou réfrigéré, destinées à la fabrication de la fécule</v>
      </c>
      <c r="K27" s="4">
        <f>'Données   '!K18</f>
        <v>0</v>
      </c>
      <c r="L27" s="4" t="str">
        <f>'Données   '!L18</f>
        <v>Douanes - Eurostat</v>
      </c>
      <c r="M27" s="4" t="str">
        <f>'Données   '!M18</f>
        <v>Comext mensuel - EUROSTAT</v>
      </c>
      <c r="N27" s="4" t="str">
        <f>'Données   '!N18</f>
        <v>Volume</v>
      </c>
      <c r="O27" s="4" t="str">
        <f>'Données   '!O18</f>
        <v>Exportation de Pommes de terre, à l'état frais ou réfrigéré, destinées à la fabrication de la fécule = 54 kt (Douanes - Eurostat)</v>
      </c>
      <c r="P27" s="4" t="str">
        <f>'Données   '!P18</f>
        <v>Robuste</v>
      </c>
      <c r="Q27" s="4" t="str">
        <f>'Données   '!Q18</f>
        <v>Données collectées</v>
      </c>
      <c r="R27" s="4" t="str">
        <f>'Données   '!R18</f>
        <v>Donnée collectée (valeur du flux ou coefficient)</v>
      </c>
      <c r="T27" s="370"/>
    </row>
    <row r="28" spans="1:20">
      <c r="A28" s="4" t="str">
        <f>Produits!$B$8</f>
        <v>Pommes de terre de consommation</v>
      </c>
      <c r="B28" s="4" t="str">
        <f>'Données   '!B19</f>
        <v>Exportations</v>
      </c>
      <c r="D28" s="4"/>
      <c r="E28" s="4" t="str">
        <f>'Données   '!E19</f>
        <v>kt</v>
      </c>
      <c r="F28" s="4" t="str">
        <f>'Données   '!F19</f>
        <v>2015-16</v>
      </c>
      <c r="G28" s="4" t="str">
        <f>'Données   '!G19</f>
        <v>Pomme de terre</v>
      </c>
      <c r="H28" s="4" t="str">
        <f>'Données   '!H19</f>
        <v>2015-16</v>
      </c>
      <c r="I28" s="4" t="str">
        <f>'Données   '!I19</f>
        <v>France entière</v>
      </c>
      <c r="J28" s="4" t="str">
        <f>'Données   '!J19</f>
        <v>Exportation de Pommes de terre de primeurs, à l'état frais ou réfrigéré, du 1er janvier au 30 juin</v>
      </c>
      <c r="K28" s="4" t="str">
        <f>'Données   '!K19</f>
        <v>Déclarations françaises vers la Belgique et les Pays-Bas sous-estimées =&gt; remplacement par leurs données miroirs</v>
      </c>
      <c r="L28" s="4" t="str">
        <f>'Données   '!L19</f>
        <v>Douanes - Eurostat</v>
      </c>
      <c r="M28" s="4" t="str">
        <f>'Données   '!M19</f>
        <v>Comext mensuel - EUROSTAT</v>
      </c>
      <c r="N28" s="4" t="str">
        <f>'Données   '!N19</f>
        <v>Volume</v>
      </c>
      <c r="O28" s="4" t="str">
        <f>'Données   '!O19</f>
        <v>Exportation de Pommes de terre de primeurs, à l'état frais ou réfrigéré, du 1er janvier au 30 juin = 16 kt (Douanes - Eurostat)</v>
      </c>
      <c r="P28" s="4" t="str">
        <f>'Données   '!P19</f>
        <v>Robuste</v>
      </c>
      <c r="Q28" s="4" t="str">
        <f>'Données   '!Q19</f>
        <v>Données collectées</v>
      </c>
      <c r="R28" s="4" t="str">
        <f>'Données   '!R19</f>
        <v>Donnée collectée (valeur du flux ou coefficient)</v>
      </c>
      <c r="T28" s="370"/>
    </row>
    <row r="29" spans="1:20">
      <c r="A29" s="4" t="str">
        <f>Produits!$B$8</f>
        <v>Pommes de terre de consommation</v>
      </c>
      <c r="B29" s="4" t="str">
        <f>'Données   '!B20</f>
        <v>Exportations</v>
      </c>
      <c r="D29" s="4"/>
      <c r="E29" s="4" t="str">
        <f>'Données   '!E20</f>
        <v>kt</v>
      </c>
      <c r="F29" s="4" t="str">
        <f>'Données   '!F20</f>
        <v>2015-16</v>
      </c>
      <c r="G29" s="4" t="str">
        <f>'Données   '!G20</f>
        <v>Pomme de terre</v>
      </c>
      <c r="H29" s="4" t="str">
        <f>'Données   '!H20</f>
        <v>2015-16</v>
      </c>
      <c r="I29" s="4" t="str">
        <f>'Données   '!I20</f>
        <v>France entière</v>
      </c>
      <c r="J29" s="4" t="str">
        <f>'Données   '!J20</f>
        <v>Exportation de Pommes de terre, à l'état frais ou réfrigéré (à l'excl. des pommes de terre de primeurs du 1er janvier au 30 juin, des pommes de terre de semence et des pommes de terre destinées à la fabrication de la fécule)</v>
      </c>
      <c r="K29" s="4" t="str">
        <f>'Données   '!K20</f>
        <v>Déclarations françaises vers la Belgique et les Pays-Bas sous-estimées =&gt; remplacement par leurs données miroirs</v>
      </c>
      <c r="L29" s="4" t="str">
        <f>'Données   '!L20</f>
        <v>Douanes - Eurostat</v>
      </c>
      <c r="M29" s="4" t="str">
        <f>'Données   '!M20</f>
        <v>Comext mensuel - EUROSTAT</v>
      </c>
      <c r="N29" s="4" t="str">
        <f>'Données   '!N20</f>
        <v>Volume</v>
      </c>
      <c r="O29" s="4" t="str">
        <f>'Données   '!O20</f>
        <v>Exportation de Pommes de terre, à l'état frais ou réfrigéré (à l'excl. des pommes de terre de primeurs du 1er janvier au 30 juin, des pommes de terre de semence et des pommes de terre destinées à la fabrication de la fécule) = 2372 kt (Douanes - Eurostat)</v>
      </c>
      <c r="P29" s="4" t="str">
        <f>'Données   '!P20</f>
        <v>Robuste</v>
      </c>
      <c r="Q29" s="4" t="str">
        <f>'Données   '!Q20</f>
        <v>Données collectées</v>
      </c>
      <c r="R29" s="4" t="str">
        <f>'Données   '!R20</f>
        <v>Donnée collectée (valeur du flux ou coefficient)</v>
      </c>
      <c r="T29" s="370"/>
    </row>
    <row r="30" spans="1:20">
      <c r="A30" s="4" t="str">
        <f>Produits!$B$8</f>
        <v>Pommes de terre de consommation</v>
      </c>
      <c r="B30" s="4" t="str">
        <f>'Données   '!B21</f>
        <v>Exportations</v>
      </c>
      <c r="D30" s="4"/>
      <c r="E30" s="4" t="str">
        <f>'Données   '!E21</f>
        <v>kt</v>
      </c>
      <c r="F30" s="4" t="str">
        <f>'Données   '!F21</f>
        <v>2015-16</v>
      </c>
      <c r="G30" s="4" t="str">
        <f>'Données   '!G21</f>
        <v>Pomme de terre</v>
      </c>
      <c r="H30" s="4" t="str">
        <f>'Données   '!H21</f>
        <v>2015-16</v>
      </c>
      <c r="I30" s="4" t="str">
        <f>'Données   '!I21</f>
        <v>France entière</v>
      </c>
      <c r="J30" s="4" t="str">
        <f>'Données   '!J21</f>
        <v>Exportation de Pommes de terre, non cuites ou cuites à l'eau ou à la vapeur, congelées</v>
      </c>
      <c r="K30" s="4" t="str">
        <f>'Données   '!K21</f>
        <v>Déclarations françaises vers la Belgique et les Pays-Bas sous-estimées =&gt; remplacement par leurs données miroirs</v>
      </c>
      <c r="L30" s="4" t="str">
        <f>'Données   '!L21</f>
        <v>Douanes - Eurostat</v>
      </c>
      <c r="M30" s="4" t="str">
        <f>'Données   '!M21</f>
        <v>Comext mensuel - EUROSTAT</v>
      </c>
      <c r="N30" s="4" t="str">
        <f>'Données   '!N21</f>
        <v>Volume</v>
      </c>
      <c r="O30" s="4" t="str">
        <f>'Données   '!O21</f>
        <v>Exportation de Pommes de terre, non cuites ou cuites à l'eau ou à la vapeur, congelées = 5 kt (Douanes - Eurostat)</v>
      </c>
      <c r="P30" s="4" t="str">
        <f>'Données   '!P21</f>
        <v>Robuste</v>
      </c>
      <c r="Q30" s="4" t="str">
        <f>'Données   '!Q21</f>
        <v>Données collectées</v>
      </c>
      <c r="R30" s="4" t="str">
        <f>'Données   '!R21</f>
        <v>Donnée collectée (valeur du flux ou coefficient)</v>
      </c>
      <c r="T30" s="370"/>
    </row>
    <row r="31" spans="1:20">
      <c r="A31" s="4" t="str">
        <f>Produits!$B$8</f>
        <v>Pommes de terre de consommation</v>
      </c>
      <c r="B31" s="4" t="str">
        <f>'Données   '!B22</f>
        <v>Exportations</v>
      </c>
      <c r="D31" s="4"/>
      <c r="E31" s="4" t="str">
        <f>'Données   '!E22</f>
        <v>kt</v>
      </c>
      <c r="F31" s="4" t="str">
        <f>'Données   '!F22</f>
        <v>2015-16</v>
      </c>
      <c r="G31" s="4" t="str">
        <f>'Données   '!G22</f>
        <v>Pomme de terre</v>
      </c>
      <c r="H31" s="4" t="str">
        <f>'Données   '!H22</f>
        <v>2015-16</v>
      </c>
      <c r="I31" s="4" t="str">
        <f>'Données   '!I22</f>
        <v>France entière</v>
      </c>
      <c r="J31" s="4" t="str">
        <f>'Données   '!J22</f>
        <v>Exportation de Pommes de terre, séchées, même coupées en morceaux ou en tranches, mais non autrement préparées</v>
      </c>
      <c r="K31" s="4" t="str">
        <f>'Données   '!K22</f>
        <v>Déclarations françaises vers la Belgique et les Pays-Bas sous-estimées =&gt; remplacement par leurs données miroirs</v>
      </c>
      <c r="L31" s="4">
        <f>'Données   '!L22</f>
        <v>0</v>
      </c>
      <c r="M31" s="4" t="str">
        <f>'Données   '!M22</f>
        <v>Comext mensuel - EUROSTAT</v>
      </c>
      <c r="N31" s="4" t="str">
        <f>'Données   '!N22</f>
        <v>Volume</v>
      </c>
      <c r="O31" s="4" t="str">
        <f>'Données   '!O22</f>
        <v>Exportation de Pommes de terre, séchées, même coupées en morceaux ou en tranches, mais non autrement préparées = 1 kt ()</v>
      </c>
      <c r="P31" s="4" t="str">
        <f>'Données   '!P22</f>
        <v>Robuste</v>
      </c>
      <c r="Q31" s="4" t="str">
        <f>'Données   '!Q22</f>
        <v>Données collectées</v>
      </c>
      <c r="R31" s="4" t="str">
        <f>'Données   '!R22</f>
        <v>Donnée collectée (valeur du flux ou coefficient)</v>
      </c>
      <c r="T31" s="370"/>
    </row>
    <row r="32" spans="1:20">
      <c r="A32" s="4" t="str">
        <f>Produits!$B$37</f>
        <v>Produits déshydratés</v>
      </c>
      <c r="B32" s="4" t="str">
        <f>'Données   '!B23</f>
        <v>Exportations</v>
      </c>
      <c r="D32" s="4"/>
      <c r="E32" s="4" t="str">
        <f>'Données   '!E23</f>
        <v>kt</v>
      </c>
      <c r="F32" s="4">
        <f>'Données   '!F23</f>
        <v>0</v>
      </c>
      <c r="G32" s="4" t="str">
        <f>'Données   '!G23</f>
        <v>Pomme de terre</v>
      </c>
      <c r="H32" s="4" t="str">
        <f>'Données   '!H23</f>
        <v>2015-16</v>
      </c>
      <c r="I32" s="4" t="str">
        <f>'Données   '!I23</f>
        <v>France entière</v>
      </c>
      <c r="J32" s="4" t="str">
        <f>'Données   '!J23</f>
        <v>Exportation de Farine, semoule et poudre de pommes de terre</v>
      </c>
      <c r="K32" s="4">
        <f>'Données   '!K23</f>
        <v>0</v>
      </c>
      <c r="L32" s="4">
        <f>'Données   '!L23</f>
        <v>0</v>
      </c>
      <c r="M32" s="4" t="str">
        <f>'Données   '!M23</f>
        <v>Comext mensuel - EUROSTAT</v>
      </c>
      <c r="N32" s="4" t="str">
        <f>'Données   '!N23</f>
        <v>Volume</v>
      </c>
      <c r="O32" s="4" t="str">
        <f>'Données   '!O23</f>
        <v>Exportation de Farine, semoule et poudre de pommes de terre = 1 kt ()</v>
      </c>
      <c r="P32" s="4">
        <f>'Données   '!P23</f>
        <v>0</v>
      </c>
      <c r="Q32" s="4">
        <f>'Données   '!Q23</f>
        <v>0</v>
      </c>
      <c r="R32" s="4">
        <f>'Données   '!R23</f>
        <v>0</v>
      </c>
      <c r="T32" s="370"/>
    </row>
    <row r="33" spans="1:20">
      <c r="A33" s="4" t="str">
        <f>Produits!$B$37</f>
        <v>Produits déshydratés</v>
      </c>
      <c r="B33" s="4" t="str">
        <f>'Données   '!B24</f>
        <v>Exportations</v>
      </c>
      <c r="D33" s="4"/>
      <c r="E33" s="4" t="str">
        <f>'Données   '!E24</f>
        <v>kt</v>
      </c>
      <c r="F33" s="4">
        <f>'Données   '!F24</f>
        <v>0</v>
      </c>
      <c r="G33" s="4" t="str">
        <f>'Données   '!G24</f>
        <v>Pomme de terre</v>
      </c>
      <c r="H33" s="4" t="str">
        <f>'Données   '!H24</f>
        <v>2015-16</v>
      </c>
      <c r="I33" s="4" t="str">
        <f>'Données   '!I24</f>
        <v>France entière</v>
      </c>
      <c r="J33" s="4" t="str">
        <f>'Données   '!J24</f>
        <v>Exportation de Flocons, granulés et agglomérés sous forme de pellets, de pommes de terre</v>
      </c>
      <c r="K33" s="4">
        <f>'Données   '!K24</f>
        <v>0</v>
      </c>
      <c r="L33" s="4" t="str">
        <f>'Données   '!L24</f>
        <v>Douanes - Eurostat</v>
      </c>
      <c r="M33" s="4" t="str">
        <f>'Données   '!M24</f>
        <v>Comext mensuel - EUROSTAT</v>
      </c>
      <c r="N33" s="4" t="str">
        <f>'Données   '!N24</f>
        <v>Volume</v>
      </c>
      <c r="O33" s="4" t="str">
        <f>'Données   '!O24</f>
        <v>Exportation de Flocons, granulés et agglomérés sous forme de pellets, de pommes de terre = 16 kt (Douanes - Eurostat)</v>
      </c>
      <c r="P33" s="4">
        <f>'Données   '!P24</f>
        <v>0</v>
      </c>
      <c r="Q33" s="4">
        <f>'Données   '!Q24</f>
        <v>0</v>
      </c>
      <c r="R33" s="4">
        <f>'Données   '!R24</f>
        <v>0</v>
      </c>
      <c r="T33" s="370"/>
    </row>
    <row r="34" spans="1:20">
      <c r="A34" s="4" t="str">
        <f>Produits!$B$29</f>
        <v>Produits surgelés</v>
      </c>
      <c r="B34" s="4" t="str">
        <f>'Données   '!B26</f>
        <v>Exportations</v>
      </c>
      <c r="D34" s="4"/>
      <c r="E34" s="4" t="str">
        <f>'Données   '!E26</f>
        <v>kt</v>
      </c>
      <c r="F34" s="4">
        <f>'Données   '!F26</f>
        <v>0</v>
      </c>
      <c r="G34" s="4" t="str">
        <f>'Données   '!G26</f>
        <v>Pomme de terre</v>
      </c>
      <c r="H34" s="4" t="str">
        <f>'Données   '!H26</f>
        <v>2015-16</v>
      </c>
      <c r="I34" s="4" t="str">
        <f>'Données   '!I26</f>
        <v>France entière</v>
      </c>
      <c r="J34" s="4" t="str">
        <f>'Données   '!J26</f>
        <v>Exportation de Pommes de terre, simpl. cuites, congelées</v>
      </c>
      <c r="K34" s="4">
        <f>'Données   '!K26</f>
        <v>0</v>
      </c>
      <c r="L34" s="4" t="str">
        <f>'Données   '!L26</f>
        <v>Douanes - Eurostat</v>
      </c>
      <c r="M34" s="4" t="str">
        <f>'Données   '!M26</f>
        <v>Comext mensuel - EUROSTAT</v>
      </c>
      <c r="N34" s="4" t="str">
        <f>'Données   '!N26</f>
        <v>Volume</v>
      </c>
      <c r="O34" s="4" t="str">
        <f>'Données   '!O26</f>
        <v>Exportation de Pommes de terre, simpl. cuites, congelées = 293 kt (Douanes - Eurostat)</v>
      </c>
      <c r="P34" s="4">
        <f>'Données   '!P26</f>
        <v>0</v>
      </c>
      <c r="Q34" s="4">
        <f>'Données   '!Q26</f>
        <v>0</v>
      </c>
      <c r="R34" s="4">
        <f>'Données   '!R26</f>
        <v>0</v>
      </c>
    </row>
    <row r="35" spans="1:20">
      <c r="A35" s="4" t="str">
        <f>Produits!$B$29</f>
        <v>Produits surgelés</v>
      </c>
      <c r="B35" s="4" t="str">
        <f>'Données   '!B27</f>
        <v>Exportations</v>
      </c>
      <c r="D35" s="4"/>
      <c r="E35" s="4" t="str">
        <f>'Données   '!E27</f>
        <v>kt</v>
      </c>
      <c r="F35" s="4">
        <f>'Données   '!F27</f>
        <v>0</v>
      </c>
      <c r="G35" s="4" t="str">
        <f>'Données   '!G27</f>
        <v>Pomme de terre</v>
      </c>
      <c r="H35" s="4" t="str">
        <f>'Données   '!H27</f>
        <v>2015-16</v>
      </c>
      <c r="I35" s="4" t="str">
        <f>'Données   '!I27</f>
        <v>France entière</v>
      </c>
      <c r="J35" s="4" t="str">
        <f>'Données   '!J27</f>
        <v>Exportation de Pommes de terre, préparées ou conservées sous forme de farines, semoules ou flocons, congelées</v>
      </c>
      <c r="K35" s="4">
        <f>'Données   '!K27</f>
        <v>0</v>
      </c>
      <c r="L35" s="4" t="str">
        <f>'Données   '!L27</f>
        <v>Douanes - Eurostat</v>
      </c>
      <c r="M35" s="4" t="str">
        <f>'Données   '!M27</f>
        <v>Comext mensuel - EUROSTAT</v>
      </c>
      <c r="N35" s="4" t="str">
        <f>'Données   '!N27</f>
        <v>Volume</v>
      </c>
      <c r="O35" s="4" t="str">
        <f>'Données   '!O27</f>
        <v>Exportation de Pommes de terre, préparées ou conservées sous forme de farines, semoules ou flocons, congelées = 0 kt (Douanes - Eurostat)</v>
      </c>
      <c r="P35" s="4">
        <f>'Données   '!P27</f>
        <v>0</v>
      </c>
      <c r="Q35" s="4">
        <f>'Données   '!Q27</f>
        <v>0</v>
      </c>
      <c r="R35" s="4">
        <f>'Données   '!R27</f>
        <v>0</v>
      </c>
    </row>
    <row r="36" spans="1:20">
      <c r="A36" s="4" t="str">
        <f>Produits!$B$29</f>
        <v>Produits surgelés</v>
      </c>
      <c r="B36" s="4" t="str">
        <f>'Données   '!B28</f>
        <v>Exportations</v>
      </c>
      <c r="D36" s="4"/>
      <c r="E36" s="4" t="str">
        <f>'Données   '!E28</f>
        <v>kt</v>
      </c>
      <c r="F36" s="4">
        <f>'Données   '!F28</f>
        <v>0</v>
      </c>
      <c r="G36" s="4" t="str">
        <f>'Données   '!G28</f>
        <v>Pomme de terre</v>
      </c>
      <c r="H36" s="4" t="str">
        <f>'Données   '!H28</f>
        <v>2015-16</v>
      </c>
      <c r="I36" s="4" t="str">
        <f>'Données   '!I28</f>
        <v>France entière</v>
      </c>
      <c r="J36" s="4" t="str">
        <f>'Données   '!J28</f>
        <v>Exportation de Pommes de terre, préparées ou conservées autrement qu'au vinaigre ou à l'acide acétique, congelées (à l'excl. des pommes de terre simpl. cuites ou des pommes de terre sous forme de farines, semoules ou flocons)</v>
      </c>
      <c r="K36" s="4">
        <f>'Données   '!K28</f>
        <v>0</v>
      </c>
      <c r="L36" s="4" t="str">
        <f>'Données   '!L28</f>
        <v>Douanes - Eurostat</v>
      </c>
      <c r="M36" s="4" t="str">
        <f>'Données   '!M28</f>
        <v>Comext mensuel - EUROSTAT</v>
      </c>
      <c r="N36" s="4" t="str">
        <f>'Données   '!N28</f>
        <v>Volume</v>
      </c>
      <c r="O36" s="4" t="str">
        <f>'Données   '!O28</f>
        <v>Exportation de Pommes de terre, préparées ou conservées autrement qu'au vinaigre ou à l'acide acétique, congelées (à l'excl. des pommes de terre simpl. cuites ou des pommes de terre sous forme de farines, semoules ou flocons) = 23 kt (Douanes - Eurostat)</v>
      </c>
      <c r="P36" s="4">
        <f>'Données   '!P28</f>
        <v>0</v>
      </c>
      <c r="Q36" s="4">
        <f>'Données   '!Q28</f>
        <v>0</v>
      </c>
      <c r="R36" s="4">
        <f>'Données   '!R28</f>
        <v>0</v>
      </c>
    </row>
    <row r="37" spans="1:20">
      <c r="A37" s="4" t="str">
        <f>Produits!$B$37</f>
        <v>Produits déshydratés</v>
      </c>
      <c r="B37" s="4" t="str">
        <f>'Données   '!B29</f>
        <v>Exportations</v>
      </c>
      <c r="D37" s="4"/>
      <c r="E37" s="4" t="str">
        <f>'Données   '!E29</f>
        <v>kt</v>
      </c>
      <c r="F37" s="4">
        <f>'Données   '!F29</f>
        <v>0</v>
      </c>
      <c r="G37" s="4" t="str">
        <f>'Données   '!G29</f>
        <v>Pomme de terre</v>
      </c>
      <c r="H37" s="4" t="str">
        <f>'Données   '!H29</f>
        <v>2015-16</v>
      </c>
      <c r="I37" s="4" t="str">
        <f>'Données   '!I29</f>
        <v>France entière</v>
      </c>
      <c r="J37" s="4" t="str">
        <f>'Données   '!J29</f>
        <v>Exportation de Pommes de terre, sous forme de farines, semoules ou flocons, non congelées</v>
      </c>
      <c r="K37" s="4">
        <f>'Données   '!K29</f>
        <v>0</v>
      </c>
      <c r="L37" s="4" t="str">
        <f>'Données   '!L29</f>
        <v>Douanes - Eurostat</v>
      </c>
      <c r="M37" s="4" t="str">
        <f>'Données   '!M29</f>
        <v>Comext mensuel - EUROSTAT</v>
      </c>
      <c r="N37" s="4" t="str">
        <f>'Données   '!N29</f>
        <v>Volume</v>
      </c>
      <c r="O37" s="4" t="str">
        <f>'Données   '!O29</f>
        <v>Exportation de Pommes de terre, sous forme de farines, semoules ou flocons, non congelées = 12 kt (Douanes - Eurostat)</v>
      </c>
      <c r="P37" s="4">
        <f>'Données   '!P29</f>
        <v>0</v>
      </c>
      <c r="Q37" s="4">
        <f>'Données   '!Q29</f>
        <v>0</v>
      </c>
      <c r="R37" s="4">
        <f>'Données   '!R29</f>
        <v>0</v>
      </c>
    </row>
    <row r="38" spans="1:20">
      <c r="A38" s="4" t="str">
        <f>Produits!$B$46</f>
        <v>Chips</v>
      </c>
      <c r="B38" s="4" t="str">
        <f>'Données   '!B30</f>
        <v>Exportations</v>
      </c>
      <c r="D38" s="4"/>
      <c r="E38" s="4" t="str">
        <f>'Données   '!E30</f>
        <v>kt</v>
      </c>
      <c r="F38" s="4">
        <f>'Données   '!F30</f>
        <v>0</v>
      </c>
      <c r="G38" s="4" t="str">
        <f>'Données   '!G30</f>
        <v>Pomme de terre</v>
      </c>
      <c r="H38" s="4" t="str">
        <f>'Données   '!H30</f>
        <v>2015-16</v>
      </c>
      <c r="I38" s="4" t="str">
        <f>'Données   '!I30</f>
        <v>France entière</v>
      </c>
      <c r="J38" s="4" t="str">
        <f>'Données   '!J30</f>
        <v>Exportation de Pommes de terre, en fines tranches, frites, même salées ou aromatisées, en emballages hermétiquement clos, propres à la consommation en l'état, non congelées</v>
      </c>
      <c r="K38" s="4">
        <f>'Données   '!K30</f>
        <v>0</v>
      </c>
      <c r="L38" s="4" t="str">
        <f>'Données   '!L30</f>
        <v>Douanes - Eurostat</v>
      </c>
      <c r="M38" s="4" t="str">
        <f>'Données   '!M30</f>
        <v>Comext mensuel - EUROSTAT</v>
      </c>
      <c r="N38" s="4" t="str">
        <f>'Données   '!N30</f>
        <v>Volume</v>
      </c>
      <c r="O38" s="4" t="str">
        <f>'Données   '!O30</f>
        <v>Exportation de Pommes de terre, en fines tranches, frites, même salées ou aromatisées, en emballages hermétiquement clos, propres à la consommation en l'état, non congelées = 4 kt (Douanes - Eurostat)</v>
      </c>
      <c r="P38" s="4">
        <f>'Données   '!P30</f>
        <v>0</v>
      </c>
      <c r="Q38" s="4">
        <f>'Données   '!Q30</f>
        <v>0</v>
      </c>
      <c r="R38" s="4">
        <f>'Données   '!R30</f>
        <v>0</v>
      </c>
    </row>
    <row r="39" spans="1:20">
      <c r="A39" s="4" t="str">
        <f>Produits!$B$50</f>
        <v>Produits de 4ème et 5ème gamme</v>
      </c>
      <c r="B39" s="4" t="str">
        <f>'Données   '!B31</f>
        <v>Exportations</v>
      </c>
      <c r="D39" s="4"/>
      <c r="E39" s="4" t="str">
        <f>'Données   '!E31</f>
        <v>kt</v>
      </c>
      <c r="F39" s="4">
        <f>'Données   '!F31</f>
        <v>0</v>
      </c>
      <c r="G39" s="4" t="str">
        <f>'Données   '!G31</f>
        <v>Pomme de terre</v>
      </c>
      <c r="H39" s="4" t="str">
        <f>'Données   '!H31</f>
        <v>2015-16</v>
      </c>
      <c r="I39" s="4" t="str">
        <f>'Données   '!I31</f>
        <v>France entière</v>
      </c>
      <c r="J39" s="4" t="str">
        <f>'Données   '!J31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39" s="4">
        <f>'Données   '!K31</f>
        <v>0</v>
      </c>
      <c r="L39" s="4" t="str">
        <f>'Données   '!L31</f>
        <v>Douanes - Eurostat</v>
      </c>
      <c r="M39" s="4" t="str">
        <f>'Données   '!M31</f>
        <v>Comext mensuel - EUROSTAT</v>
      </c>
      <c r="N39" s="4" t="str">
        <f>'Données   '!N31</f>
        <v>Volume</v>
      </c>
      <c r="O39" s="4" t="str">
        <f>'Données   '!O31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7 kt (Douanes - Eurostat)</v>
      </c>
      <c r="P39" s="4">
        <f>'Données   '!P31</f>
        <v>0</v>
      </c>
      <c r="Q39" s="4">
        <f>'Données   '!Q31</f>
        <v>0</v>
      </c>
      <c r="R39" s="4">
        <f>'Données   '!R31</f>
        <v>0</v>
      </c>
    </row>
    <row r="40" spans="1:20">
      <c r="A40" s="4" t="str">
        <f>'Données   '!A33</f>
        <v>Importations</v>
      </c>
      <c r="B40" s="4" t="str">
        <f>Produits!$B$6</f>
        <v>Pommes de terre de féculerie</v>
      </c>
      <c r="D40" s="4"/>
      <c r="E40" s="4" t="str">
        <f>'Données   '!E33</f>
        <v>kt</v>
      </c>
      <c r="F40" s="4" t="str">
        <f>'Données   '!F33</f>
        <v>2019-20</v>
      </c>
      <c r="G40" s="4" t="str">
        <f>'Données   '!G33</f>
        <v>Pomme de terre</v>
      </c>
      <c r="H40" s="4" t="str">
        <f>'Données   '!H33</f>
        <v>2019-20</v>
      </c>
      <c r="I40" s="4" t="str">
        <f>'Données   '!I33</f>
        <v>France entière</v>
      </c>
      <c r="J40" s="4" t="str">
        <f>'Données   '!J33</f>
        <v>Importation de Pommes de terre, à l'état frais ou réfrigéré, destinées à la fabrication de la fécule</v>
      </c>
      <c r="K40" s="4">
        <f>'Données   '!K33</f>
        <v>0</v>
      </c>
      <c r="L40" s="4" t="str">
        <f>'Données   '!L33</f>
        <v>Douanes - Eurostat</v>
      </c>
      <c r="M40" s="4" t="str">
        <f>'Données   '!M33</f>
        <v>Comext mensuel - EUROSTAT</v>
      </c>
      <c r="N40" s="4" t="str">
        <f>'Données   '!N33</f>
        <v>Volume</v>
      </c>
      <c r="O40" s="4" t="str">
        <f>'Données   '!O33</f>
        <v>Importation de Pommes de terre, à l'état frais ou réfrigéré, destinées à la fabrication de la fécule = 4 kt (Douanes - Eurostat)</v>
      </c>
      <c r="P40" s="4" t="str">
        <f>'Données   '!P33</f>
        <v>Robuste</v>
      </c>
      <c r="Q40" s="4" t="str">
        <f>'Données   '!Q33</f>
        <v>Données collectées</v>
      </c>
      <c r="R40" s="4" t="str">
        <f>'Données   '!R33</f>
        <v>Donnée collectée (valeur du flux ou coefficient)</v>
      </c>
    </row>
    <row r="41" spans="1:20">
      <c r="A41" s="4" t="str">
        <f>'Données   '!A34</f>
        <v>Importations</v>
      </c>
      <c r="B41" s="4" t="str">
        <f>Produits!$B$8</f>
        <v>Pommes de terre de consommation</v>
      </c>
      <c r="D41" s="4"/>
      <c r="E41" s="4" t="str">
        <f>'Données   '!E34</f>
        <v>kt</v>
      </c>
      <c r="F41" s="4" t="str">
        <f>'Données   '!F34</f>
        <v>2019-20</v>
      </c>
      <c r="G41" s="4" t="str">
        <f>'Données   '!G34</f>
        <v>Pomme de terre</v>
      </c>
      <c r="H41" s="4" t="str">
        <f>'Données   '!H34</f>
        <v>2019-20</v>
      </c>
      <c r="I41" s="4" t="str">
        <f>'Données   '!I34</f>
        <v>France entière</v>
      </c>
      <c r="J41" s="4" t="str">
        <f>'Données   '!J34</f>
        <v>Importation de Pommes de terre de primeurs, à l'état frais ou réfrigéré, du 1er janvier au 30 juin</v>
      </c>
      <c r="K41" s="4">
        <f>'Données   '!K34</f>
        <v>0</v>
      </c>
      <c r="L41" s="4" t="str">
        <f>'Données   '!L34</f>
        <v>Douanes - Eurostat</v>
      </c>
      <c r="M41" s="4" t="str">
        <f>'Données   '!M34</f>
        <v>Comext mensuel - EUROSTAT</v>
      </c>
      <c r="N41" s="4" t="str">
        <f>'Données   '!N34</f>
        <v>Volume</v>
      </c>
      <c r="O41" s="4" t="str">
        <f>'Données   '!O34</f>
        <v>Importation de Pommes de terre de primeurs, à l'état frais ou réfrigéré, du 1er janvier au 30 juin = 24 kt (Douanes - Eurostat)</v>
      </c>
      <c r="P41" s="4" t="str">
        <f>'Données   '!P34</f>
        <v>Robuste</v>
      </c>
      <c r="Q41" s="4" t="str">
        <f>'Données   '!Q34</f>
        <v>Données collectées</v>
      </c>
      <c r="R41" s="4" t="str">
        <f>'Données   '!R34</f>
        <v>Donnée collectée (valeur du flux ou coefficient)</v>
      </c>
    </row>
    <row r="42" spans="1:20">
      <c r="A42" s="4" t="str">
        <f>'Données   '!A35</f>
        <v>Importations</v>
      </c>
      <c r="B42" s="4" t="str">
        <f>Produits!$B$8</f>
        <v>Pommes de terre de consommation</v>
      </c>
      <c r="D42" s="4"/>
      <c r="E42" s="4" t="str">
        <f>'Données   '!E35</f>
        <v>kt</v>
      </c>
      <c r="F42" s="4" t="str">
        <f>'Données   '!F35</f>
        <v>2019-20</v>
      </c>
      <c r="G42" s="4" t="str">
        <f>'Données   '!G35</f>
        <v>Pomme de terre</v>
      </c>
      <c r="H42" s="4" t="str">
        <f>'Données   '!H35</f>
        <v>2019-20</v>
      </c>
      <c r="I42" s="4" t="str">
        <f>'Données   '!I35</f>
        <v>France entière</v>
      </c>
      <c r="J42" s="4" t="str">
        <f>'Données   '!J35</f>
        <v>Importation de Pommes de terre, à l'état frais ou réfrigéré (à l'excl. des pommes de terre de primeurs du 1er janvier au 30 juin, des pommes de terre de semence et des pommes de terre destinées à la fabrication de la fécule)</v>
      </c>
      <c r="K42" s="4">
        <f>'Données   '!K35</f>
        <v>0</v>
      </c>
      <c r="L42" s="4" t="str">
        <f>'Données   '!L35</f>
        <v>Douanes - Eurostat</v>
      </c>
      <c r="M42" s="4" t="str">
        <f>'Données   '!M35</f>
        <v>Comext mensuel - EUROSTAT</v>
      </c>
      <c r="N42" s="4" t="str">
        <f>'Données   '!N35</f>
        <v>Volume</v>
      </c>
      <c r="O42" s="4" t="str">
        <f>'Données   '!O35</f>
        <v>Importation de Pommes de terre, à l'état frais ou réfrigéré (à l'excl. des pommes de terre de primeurs du 1er janvier au 30 juin, des pommes de terre de semence et des pommes de terre destinées à la fabrication de la fécule) = 311 kt (Douanes - Eurostat)</v>
      </c>
      <c r="P42" s="4" t="str">
        <f>'Données   '!P35</f>
        <v>Robuste</v>
      </c>
      <c r="Q42" s="4" t="str">
        <f>'Données   '!Q35</f>
        <v>Données collectées</v>
      </c>
      <c r="R42" s="4" t="str">
        <f>'Données   '!R35</f>
        <v>Donnée collectée (valeur du flux ou coefficient)</v>
      </c>
    </row>
    <row r="43" spans="1:20">
      <c r="A43" s="4" t="str">
        <f>'Données   '!A36</f>
        <v>Importations</v>
      </c>
      <c r="B43" s="4" t="str">
        <f>Produits!$B$8</f>
        <v>Pommes de terre de consommation</v>
      </c>
      <c r="D43" s="4"/>
      <c r="E43" s="4" t="str">
        <f>'Données   '!E36</f>
        <v>kt</v>
      </c>
      <c r="F43" s="4" t="str">
        <f>'Données   '!F36</f>
        <v>2019-20</v>
      </c>
      <c r="G43" s="4" t="str">
        <f>'Données   '!G36</f>
        <v>Pomme de terre</v>
      </c>
      <c r="H43" s="4" t="str">
        <f>'Données   '!H36</f>
        <v>2019-20</v>
      </c>
      <c r="I43" s="4" t="str">
        <f>'Données   '!I36</f>
        <v>France entière</v>
      </c>
      <c r="J43" s="4" t="str">
        <f>'Données   '!J36</f>
        <v>Importation de Pommes de terre, non cuites ou cuites à l'eau ou à la vapeur, congelées</v>
      </c>
      <c r="K43" s="4">
        <f>'Données   '!K36</f>
        <v>0</v>
      </c>
      <c r="L43" s="4" t="str">
        <f>'Données   '!L36</f>
        <v>Douanes - Eurostat</v>
      </c>
      <c r="M43" s="4" t="str">
        <f>'Données   '!M36</f>
        <v>Comext mensuel - EUROSTAT</v>
      </c>
      <c r="N43" s="4" t="str">
        <f>'Données   '!N36</f>
        <v>Volume</v>
      </c>
      <c r="O43" s="4" t="str">
        <f>'Données   '!O36</f>
        <v>Importation de Pommes de terre, non cuites ou cuites à l'eau ou à la vapeur, congelées = 17 kt (Douanes - Eurostat)</v>
      </c>
      <c r="P43" s="4" t="str">
        <f>'Données   '!P36</f>
        <v>Robuste</v>
      </c>
      <c r="Q43" s="4" t="str">
        <f>'Données   '!Q36</f>
        <v>Données collectées</v>
      </c>
      <c r="R43" s="4" t="str">
        <f>'Données   '!R36</f>
        <v>Donnée collectée (valeur du flux ou coefficient)</v>
      </c>
    </row>
    <row r="44" spans="1:20">
      <c r="A44" s="4" t="str">
        <f>'Données   '!A37</f>
        <v>Importations</v>
      </c>
      <c r="B44" s="4" t="str">
        <f>Produits!$B$8</f>
        <v>Pommes de terre de consommation</v>
      </c>
      <c r="D44" s="4"/>
      <c r="E44" s="4" t="str">
        <f>'Données   '!E37</f>
        <v>kt</v>
      </c>
      <c r="F44" s="4" t="str">
        <f>'Données   '!F37</f>
        <v>2019-20</v>
      </c>
      <c r="G44" s="4" t="str">
        <f>'Données   '!G37</f>
        <v>Pomme de terre</v>
      </c>
      <c r="H44" s="4" t="str">
        <f>'Données   '!H37</f>
        <v>2019-20</v>
      </c>
      <c r="I44" s="4" t="str">
        <f>'Données   '!I37</f>
        <v>France entière</v>
      </c>
      <c r="J44" s="4" t="str">
        <f>'Données   '!J37</f>
        <v>Importation de Pommes de terre, séchées, même coupées en morceaux ou en tranches, mais non autrement préparées</v>
      </c>
      <c r="K44" s="4">
        <f>'Données   '!K37</f>
        <v>0</v>
      </c>
      <c r="L44" s="4">
        <f>'Données   '!L37</f>
        <v>0</v>
      </c>
      <c r="M44" s="4" t="str">
        <f>'Données   '!M37</f>
        <v>Comext mensuel - EUROSTAT</v>
      </c>
      <c r="N44" s="4" t="str">
        <f>'Données   '!N37</f>
        <v>Volume</v>
      </c>
      <c r="O44" s="4" t="str">
        <f>'Données   '!O37</f>
        <v>Importation de Pommes de terre, séchées, même coupées en morceaux ou en tranches, mais non autrement préparées = 1 kt ()</v>
      </c>
      <c r="P44" s="4" t="str">
        <f>'Données   '!P37</f>
        <v>Robuste</v>
      </c>
      <c r="Q44" s="4" t="str">
        <f>'Données   '!Q37</f>
        <v>Données collectées</v>
      </c>
      <c r="R44" s="4" t="str">
        <f>'Données   '!R37</f>
        <v>Donnée collectée (valeur du flux ou coefficient)</v>
      </c>
    </row>
    <row r="45" spans="1:20">
      <c r="A45" s="4" t="str">
        <f>'Données   '!A38</f>
        <v>Importations</v>
      </c>
      <c r="B45" s="4" t="str">
        <f>Produits!$B$37</f>
        <v>Produits déshydratés</v>
      </c>
      <c r="D45" s="4"/>
      <c r="E45" s="4" t="str">
        <f>'Données   '!E38</f>
        <v>kt</v>
      </c>
      <c r="F45" s="4">
        <f>'Données   '!F38</f>
        <v>0</v>
      </c>
      <c r="G45" s="4" t="str">
        <f>'Données   '!G38</f>
        <v>Pomme de terre</v>
      </c>
      <c r="H45" s="4" t="str">
        <f>'Données   '!H38</f>
        <v>2019-20</v>
      </c>
      <c r="I45" s="4" t="str">
        <f>'Données   '!I38</f>
        <v>France entière</v>
      </c>
      <c r="J45" s="4" t="str">
        <f>'Données   '!J38</f>
        <v>Importation de Farine, semoule et poudre de pommes de terre</v>
      </c>
      <c r="K45" s="4">
        <f>'Données   '!K38</f>
        <v>0</v>
      </c>
      <c r="L45" s="4">
        <f>'Données   '!L38</f>
        <v>0</v>
      </c>
      <c r="M45" s="4" t="str">
        <f>'Données   '!M38</f>
        <v>Comext mensuel - EUROSTAT</v>
      </c>
      <c r="N45" s="4" t="str">
        <f>'Données   '!N38</f>
        <v>Volume</v>
      </c>
      <c r="O45" s="4" t="str">
        <f>'Données   '!O38</f>
        <v>Importation de Farine, semoule et poudre de pommes de terre = 4 kt ()</v>
      </c>
      <c r="P45" s="4">
        <f>'Données   '!P38</f>
        <v>0</v>
      </c>
      <c r="Q45" s="4">
        <f>'Données   '!Q38</f>
        <v>0</v>
      </c>
      <c r="R45" s="4">
        <f>'Données   '!R38</f>
        <v>0</v>
      </c>
    </row>
    <row r="46" spans="1:20">
      <c r="A46" s="4" t="str">
        <f>'Données   '!A39</f>
        <v>Importations</v>
      </c>
      <c r="B46" s="4" t="str">
        <f>Produits!$B$37</f>
        <v>Produits déshydratés</v>
      </c>
      <c r="D46" s="4"/>
      <c r="E46" s="4" t="str">
        <f>'Données   '!E39</f>
        <v>kt</v>
      </c>
      <c r="F46" s="4">
        <f>'Données   '!F39</f>
        <v>0</v>
      </c>
      <c r="G46" s="4" t="str">
        <f>'Données   '!G39</f>
        <v>Pomme de terre</v>
      </c>
      <c r="H46" s="4" t="str">
        <f>'Données   '!H39</f>
        <v>2019-20</v>
      </c>
      <c r="I46" s="4" t="str">
        <f>'Données   '!I39</f>
        <v>France entière</v>
      </c>
      <c r="J46" s="4" t="str">
        <f>'Données   '!J39</f>
        <v>Importation de Flocons, granulés et agglomérés sous forme de pellets, de pommes de terre</v>
      </c>
      <c r="K46" s="4">
        <f>'Données   '!K39</f>
        <v>0</v>
      </c>
      <c r="L46" s="4" t="str">
        <f>'Données   '!L39</f>
        <v>Douanes - Eurostat</v>
      </c>
      <c r="M46" s="4" t="str">
        <f>'Données   '!M39</f>
        <v>Comext mensuel - EUROSTAT</v>
      </c>
      <c r="N46" s="4" t="str">
        <f>'Données   '!N39</f>
        <v>Volume</v>
      </c>
      <c r="O46" s="4" t="str">
        <f>'Données   '!O39</f>
        <v>Importation de Flocons, granulés et agglomérés sous forme de pellets, de pommes de terre = 28 kt (Douanes - Eurostat)</v>
      </c>
      <c r="P46" s="4">
        <f>'Données   '!P39</f>
        <v>0</v>
      </c>
      <c r="Q46" s="4">
        <f>'Données   '!Q39</f>
        <v>0</v>
      </c>
      <c r="R46" s="4">
        <f>'Données   '!R39</f>
        <v>0</v>
      </c>
    </row>
    <row r="47" spans="1:20">
      <c r="A47" s="4" t="str">
        <f>'Données   '!A41</f>
        <v>Importations</v>
      </c>
      <c r="B47" s="4" t="str">
        <f>Produits!$B$29</f>
        <v>Produits surgelés</v>
      </c>
      <c r="D47" s="4"/>
      <c r="E47" s="4" t="str">
        <f>'Données   '!E41</f>
        <v>kt</v>
      </c>
      <c r="F47" s="4">
        <f>'Données   '!F41</f>
        <v>0</v>
      </c>
      <c r="G47" s="4" t="str">
        <f>'Données   '!G41</f>
        <v>Pomme de terre</v>
      </c>
      <c r="H47" s="4" t="str">
        <f>'Données   '!H41</f>
        <v>2019-20</v>
      </c>
      <c r="I47" s="4" t="str">
        <f>'Données   '!I41</f>
        <v>France entière</v>
      </c>
      <c r="J47" s="4" t="str">
        <f>'Données   '!J41</f>
        <v>Importation de Pommes de terre, simpl. cuites, congelées</v>
      </c>
      <c r="K47" s="4">
        <f>'Données   '!K41</f>
        <v>0</v>
      </c>
      <c r="L47" s="4" t="str">
        <f>'Données   '!L41</f>
        <v>Douanes - Eurostat</v>
      </c>
      <c r="M47" s="4" t="str">
        <f>'Données   '!M41</f>
        <v>Comext mensuel - EUROSTAT</v>
      </c>
      <c r="N47" s="4" t="str">
        <f>'Données   '!N41</f>
        <v>Volume</v>
      </c>
      <c r="O47" s="4" t="str">
        <f>'Données   '!O41</f>
        <v>Importation de Pommes de terre, simpl. cuites, congelées = 378 kt (Douanes - Eurostat)</v>
      </c>
      <c r="P47" s="4">
        <f>'Données   '!P41</f>
        <v>0</v>
      </c>
      <c r="Q47" s="4">
        <f>'Données   '!Q41</f>
        <v>0</v>
      </c>
      <c r="R47" s="4">
        <f>'Données   '!R41</f>
        <v>0</v>
      </c>
    </row>
    <row r="48" spans="1:20">
      <c r="A48" s="4" t="str">
        <f>'Données   '!A42</f>
        <v>Importations</v>
      </c>
      <c r="B48" s="4" t="str">
        <f>Produits!$B$29</f>
        <v>Produits surgelés</v>
      </c>
      <c r="D48" s="4"/>
      <c r="E48" s="4" t="str">
        <f>'Données   '!E42</f>
        <v>kt</v>
      </c>
      <c r="F48" s="4">
        <f>'Données   '!F42</f>
        <v>0</v>
      </c>
      <c r="G48" s="4" t="str">
        <f>'Données   '!G42</f>
        <v>Pomme de terre</v>
      </c>
      <c r="H48" s="4" t="str">
        <f>'Données   '!H42</f>
        <v>2019-20</v>
      </c>
      <c r="I48" s="4" t="str">
        <f>'Données   '!I42</f>
        <v>France entière</v>
      </c>
      <c r="J48" s="4" t="str">
        <f>'Données   '!J42</f>
        <v>Importation de Pommes de terre, préparées ou conservées sous forme de farines, semoules ou flocons, congelées</v>
      </c>
      <c r="K48" s="4">
        <f>'Données   '!K42</f>
        <v>0</v>
      </c>
      <c r="L48" s="4" t="str">
        <f>'Données   '!L42</f>
        <v>Douanes - Eurostat</v>
      </c>
      <c r="M48" s="4" t="str">
        <f>'Données   '!M42</f>
        <v>Comext mensuel - EUROSTAT</v>
      </c>
      <c r="N48" s="4" t="str">
        <f>'Données   '!N42</f>
        <v>Volume</v>
      </c>
      <c r="O48" s="4" t="str">
        <f>'Données   '!O42</f>
        <v>Importation de Pommes de terre, préparées ou conservées sous forme de farines, semoules ou flocons, congelées = 1 kt (Douanes - Eurostat)</v>
      </c>
      <c r="P48" s="4">
        <f>'Données   '!P42</f>
        <v>0</v>
      </c>
      <c r="Q48" s="4">
        <f>'Données   '!Q42</f>
        <v>0</v>
      </c>
      <c r="R48" s="4">
        <f>'Données   '!R42</f>
        <v>0</v>
      </c>
    </row>
    <row r="49" spans="1:18">
      <c r="A49" s="4" t="str">
        <f>'Données   '!A43</f>
        <v>Importations</v>
      </c>
      <c r="B49" s="4" t="str">
        <f>Produits!$B$29</f>
        <v>Produits surgelés</v>
      </c>
      <c r="D49" s="4"/>
      <c r="E49" s="4" t="str">
        <f>'Données   '!E43</f>
        <v>kt</v>
      </c>
      <c r="F49" s="4">
        <f>'Données   '!F43</f>
        <v>0</v>
      </c>
      <c r="G49" s="4" t="str">
        <f>'Données   '!G43</f>
        <v>Pomme de terre</v>
      </c>
      <c r="H49" s="4" t="str">
        <f>'Données   '!H43</f>
        <v>2019-20</v>
      </c>
      <c r="I49" s="4" t="str">
        <f>'Données   '!I43</f>
        <v>France entière</v>
      </c>
      <c r="J49" s="4" t="str">
        <f>'Données   '!J43</f>
        <v>Importation de Pommes de terre, préparées ou conservées autrement qu'au vinaigre ou à l'acide acétique, congelées (à l'excl. des pommes de terre simpl. cuites ou des pommes de terre sous forme de farines, semoules ou flocons)</v>
      </c>
      <c r="K49" s="4">
        <f>'Données   '!K43</f>
        <v>0</v>
      </c>
      <c r="L49" s="4" t="str">
        <f>'Données   '!L43</f>
        <v>Douanes - Eurostat</v>
      </c>
      <c r="M49" s="4" t="str">
        <f>'Données   '!M43</f>
        <v>Comext mensuel - EUROSTAT</v>
      </c>
      <c r="N49" s="4" t="str">
        <f>'Données   '!N43</f>
        <v>Volume</v>
      </c>
      <c r="O49" s="4" t="str">
        <f>'Données   '!O43</f>
        <v>Importation de Pommes de terre, préparées ou conservées autrement qu'au vinaigre ou à l'acide acétique, congelées (à l'excl. des pommes de terre simpl. cuites ou des pommes de terre sous forme de farines, semoules ou flocons) = 190 kt (Douanes - Eurostat)</v>
      </c>
      <c r="P49" s="4">
        <f>'Données   '!P43</f>
        <v>0</v>
      </c>
      <c r="Q49" s="4">
        <f>'Données   '!Q43</f>
        <v>0</v>
      </c>
      <c r="R49" s="4">
        <f>'Données   '!R43</f>
        <v>0</v>
      </c>
    </row>
    <row r="50" spans="1:18">
      <c r="A50" s="4" t="str">
        <f>'Données   '!A44</f>
        <v>Importations</v>
      </c>
      <c r="B50" s="4" t="str">
        <f>Produits!$B$37</f>
        <v>Produits déshydratés</v>
      </c>
      <c r="D50" s="4"/>
      <c r="E50" s="4" t="str">
        <f>'Données   '!E44</f>
        <v>kt</v>
      </c>
      <c r="F50" s="4">
        <f>'Données   '!F44</f>
        <v>0</v>
      </c>
      <c r="G50" s="4" t="str">
        <f>'Données   '!G44</f>
        <v>Pomme de terre</v>
      </c>
      <c r="H50" s="4" t="str">
        <f>'Données   '!H44</f>
        <v>2019-20</v>
      </c>
      <c r="I50" s="4" t="str">
        <f>'Données   '!I44</f>
        <v>France entière</v>
      </c>
      <c r="J50" s="4" t="str">
        <f>'Données   '!J44</f>
        <v>Importation de Pommes de terre, sous forme de farines, semoules ou flocons, non congelées</v>
      </c>
      <c r="K50" s="4">
        <f>'Données   '!K44</f>
        <v>0</v>
      </c>
      <c r="L50" s="4" t="str">
        <f>'Données   '!L44</f>
        <v>Douanes - Eurostat</v>
      </c>
      <c r="M50" s="4" t="str">
        <f>'Données   '!M44</f>
        <v>Comext mensuel - EUROSTAT</v>
      </c>
      <c r="N50" s="4" t="str">
        <f>'Données   '!N44</f>
        <v>Volume</v>
      </c>
      <c r="O50" s="4" t="str">
        <f>'Données   '!O44</f>
        <v>Importation de Pommes de terre, sous forme de farines, semoules ou flocons, non congelées = 4 kt (Douanes - Eurostat)</v>
      </c>
      <c r="P50" s="4">
        <f>'Données   '!P44</f>
        <v>0</v>
      </c>
      <c r="Q50" s="4">
        <f>'Données   '!Q44</f>
        <v>0</v>
      </c>
      <c r="R50" s="4">
        <f>'Données   '!R44</f>
        <v>0</v>
      </c>
    </row>
    <row r="51" spans="1:18">
      <c r="A51" s="4" t="str">
        <f>'Données   '!A45</f>
        <v>Importations</v>
      </c>
      <c r="B51" s="4" t="str">
        <f>Produits!$B$46</f>
        <v>Chips</v>
      </c>
      <c r="D51" s="4"/>
      <c r="E51" s="4" t="str">
        <f>'Données   '!E45</f>
        <v>kt</v>
      </c>
      <c r="F51" s="4">
        <f>'Données   '!F45</f>
        <v>0</v>
      </c>
      <c r="G51" s="4" t="str">
        <f>'Données   '!G45</f>
        <v>Pomme de terre</v>
      </c>
      <c r="H51" s="4" t="str">
        <f>'Données   '!H45</f>
        <v>2019-20</v>
      </c>
      <c r="I51" s="4" t="str">
        <f>'Données   '!I45</f>
        <v>France entière</v>
      </c>
      <c r="J51" s="4" t="str">
        <f>'Données   '!J45</f>
        <v>Importation de Pommes de terre, en fines tranches, frites, même salées ou aromatisées, en emballages hermétiquement clos, propres à la consommation en l'état, non congelées</v>
      </c>
      <c r="K51" s="4">
        <f>'Données   '!K45</f>
        <v>0</v>
      </c>
      <c r="L51" s="4" t="str">
        <f>'Données   '!L45</f>
        <v>Douanes - Eurostat</v>
      </c>
      <c r="M51" s="4" t="str">
        <f>'Données   '!M45</f>
        <v>Comext mensuel - EUROSTAT</v>
      </c>
      <c r="N51" s="4" t="str">
        <f>'Données   '!N45</f>
        <v>Volume</v>
      </c>
      <c r="O51" s="4" t="str">
        <f>'Données   '!O45</f>
        <v>Importation de Pommes de terre, en fines tranches, frites, même salées ou aromatisées, en emballages hermétiquement clos, propres à la consommation en l'état, non congelées = 62 kt (Douanes - Eurostat)</v>
      </c>
      <c r="P51" s="4">
        <f>'Données   '!P45</f>
        <v>0</v>
      </c>
      <c r="Q51" s="4">
        <f>'Données   '!Q45</f>
        <v>0</v>
      </c>
      <c r="R51" s="4">
        <f>'Données   '!R45</f>
        <v>0</v>
      </c>
    </row>
    <row r="52" spans="1:18">
      <c r="A52" s="4" t="str">
        <f>'Données   '!A46</f>
        <v>Importations</v>
      </c>
      <c r="B52" s="4" t="str">
        <f>Produits!$B$50</f>
        <v>Produits de 4ème et 5ème gamme</v>
      </c>
      <c r="D52" s="4"/>
      <c r="E52" s="4" t="str">
        <f>'Données   '!E46</f>
        <v>kt</v>
      </c>
      <c r="F52" s="4">
        <f>'Données   '!F46</f>
        <v>0</v>
      </c>
      <c r="G52" s="4" t="str">
        <f>'Données   '!G46</f>
        <v>Pomme de terre</v>
      </c>
      <c r="H52" s="4" t="str">
        <f>'Données   '!H46</f>
        <v>2019-20</v>
      </c>
      <c r="I52" s="4" t="str">
        <f>'Données   '!I46</f>
        <v>France entière</v>
      </c>
      <c r="J52" s="4" t="str">
        <f>'Données   '!J46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52" s="4">
        <f>'Données   '!K46</f>
        <v>0</v>
      </c>
      <c r="L52" s="4" t="str">
        <f>'Données   '!L46</f>
        <v>Douanes - Eurostat</v>
      </c>
      <c r="M52" s="4" t="str">
        <f>'Données   '!M46</f>
        <v>Comext mensuel - EUROSTAT</v>
      </c>
      <c r="N52" s="4" t="str">
        <f>'Données   '!N46</f>
        <v>Volume</v>
      </c>
      <c r="O52" s="4" t="str">
        <f>'Données   '!O46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51 kt (Douanes - Eurostat)</v>
      </c>
      <c r="P52" s="4">
        <f>'Données   '!P46</f>
        <v>0</v>
      </c>
      <c r="Q52" s="4">
        <f>'Données   '!Q46</f>
        <v>0</v>
      </c>
      <c r="R52" s="4">
        <f>'Données   '!R46</f>
        <v>0</v>
      </c>
    </row>
    <row r="53" spans="1:18">
      <c r="A53" s="4" t="str">
        <f>Produits!$B$6</f>
        <v>Pommes de terre de féculerie</v>
      </c>
      <c r="B53" s="4" t="str">
        <f>'Données   '!B48</f>
        <v>Exportations</v>
      </c>
      <c r="D53" s="4"/>
      <c r="E53" s="4" t="str">
        <f>'Données   '!E48</f>
        <v>kt</v>
      </c>
      <c r="F53" s="4" t="str">
        <f>'Données   '!F48</f>
        <v>2019-20</v>
      </c>
      <c r="G53" s="4" t="str">
        <f>'Données   '!G48</f>
        <v>Pomme de terre</v>
      </c>
      <c r="H53" s="4" t="str">
        <f>'Données   '!H48</f>
        <v>2019-20</v>
      </c>
      <c r="I53" s="4" t="str">
        <f>'Données   '!I48</f>
        <v>France entière</v>
      </c>
      <c r="J53" s="4" t="str">
        <f>'Données   '!J48</f>
        <v>Exportation de Pommes de terre, à l'état frais ou réfrigéré, destinées à la fabrication de la fécule</v>
      </c>
      <c r="K53" s="4">
        <f>'Données   '!K48</f>
        <v>0</v>
      </c>
      <c r="L53" s="4" t="str">
        <f>'Données   '!L48</f>
        <v>Douanes - Eurostat</v>
      </c>
      <c r="M53" s="4" t="str">
        <f>'Données   '!M48</f>
        <v>Comext mensuel - EUROSTAT</v>
      </c>
      <c r="N53" s="4" t="str">
        <f>'Données   '!N48</f>
        <v>Volume</v>
      </c>
      <c r="O53" s="4" t="str">
        <f>'Données   '!O48</f>
        <v>Exportation de Pommes de terre, à l'état frais ou réfrigéré, destinées à la fabrication de la fécule = 104 kt (Douanes - Eurostat)</v>
      </c>
      <c r="P53" s="4" t="str">
        <f>'Données   '!P48</f>
        <v>Robuste</v>
      </c>
      <c r="Q53" s="4" t="str">
        <f>'Données   '!Q48</f>
        <v>Données collectées</v>
      </c>
      <c r="R53" s="4" t="str">
        <f>'Données   '!R48</f>
        <v>Donnée collectée (valeur du flux ou coefficient)</v>
      </c>
    </row>
    <row r="54" spans="1:18">
      <c r="A54" s="4" t="str">
        <f>Produits!$B$8</f>
        <v>Pommes de terre de consommation</v>
      </c>
      <c r="B54" s="4" t="str">
        <f>'Données   '!B49</f>
        <v>Exportations</v>
      </c>
      <c r="D54" s="4"/>
      <c r="E54" s="4" t="str">
        <f>'Données   '!E49</f>
        <v>kt</v>
      </c>
      <c r="F54" s="4" t="str">
        <f>'Données   '!F49</f>
        <v>2019-20</v>
      </c>
      <c r="G54" s="4" t="str">
        <f>'Données   '!G49</f>
        <v>Pomme de terre</v>
      </c>
      <c r="H54" s="4" t="str">
        <f>'Données   '!H49</f>
        <v>2019-20</v>
      </c>
      <c r="I54" s="4" t="str">
        <f>'Données   '!I49</f>
        <v>France entière</v>
      </c>
      <c r="J54" s="4" t="str">
        <f>'Données   '!J49</f>
        <v>Exportation de Pommes de terre de primeurs, à l'état frais ou réfrigéré, du 1er janvier au 30 juin</v>
      </c>
      <c r="K54" s="4" t="str">
        <f>'Données   '!K49</f>
        <v>Déclarations françaises vers la Belgique et les Pays-Bas sous-estimées =&gt; remplacement par leurs données miroirs</v>
      </c>
      <c r="L54" s="4" t="str">
        <f>'Données   '!L49</f>
        <v>Douanes - Eurostat</v>
      </c>
      <c r="M54" s="4" t="str">
        <f>'Données   '!M49</f>
        <v>Comext mensuel - EUROSTAT</v>
      </c>
      <c r="N54" s="4" t="str">
        <f>'Données   '!N49</f>
        <v>Volume</v>
      </c>
      <c r="O54" s="4" t="str">
        <f>'Données   '!O49</f>
        <v>Exportation de Pommes de terre de primeurs, à l'état frais ou réfrigéré, du 1er janvier au 30 juin = 34 kt (Douanes - Eurostat)</v>
      </c>
      <c r="P54" s="4" t="str">
        <f>'Données   '!P49</f>
        <v>Robuste</v>
      </c>
      <c r="Q54" s="4" t="str">
        <f>'Données   '!Q49</f>
        <v>Données collectées</v>
      </c>
      <c r="R54" s="4" t="str">
        <f>'Données   '!R49</f>
        <v>Donnée collectée (valeur du flux ou coefficient)</v>
      </c>
    </row>
    <row r="55" spans="1:18">
      <c r="A55" s="4" t="str">
        <f>Produits!$B$8</f>
        <v>Pommes de terre de consommation</v>
      </c>
      <c r="B55" s="4" t="str">
        <f>'Données   '!B50</f>
        <v>Exportations</v>
      </c>
      <c r="D55" s="4"/>
      <c r="E55" s="4" t="str">
        <f>'Données   '!E50</f>
        <v>kt</v>
      </c>
      <c r="F55" s="4" t="str">
        <f>'Données   '!F50</f>
        <v>2019-20</v>
      </c>
      <c r="G55" s="4" t="str">
        <f>'Données   '!G50</f>
        <v>Pomme de terre</v>
      </c>
      <c r="H55" s="4" t="str">
        <f>'Données   '!H50</f>
        <v>2019-20</v>
      </c>
      <c r="I55" s="4" t="str">
        <f>'Données   '!I50</f>
        <v>France entière</v>
      </c>
      <c r="J55" s="4" t="str">
        <f>'Données   '!J50</f>
        <v>Exportation de Pommes de terre, à l'état frais ou réfrigéré (à l'excl. des pommes de terre de primeurs du 1er janvier au 30 juin, des pommes de terre de semence et des pommes de terre destinées à la fabrication de la fécule)</v>
      </c>
      <c r="K55" s="4" t="str">
        <f>'Données   '!K50</f>
        <v>Déclarations françaises vers la Belgique et les Pays-Bas sous-estimées =&gt; remplacement par leurs données miroirs</v>
      </c>
      <c r="L55" s="4" t="str">
        <f>'Données   '!L50</f>
        <v>Douanes - Eurostat</v>
      </c>
      <c r="M55" s="4" t="str">
        <f>'Données   '!M50</f>
        <v>Comext mensuel - EUROSTAT</v>
      </c>
      <c r="N55" s="4" t="str">
        <f>'Données   '!N50</f>
        <v>Volume</v>
      </c>
      <c r="O55" s="4" t="str">
        <f>'Données   '!O50</f>
        <v>Exportation de Pommes de terre, à l'état frais ou réfrigéré (à l'excl. des pommes de terre de primeurs du 1er janvier au 30 juin, des pommes de terre de semence et des pommes de terre destinées à la fabrication de la fécule) = 3146 kt (Douanes - Eurostat)</v>
      </c>
      <c r="P55" s="4" t="str">
        <f>'Données   '!P50</f>
        <v>Robuste</v>
      </c>
      <c r="Q55" s="4" t="str">
        <f>'Données   '!Q50</f>
        <v>Données collectées</v>
      </c>
      <c r="R55" s="4" t="str">
        <f>'Données   '!R50</f>
        <v>Donnée collectée (valeur du flux ou coefficient)</v>
      </c>
    </row>
    <row r="56" spans="1:18">
      <c r="A56" s="4" t="str">
        <f>Produits!$B$8</f>
        <v>Pommes de terre de consommation</v>
      </c>
      <c r="B56" s="4" t="str">
        <f>'Données   '!B51</f>
        <v>Exportations</v>
      </c>
      <c r="D56" s="4"/>
      <c r="E56" s="4" t="str">
        <f>'Données   '!E51</f>
        <v>kt</v>
      </c>
      <c r="F56" s="4" t="str">
        <f>'Données   '!F51</f>
        <v>2019-20</v>
      </c>
      <c r="G56" s="4" t="str">
        <f>'Données   '!G51</f>
        <v>Pomme de terre</v>
      </c>
      <c r="H56" s="4" t="str">
        <f>'Données   '!H51</f>
        <v>2019-20</v>
      </c>
      <c r="I56" s="4" t="str">
        <f>'Données   '!I51</f>
        <v>France entière</v>
      </c>
      <c r="J56" s="4" t="str">
        <f>'Données   '!J51</f>
        <v>Exportation de Pommes de terre, non cuites ou cuites à l'eau ou à la vapeur, congelées</v>
      </c>
      <c r="K56" s="4" t="str">
        <f>'Données   '!K51</f>
        <v>Déclarations françaises vers la Belgique et les Pays-Bas sous-estimées =&gt; remplacement par leurs données miroirs</v>
      </c>
      <c r="L56" s="4" t="str">
        <f>'Données   '!L51</f>
        <v>Douanes - Eurostat</v>
      </c>
      <c r="M56" s="4" t="str">
        <f>'Données   '!M51</f>
        <v>Comext mensuel - EUROSTAT</v>
      </c>
      <c r="N56" s="4" t="str">
        <f>'Données   '!N51</f>
        <v>Volume</v>
      </c>
      <c r="O56" s="4" t="str">
        <f>'Données   '!O51</f>
        <v>Exportation de Pommes de terre, non cuites ou cuites à l'eau ou à la vapeur, congelées = 16 kt (Douanes - Eurostat)</v>
      </c>
      <c r="P56" s="4" t="str">
        <f>'Données   '!P51</f>
        <v>Robuste</v>
      </c>
      <c r="Q56" s="4" t="str">
        <f>'Données   '!Q51</f>
        <v>Données collectées</v>
      </c>
      <c r="R56" s="4" t="str">
        <f>'Données   '!R51</f>
        <v>Donnée collectée (valeur du flux ou coefficient)</v>
      </c>
    </row>
    <row r="57" spans="1:18">
      <c r="A57" s="4" t="str">
        <f>Produits!$B$8</f>
        <v>Pommes de terre de consommation</v>
      </c>
      <c r="B57" s="4" t="str">
        <f>'Données   '!B52</f>
        <v>Exportations</v>
      </c>
      <c r="D57" s="4"/>
      <c r="E57" s="4" t="str">
        <f>'Données   '!E52</f>
        <v>kt</v>
      </c>
      <c r="F57" s="4" t="str">
        <f>'Données   '!F52</f>
        <v>2019-20</v>
      </c>
      <c r="G57" s="4" t="str">
        <f>'Données   '!G52</f>
        <v>Pomme de terre</v>
      </c>
      <c r="H57" s="4" t="str">
        <f>'Données   '!H52</f>
        <v>2019-20</v>
      </c>
      <c r="I57" s="4" t="str">
        <f>'Données   '!I52</f>
        <v>France entière</v>
      </c>
      <c r="J57" s="4" t="str">
        <f>'Données   '!J52</f>
        <v>Exportation de Pommes de terre, séchées, même coupées en morceaux ou en tranches, mais non autrement préparées</v>
      </c>
      <c r="K57" s="4" t="str">
        <f>'Données   '!K52</f>
        <v>Déclarations françaises vers la Belgique et les Pays-Bas sous-estimées =&gt; remplacement par leurs données miroirs</v>
      </c>
      <c r="L57" s="4">
        <f>'Données   '!L52</f>
        <v>0</v>
      </c>
      <c r="M57" s="4" t="str">
        <f>'Données   '!M52</f>
        <v>Comext mensuel - EUROSTAT</v>
      </c>
      <c r="N57" s="4" t="str">
        <f>'Données   '!N52</f>
        <v>Volume</v>
      </c>
      <c r="O57" s="4" t="str">
        <f>'Données   '!O52</f>
        <v>Exportation de Pommes de terre, séchées, même coupées en morceaux ou en tranches, mais non autrement préparées = 1 kt ()</v>
      </c>
      <c r="P57" s="4" t="str">
        <f>'Données   '!P52</f>
        <v>Robuste</v>
      </c>
      <c r="Q57" s="4" t="str">
        <f>'Données   '!Q52</f>
        <v>Données collectées</v>
      </c>
      <c r="R57" s="4" t="str">
        <f>'Données   '!R52</f>
        <v>Donnée collectée (valeur du flux ou coefficient)</v>
      </c>
    </row>
    <row r="58" spans="1:18">
      <c r="A58" s="4" t="str">
        <f>Produits!$B$37</f>
        <v>Produits déshydratés</v>
      </c>
      <c r="B58" s="4" t="str">
        <f>'Données   '!B53</f>
        <v>Exportations</v>
      </c>
      <c r="D58" s="4"/>
      <c r="E58" s="4" t="str">
        <f>'Données   '!E53</f>
        <v>kt</v>
      </c>
      <c r="F58" s="4">
        <f>'Données   '!F53</f>
        <v>0</v>
      </c>
      <c r="G58" s="4" t="str">
        <f>'Données   '!G53</f>
        <v>Pomme de terre</v>
      </c>
      <c r="H58" s="4" t="str">
        <f>'Données   '!H53</f>
        <v>2019-20</v>
      </c>
      <c r="I58" s="4" t="str">
        <f>'Données   '!I53</f>
        <v>France entière</v>
      </c>
      <c r="J58" s="4" t="str">
        <f>'Données   '!J53</f>
        <v>Exportation de Farine, semoule et poudre de pommes de terre</v>
      </c>
      <c r="K58" s="4">
        <f>'Données   '!K53</f>
        <v>0</v>
      </c>
      <c r="L58" s="4">
        <f>'Données   '!L53</f>
        <v>0</v>
      </c>
      <c r="M58" s="4" t="str">
        <f>'Données   '!M53</f>
        <v>Comext mensuel - EUROSTAT</v>
      </c>
      <c r="N58" s="4" t="str">
        <f>'Données   '!N53</f>
        <v>Volume</v>
      </c>
      <c r="O58" s="4" t="str">
        <f>'Données   '!O53</f>
        <v>Exportation de Farine, semoule et poudre de pommes de terre = 3 kt ()</v>
      </c>
      <c r="P58" s="4">
        <f>'Données   '!P53</f>
        <v>0</v>
      </c>
      <c r="Q58" s="4">
        <f>'Données   '!Q53</f>
        <v>0</v>
      </c>
      <c r="R58" s="4">
        <f>'Données   '!R53</f>
        <v>0</v>
      </c>
    </row>
    <row r="59" spans="1:18">
      <c r="A59" s="4" t="str">
        <f>Produits!$B$37</f>
        <v>Produits déshydratés</v>
      </c>
      <c r="B59" s="4" t="str">
        <f>'Données   '!B54</f>
        <v>Exportations</v>
      </c>
      <c r="D59" s="4"/>
      <c r="E59" s="4" t="str">
        <f>'Données   '!E54</f>
        <v>kt</v>
      </c>
      <c r="F59" s="4">
        <f>'Données   '!F54</f>
        <v>0</v>
      </c>
      <c r="G59" s="4" t="str">
        <f>'Données   '!G54</f>
        <v>Pomme de terre</v>
      </c>
      <c r="H59" s="4" t="str">
        <f>'Données   '!H54</f>
        <v>2019-20</v>
      </c>
      <c r="I59" s="4" t="str">
        <f>'Données   '!I54</f>
        <v>France entière</v>
      </c>
      <c r="J59" s="4" t="str">
        <f>'Données   '!J54</f>
        <v>Exportation de Flocons, granulés et agglomérés sous forme de pellets, de pommes de terre</v>
      </c>
      <c r="K59" s="4">
        <f>'Données   '!K54</f>
        <v>0</v>
      </c>
      <c r="L59" s="4" t="str">
        <f>'Données   '!L54</f>
        <v>Douanes - Eurostat</v>
      </c>
      <c r="M59" s="4" t="str">
        <f>'Données   '!M54</f>
        <v>Comext mensuel - EUROSTAT</v>
      </c>
      <c r="N59" s="4" t="str">
        <f>'Données   '!N54</f>
        <v>Volume</v>
      </c>
      <c r="O59" s="4" t="str">
        <f>'Données   '!O54</f>
        <v>Exportation de Flocons, granulés et agglomérés sous forme de pellets, de pommes de terre = 4 kt (Douanes - Eurostat)</v>
      </c>
      <c r="P59" s="4">
        <f>'Données   '!P54</f>
        <v>0</v>
      </c>
      <c r="Q59" s="4">
        <f>'Données   '!Q54</f>
        <v>0</v>
      </c>
      <c r="R59" s="4">
        <f>'Données   '!R54</f>
        <v>0</v>
      </c>
    </row>
    <row r="60" spans="1:18">
      <c r="A60" s="4" t="str">
        <f>Produits!$B$29</f>
        <v>Produits surgelés</v>
      </c>
      <c r="B60" s="4" t="str">
        <f>'Données   '!B56</f>
        <v>Exportations</v>
      </c>
      <c r="D60" s="4"/>
      <c r="E60" s="4" t="str">
        <f>'Données   '!E56</f>
        <v>kt</v>
      </c>
      <c r="F60" s="4">
        <f>'Données   '!F56</f>
        <v>0</v>
      </c>
      <c r="G60" s="4" t="str">
        <f>'Données   '!G56</f>
        <v>Pomme de terre</v>
      </c>
      <c r="H60" s="4" t="str">
        <f>'Données   '!H56</f>
        <v>2019-20</v>
      </c>
      <c r="I60" s="4" t="str">
        <f>'Données   '!I56</f>
        <v>France entière</v>
      </c>
      <c r="J60" s="4" t="str">
        <f>'Données   '!J56</f>
        <v>Exportation de Pommes de terre, simpl. cuites, congelées</v>
      </c>
      <c r="K60" s="4">
        <f>'Données   '!K56</f>
        <v>0</v>
      </c>
      <c r="L60" s="4" t="str">
        <f>'Données   '!L56</f>
        <v>Douanes - Eurostat</v>
      </c>
      <c r="M60" s="4" t="str">
        <f>'Données   '!M56</f>
        <v>Comext mensuel - EUROSTAT</v>
      </c>
      <c r="N60" s="4" t="str">
        <f>'Données   '!N56</f>
        <v>Volume</v>
      </c>
      <c r="O60" s="4" t="str">
        <f>'Données   '!O56</f>
        <v>Exportation de Pommes de terre, simpl. cuites, congelées = 256 kt (Douanes - Eurostat)</v>
      </c>
      <c r="P60" s="4">
        <f>'Données   '!P56</f>
        <v>0</v>
      </c>
      <c r="Q60" s="4">
        <f>'Données   '!Q56</f>
        <v>0</v>
      </c>
      <c r="R60" s="4">
        <f>'Données   '!R56</f>
        <v>0</v>
      </c>
    </row>
    <row r="61" spans="1:18">
      <c r="A61" s="4" t="str">
        <f>Produits!$B$29</f>
        <v>Produits surgelés</v>
      </c>
      <c r="B61" s="4" t="str">
        <f>'Données   '!B57</f>
        <v>Exportations</v>
      </c>
      <c r="D61" s="4"/>
      <c r="E61" s="4" t="str">
        <f>'Données   '!E57</f>
        <v>kt</v>
      </c>
      <c r="F61" s="4">
        <f>'Données   '!F57</f>
        <v>0</v>
      </c>
      <c r="G61" s="4" t="str">
        <f>'Données   '!G57</f>
        <v>Pomme de terre</v>
      </c>
      <c r="H61" s="4" t="str">
        <f>'Données   '!H57</f>
        <v>2019-20</v>
      </c>
      <c r="I61" s="4" t="str">
        <f>'Données   '!I57</f>
        <v>France entière</v>
      </c>
      <c r="J61" s="4" t="str">
        <f>'Données   '!J57</f>
        <v>Exportation de Pommes de terre, préparées ou conservées sous forme de farines, semoules ou flocons, congelées</v>
      </c>
      <c r="K61" s="4">
        <f>'Données   '!K57</f>
        <v>0</v>
      </c>
      <c r="L61" s="4" t="str">
        <f>'Données   '!L57</f>
        <v>Douanes - Eurostat</v>
      </c>
      <c r="M61" s="4" t="str">
        <f>'Données   '!M57</f>
        <v>Comext mensuel - EUROSTAT</v>
      </c>
      <c r="N61" s="4" t="str">
        <f>'Données   '!N57</f>
        <v>Volume</v>
      </c>
      <c r="O61" s="4" t="str">
        <f>'Données   '!O57</f>
        <v>Exportation de Pommes de terre, préparées ou conservées sous forme de farines, semoules ou flocons, congelées = 0 kt (Douanes - Eurostat)</v>
      </c>
      <c r="P61" s="4">
        <f>'Données   '!P57</f>
        <v>0</v>
      </c>
      <c r="Q61" s="4">
        <f>'Données   '!Q57</f>
        <v>0</v>
      </c>
      <c r="R61" s="4">
        <f>'Données   '!R57</f>
        <v>0</v>
      </c>
    </row>
    <row r="62" spans="1:18">
      <c r="A62" s="4" t="str">
        <f>Produits!$B$29</f>
        <v>Produits surgelés</v>
      </c>
      <c r="B62" s="4" t="str">
        <f>'Données   '!B58</f>
        <v>Exportations</v>
      </c>
      <c r="D62" s="4"/>
      <c r="E62" s="4" t="str">
        <f>'Données   '!E58</f>
        <v>kt</v>
      </c>
      <c r="F62" s="4">
        <f>'Données   '!F58</f>
        <v>0</v>
      </c>
      <c r="G62" s="4" t="str">
        <f>'Données   '!G58</f>
        <v>Pomme de terre</v>
      </c>
      <c r="H62" s="4" t="str">
        <f>'Données   '!H58</f>
        <v>2019-20</v>
      </c>
      <c r="I62" s="4" t="str">
        <f>'Données   '!I58</f>
        <v>France entière</v>
      </c>
      <c r="J62" s="4" t="str">
        <f>'Données   '!J58</f>
        <v>Exportation de Pommes de terre, préparées ou conservées autrement qu'au vinaigre ou à l'acide acétique, congelées (à l'excl. des pommes de terre simpl. cuites ou des pommes de terre sous forme de farines, semoules ou flocons)</v>
      </c>
      <c r="K62" s="4">
        <f>'Données   '!K58</f>
        <v>0</v>
      </c>
      <c r="L62" s="4" t="str">
        <f>'Données   '!L58</f>
        <v>Douanes - Eurostat</v>
      </c>
      <c r="M62" s="4" t="str">
        <f>'Données   '!M58</f>
        <v>Comext mensuel - EUROSTAT</v>
      </c>
      <c r="N62" s="4" t="str">
        <f>'Données   '!N58</f>
        <v>Volume</v>
      </c>
      <c r="O62" s="4" t="str">
        <f>'Données   '!O58</f>
        <v>Exportation de Pommes de terre, préparées ou conservées autrement qu'au vinaigre ou à l'acide acétique, congelées (à l'excl. des pommes de terre simpl. cuites ou des pommes de terre sous forme de farines, semoules ou flocons) = 62 kt (Douanes - Eurostat)</v>
      </c>
      <c r="P62" s="4">
        <f>'Données   '!P58</f>
        <v>0</v>
      </c>
      <c r="Q62" s="4">
        <f>'Données   '!Q58</f>
        <v>0</v>
      </c>
      <c r="R62" s="4">
        <f>'Données   '!R58</f>
        <v>0</v>
      </c>
    </row>
    <row r="63" spans="1:18">
      <c r="A63" s="4" t="str">
        <f>Produits!$B$37</f>
        <v>Produits déshydratés</v>
      </c>
      <c r="B63" s="4" t="str">
        <f>'Données   '!B59</f>
        <v>Exportations</v>
      </c>
      <c r="D63" s="4"/>
      <c r="E63" s="4" t="str">
        <f>'Données   '!E59</f>
        <v>kt</v>
      </c>
      <c r="F63" s="4">
        <f>'Données   '!F59</f>
        <v>0</v>
      </c>
      <c r="G63" s="4" t="str">
        <f>'Données   '!G59</f>
        <v>Pomme de terre</v>
      </c>
      <c r="H63" s="4" t="str">
        <f>'Données   '!H59</f>
        <v>2019-20</v>
      </c>
      <c r="I63" s="4" t="str">
        <f>'Données   '!I59</f>
        <v>France entière</v>
      </c>
      <c r="J63" s="4" t="str">
        <f>'Données   '!J59</f>
        <v>Exportation de Pommes de terre, sous forme de farines, semoules ou flocons, non congelées</v>
      </c>
      <c r="K63" s="4">
        <f>'Données   '!K59</f>
        <v>0</v>
      </c>
      <c r="L63" s="4" t="str">
        <f>'Données   '!L59</f>
        <v>Douanes - Eurostat</v>
      </c>
      <c r="M63" s="4" t="str">
        <f>'Données   '!M59</f>
        <v>Comext mensuel - EUROSTAT</v>
      </c>
      <c r="N63" s="4" t="str">
        <f>'Données   '!N59</f>
        <v>Volume</v>
      </c>
      <c r="O63" s="4" t="str">
        <f>'Données   '!O59</f>
        <v>Exportation de Pommes de terre, sous forme de farines, semoules ou flocons, non congelées = 17 kt (Douanes - Eurostat)</v>
      </c>
      <c r="P63" s="4">
        <f>'Données   '!P59</f>
        <v>0</v>
      </c>
      <c r="Q63" s="4">
        <f>'Données   '!Q59</f>
        <v>0</v>
      </c>
      <c r="R63" s="4">
        <f>'Données   '!R59</f>
        <v>0</v>
      </c>
    </row>
    <row r="64" spans="1:18">
      <c r="A64" s="4" t="str">
        <f>Produits!$B$46</f>
        <v>Chips</v>
      </c>
      <c r="B64" s="4" t="str">
        <f>'Données   '!B60</f>
        <v>Exportations</v>
      </c>
      <c r="D64" s="4"/>
      <c r="E64" s="4" t="str">
        <f>'Données   '!E60</f>
        <v>kt</v>
      </c>
      <c r="F64" s="4">
        <f>'Données   '!F60</f>
        <v>0</v>
      </c>
      <c r="G64" s="4" t="str">
        <f>'Données   '!G60</f>
        <v>Pomme de terre</v>
      </c>
      <c r="H64" s="4" t="str">
        <f>'Données   '!H60</f>
        <v>2019-20</v>
      </c>
      <c r="I64" s="4" t="str">
        <f>'Données   '!I60</f>
        <v>France entière</v>
      </c>
      <c r="J64" s="4" t="str">
        <f>'Données   '!J60</f>
        <v>Exportation de Pommes de terre, en fines tranches, frites, même salées ou aromatisées, en emballages hermétiquement clos, propres à la consommation en l'état, non congelées</v>
      </c>
      <c r="K64" s="4">
        <f>'Données   '!K60</f>
        <v>0</v>
      </c>
      <c r="L64" s="4" t="str">
        <f>'Données   '!L60</f>
        <v>Douanes - Eurostat</v>
      </c>
      <c r="M64" s="4" t="str">
        <f>'Données   '!M60</f>
        <v>Comext mensuel - EUROSTAT</v>
      </c>
      <c r="N64" s="4" t="str">
        <f>'Données   '!N60</f>
        <v>Volume</v>
      </c>
      <c r="O64" s="4" t="str">
        <f>'Données   '!O60</f>
        <v>Exportation de Pommes de terre, en fines tranches, frites, même salées ou aromatisées, en emballages hermétiquement clos, propres à la consommation en l'état, non congelées = 8 kt (Douanes - Eurostat)</v>
      </c>
      <c r="P64" s="4">
        <f>'Données   '!P60</f>
        <v>0</v>
      </c>
      <c r="Q64" s="4">
        <f>'Données   '!Q60</f>
        <v>0</v>
      </c>
      <c r="R64" s="4">
        <f>'Données   '!R60</f>
        <v>0</v>
      </c>
    </row>
    <row r="65" spans="1:18">
      <c r="A65" s="4" t="str">
        <f>Produits!$B$50</f>
        <v>Produits de 4ème et 5ème gamme</v>
      </c>
      <c r="B65" s="4" t="str">
        <f>'Données   '!B61</f>
        <v>Exportations</v>
      </c>
      <c r="D65" s="4"/>
      <c r="E65" s="4" t="str">
        <f>'Données   '!E61</f>
        <v>kt</v>
      </c>
      <c r="F65" s="4">
        <f>'Données   '!F61</f>
        <v>0</v>
      </c>
      <c r="G65" s="4" t="str">
        <f>'Données   '!G61</f>
        <v>Pomme de terre</v>
      </c>
      <c r="H65" s="4" t="str">
        <f>'Données   '!H61</f>
        <v>2019-20</v>
      </c>
      <c r="I65" s="4" t="str">
        <f>'Données   '!I61</f>
        <v>France entière</v>
      </c>
      <c r="J65" s="4" t="str">
        <f>'Données   '!J61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65" s="4">
        <f>'Données   '!K61</f>
        <v>0</v>
      </c>
      <c r="L65" s="4" t="str">
        <f>'Données   '!L61</f>
        <v>Douanes - Eurostat</v>
      </c>
      <c r="M65" s="4" t="str">
        <f>'Données   '!M61</f>
        <v>Comext mensuel - EUROSTAT</v>
      </c>
      <c r="N65" s="4" t="str">
        <f>'Données   '!N61</f>
        <v>Volume</v>
      </c>
      <c r="O65" s="4" t="str">
        <f>'Données   '!O61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 kt (Douanes - Eurostat)</v>
      </c>
      <c r="P65" s="4">
        <f>'Données   '!P61</f>
        <v>0</v>
      </c>
      <c r="Q65" s="4">
        <f>'Données   '!Q61</f>
        <v>0</v>
      </c>
      <c r="R65" s="4">
        <f>'Données   '!R61</f>
        <v>0</v>
      </c>
    </row>
    <row r="66" spans="1:18">
      <c r="A66" s="4" t="str">
        <f>'Données   '!A63</f>
        <v>Importations</v>
      </c>
      <c r="B66" s="4" t="str">
        <f>Produits!$B$6</f>
        <v>Pommes de terre de féculerie</v>
      </c>
      <c r="D66" s="4"/>
      <c r="E66" s="4" t="str">
        <f>'Données   '!E63</f>
        <v>kt</v>
      </c>
      <c r="F66" s="4" t="str">
        <f>'Données   '!F63</f>
        <v>2023-24</v>
      </c>
      <c r="G66" s="4" t="str">
        <f>'Données   '!G63</f>
        <v>Pomme de terre</v>
      </c>
      <c r="H66" s="4" t="str">
        <f>'Données   '!H63</f>
        <v>2023-24</v>
      </c>
      <c r="I66" s="4" t="str">
        <f>'Données   '!I63</f>
        <v>France entière</v>
      </c>
      <c r="J66" s="4" t="str">
        <f>'Données   '!J63</f>
        <v>Importation de Pommes de terre, à l'état frais ou réfrigéré, destinées à la fabrication de la fécule</v>
      </c>
      <c r="K66" s="4">
        <f>'Données   '!K63</f>
        <v>0</v>
      </c>
      <c r="L66" s="4" t="str">
        <f>'Données   '!L63</f>
        <v>Douanes - Eurostat</v>
      </c>
      <c r="M66" s="4" t="str">
        <f>'Données   '!M63</f>
        <v>Comext mensuel - EUROSTAT</v>
      </c>
      <c r="N66" s="4" t="str">
        <f>'Données   '!N63</f>
        <v>Volume</v>
      </c>
      <c r="O66" s="4" t="str">
        <f>'Données   '!O63</f>
        <v>Importation de Pommes de terre, à l'état frais ou réfrigéré, destinées à la fabrication de la fécule = 17 kt (Douanes - Eurostat)</v>
      </c>
      <c r="P66" s="4" t="str">
        <f>'Données   '!P63</f>
        <v>Robuste</v>
      </c>
      <c r="Q66" s="4" t="str">
        <f>'Données   '!Q63</f>
        <v>Données collectées</v>
      </c>
      <c r="R66" s="4" t="str">
        <f>'Données   '!R63</f>
        <v>Donnée collectée (valeur du flux ou coefficient)</v>
      </c>
    </row>
    <row r="67" spans="1:18">
      <c r="A67" s="4" t="str">
        <f>'Données   '!A64</f>
        <v>Importations</v>
      </c>
      <c r="B67" s="4" t="str">
        <f>Produits!$B$8</f>
        <v>Pommes de terre de consommation</v>
      </c>
      <c r="D67" s="4"/>
      <c r="E67" s="4" t="str">
        <f>'Données   '!E64</f>
        <v>kt</v>
      </c>
      <c r="F67" s="4" t="str">
        <f>'Données   '!F64</f>
        <v>2023-24</v>
      </c>
      <c r="G67" s="4" t="str">
        <f>'Données   '!G64</f>
        <v>Pomme de terre</v>
      </c>
      <c r="H67" s="4" t="str">
        <f>'Données   '!H64</f>
        <v>2023-24</v>
      </c>
      <c r="I67" s="4" t="str">
        <f>'Données   '!I64</f>
        <v>France entière</v>
      </c>
      <c r="J67" s="4" t="str">
        <f>'Données   '!J64</f>
        <v>Importation de Pommes de terre de primeurs, à l'état frais ou réfrigéré, du 1er janvier au 30 juin</v>
      </c>
      <c r="K67" s="4">
        <f>'Données   '!K64</f>
        <v>0</v>
      </c>
      <c r="L67" s="4" t="str">
        <f>'Données   '!L64</f>
        <v>Douanes - Eurostat</v>
      </c>
      <c r="M67" s="4" t="str">
        <f>'Données   '!M64</f>
        <v>Comext mensuel - EUROSTAT</v>
      </c>
      <c r="N67" s="4" t="str">
        <f>'Données   '!N64</f>
        <v>Volume</v>
      </c>
      <c r="O67" s="4" t="str">
        <f>'Données   '!O64</f>
        <v>Importation de Pommes de terre de primeurs, à l'état frais ou réfrigéré, du 1er janvier au 30 juin = 22 kt (Douanes - Eurostat)</v>
      </c>
      <c r="P67" s="4" t="str">
        <f>'Données   '!P64</f>
        <v>Robuste</v>
      </c>
      <c r="Q67" s="4" t="str">
        <f>'Données   '!Q64</f>
        <v>Données collectées</v>
      </c>
      <c r="R67" s="4" t="str">
        <f>'Données   '!R64</f>
        <v>Donnée collectée (valeur du flux ou coefficient)</v>
      </c>
    </row>
    <row r="68" spans="1:18">
      <c r="A68" s="4" t="str">
        <f>'Données   '!A65</f>
        <v>Importations</v>
      </c>
      <c r="B68" s="4" t="str">
        <f>Produits!$B$8</f>
        <v>Pommes de terre de consommation</v>
      </c>
      <c r="D68" s="4"/>
      <c r="E68" s="4" t="str">
        <f>'Données   '!E65</f>
        <v>kt</v>
      </c>
      <c r="F68" s="4" t="str">
        <f>'Données   '!F65</f>
        <v>2023-24</v>
      </c>
      <c r="G68" s="4" t="str">
        <f>'Données   '!G65</f>
        <v>Pomme de terre</v>
      </c>
      <c r="H68" s="4" t="str">
        <f>'Données   '!H65</f>
        <v>2023-24</v>
      </c>
      <c r="I68" s="4" t="str">
        <f>'Données   '!I65</f>
        <v>France entière</v>
      </c>
      <c r="J68" s="4" t="str">
        <f>'Données   '!J65</f>
        <v>Importation de Pommes de terre, à l'état frais ou réfrigéré (à l'excl. des pommes de terre de primeurs du 1er janvier au 30 juin, des pommes de terre de semence et des pommes de terre destinées à la fabrication de la fécule)</v>
      </c>
      <c r="K68" s="4">
        <f>'Données   '!K65</f>
        <v>0</v>
      </c>
      <c r="L68" s="4" t="str">
        <f>'Données   '!L65</f>
        <v>Douanes - Eurostat</v>
      </c>
      <c r="M68" s="4" t="str">
        <f>'Données   '!M65</f>
        <v>Comext mensuel - EUROSTAT</v>
      </c>
      <c r="N68" s="4" t="str">
        <f>'Données   '!N65</f>
        <v>Volume</v>
      </c>
      <c r="O68" s="4" t="str">
        <f>'Données   '!O65</f>
        <v>Importation de Pommes de terre, à l'état frais ou réfrigéré (à l'excl. des pommes de terre de primeurs du 1er janvier au 30 juin, des pommes de terre de semence et des pommes de terre destinées à la fabrication de la fécule) = 462 kt (Douanes - Eurostat)</v>
      </c>
      <c r="P68" s="4" t="str">
        <f>'Données   '!P65</f>
        <v>Robuste</v>
      </c>
      <c r="Q68" s="4" t="str">
        <f>'Données   '!Q65</f>
        <v>Données collectées</v>
      </c>
      <c r="R68" s="4" t="str">
        <f>'Données   '!R65</f>
        <v>Donnée collectée (valeur du flux ou coefficient)</v>
      </c>
    </row>
    <row r="69" spans="1:18">
      <c r="A69" s="4" t="str">
        <f>'Données   '!A66</f>
        <v>Importations</v>
      </c>
      <c r="B69" s="4" t="str">
        <f>Produits!$B$8</f>
        <v>Pommes de terre de consommation</v>
      </c>
      <c r="D69" s="4"/>
      <c r="E69" s="4" t="str">
        <f>'Données   '!E66</f>
        <v>kt</v>
      </c>
      <c r="F69" s="4" t="str">
        <f>'Données   '!F66</f>
        <v>2023-24</v>
      </c>
      <c r="G69" s="4" t="str">
        <f>'Données   '!G66</f>
        <v>Pomme de terre</v>
      </c>
      <c r="H69" s="4" t="str">
        <f>'Données   '!H66</f>
        <v>2023-24</v>
      </c>
      <c r="I69" s="4" t="str">
        <f>'Données   '!I66</f>
        <v>France entière</v>
      </c>
      <c r="J69" s="4" t="str">
        <f>'Données   '!J66</f>
        <v>Importation de Pommes de terre, non cuites ou cuites à l'eau ou à la vapeur, congelées</v>
      </c>
      <c r="K69" s="4">
        <f>'Données   '!K66</f>
        <v>0</v>
      </c>
      <c r="L69" s="4" t="str">
        <f>'Données   '!L66</f>
        <v>Douanes - Eurostat</v>
      </c>
      <c r="M69" s="4" t="str">
        <f>'Données   '!M66</f>
        <v>Comext mensuel - EUROSTAT</v>
      </c>
      <c r="N69" s="4" t="str">
        <f>'Données   '!N66</f>
        <v>Volume</v>
      </c>
      <c r="O69" s="4" t="str">
        <f>'Données   '!O66</f>
        <v>Importation de Pommes de terre, non cuites ou cuites à l'eau ou à la vapeur, congelées = 18 kt (Douanes - Eurostat)</v>
      </c>
      <c r="P69" s="4" t="str">
        <f>'Données   '!P66</f>
        <v>Robuste</v>
      </c>
      <c r="Q69" s="4" t="str">
        <f>'Données   '!Q66</f>
        <v>Données collectées</v>
      </c>
      <c r="R69" s="4" t="str">
        <f>'Données   '!R66</f>
        <v>Donnée collectée (valeur du flux ou coefficient)</v>
      </c>
    </row>
    <row r="70" spans="1:18">
      <c r="A70" s="4" t="str">
        <f>'Données   '!A67</f>
        <v>Importations</v>
      </c>
      <c r="B70" s="4" t="str">
        <f>Produits!$B$8</f>
        <v>Pommes de terre de consommation</v>
      </c>
      <c r="D70" s="4"/>
      <c r="E70" s="4" t="str">
        <f>'Données   '!E67</f>
        <v>kt</v>
      </c>
      <c r="F70" s="4" t="str">
        <f>'Données   '!F67</f>
        <v>2023-24</v>
      </c>
      <c r="G70" s="4" t="str">
        <f>'Données   '!G67</f>
        <v>Pomme de terre</v>
      </c>
      <c r="H70" s="4" t="str">
        <f>'Données   '!H67</f>
        <v>2023-24</v>
      </c>
      <c r="I70" s="4" t="str">
        <f>'Données   '!I67</f>
        <v>France entière</v>
      </c>
      <c r="J70" s="4" t="str">
        <f>'Données   '!J67</f>
        <v>Importation de Pommes de terre, séchées, même coupées en morceaux ou en tranches, mais non autrement préparées</v>
      </c>
      <c r="K70" s="4">
        <f>'Données   '!K67</f>
        <v>0</v>
      </c>
      <c r="L70" s="4">
        <f>'Données   '!L67</f>
        <v>0</v>
      </c>
      <c r="M70" s="4" t="str">
        <f>'Données   '!M67</f>
        <v>Comext mensuel - EUROSTAT</v>
      </c>
      <c r="N70" s="4" t="str">
        <f>'Données   '!N67</f>
        <v>Volume</v>
      </c>
      <c r="O70" s="4" t="str">
        <f>'Données   '!O67</f>
        <v>Importation de Pommes de terre, séchées, même coupées en morceaux ou en tranches, mais non autrement préparées = 1 kt ()</v>
      </c>
      <c r="P70" s="4" t="str">
        <f>'Données   '!P67</f>
        <v>Robuste</v>
      </c>
      <c r="Q70" s="4" t="str">
        <f>'Données   '!Q67</f>
        <v>Données collectées</v>
      </c>
      <c r="R70" s="4" t="str">
        <f>'Données   '!R67</f>
        <v>Donnée collectée (valeur du flux ou coefficient)</v>
      </c>
    </row>
    <row r="71" spans="1:18">
      <c r="A71" s="4" t="str">
        <f>'Données   '!A68</f>
        <v>Importations</v>
      </c>
      <c r="B71" s="4" t="str">
        <f>Produits!$B$37</f>
        <v>Produits déshydratés</v>
      </c>
      <c r="D71" s="4"/>
      <c r="E71" s="4" t="str">
        <f>'Données   '!E68</f>
        <v>kt</v>
      </c>
      <c r="F71" s="4">
        <f>'Données   '!F68</f>
        <v>0</v>
      </c>
      <c r="G71" s="4" t="str">
        <f>'Données   '!G68</f>
        <v>Pomme de terre</v>
      </c>
      <c r="H71" s="4" t="str">
        <f>'Données   '!H68</f>
        <v>2023-24</v>
      </c>
      <c r="I71" s="4" t="str">
        <f>'Données   '!I68</f>
        <v>France entière</v>
      </c>
      <c r="J71" s="4" t="str">
        <f>'Données   '!J68</f>
        <v>Importation de Farine, semoule et poudre de pommes de terre</v>
      </c>
      <c r="K71" s="4">
        <f>'Données   '!K68</f>
        <v>0</v>
      </c>
      <c r="L71" s="4">
        <f>'Données   '!L68</f>
        <v>0</v>
      </c>
      <c r="M71" s="4" t="str">
        <f>'Données   '!M68</f>
        <v>Comext mensuel - EUROSTAT</v>
      </c>
      <c r="N71" s="4" t="str">
        <f>'Données   '!N68</f>
        <v>Volume</v>
      </c>
      <c r="O71" s="4" t="str">
        <f>'Données   '!O68</f>
        <v>Importation de Farine, semoule et poudre de pommes de terre = 7 kt ()</v>
      </c>
      <c r="P71" s="4">
        <f>'Données   '!P68</f>
        <v>0</v>
      </c>
      <c r="Q71" s="4">
        <f>'Données   '!Q68</f>
        <v>0</v>
      </c>
      <c r="R71" s="4">
        <f>'Données   '!R68</f>
        <v>0</v>
      </c>
    </row>
    <row r="72" spans="1:18">
      <c r="A72" s="4" t="str">
        <f>'Données   '!A69</f>
        <v>Importations</v>
      </c>
      <c r="B72" s="4" t="str">
        <f>Produits!$B$37</f>
        <v>Produits déshydratés</v>
      </c>
      <c r="D72" s="4"/>
      <c r="E72" s="4" t="str">
        <f>'Données   '!E69</f>
        <v>kt</v>
      </c>
      <c r="F72" s="4">
        <f>'Données   '!F69</f>
        <v>0</v>
      </c>
      <c r="G72" s="4" t="str">
        <f>'Données   '!G69</f>
        <v>Pomme de terre</v>
      </c>
      <c r="H72" s="4" t="str">
        <f>'Données   '!H69</f>
        <v>2023-24</v>
      </c>
      <c r="I72" s="4" t="str">
        <f>'Données   '!I69</f>
        <v>France entière</v>
      </c>
      <c r="J72" s="4" t="str">
        <f>'Données   '!J69</f>
        <v>Importation de Flocons, granulés et agglomérés sous forme de pellets, de pommes de terre</v>
      </c>
      <c r="K72" s="4">
        <f>'Données   '!K69</f>
        <v>0</v>
      </c>
      <c r="L72" s="4" t="str">
        <f>'Données   '!L69</f>
        <v>Douanes - Eurostat</v>
      </c>
      <c r="M72" s="4" t="str">
        <f>'Données   '!M69</f>
        <v>Comext mensuel - EUROSTAT</v>
      </c>
      <c r="N72" s="4" t="str">
        <f>'Données   '!N69</f>
        <v>Volume</v>
      </c>
      <c r="O72" s="4" t="str">
        <f>'Données   '!O69</f>
        <v>Importation de Flocons, granulés et agglomérés sous forme de pellets, de pommes de terre = 35 kt (Douanes - Eurostat)</v>
      </c>
      <c r="P72" s="4">
        <f>'Données   '!P69</f>
        <v>0</v>
      </c>
      <c r="Q72" s="4">
        <f>'Données   '!Q69</f>
        <v>0</v>
      </c>
      <c r="R72" s="4">
        <f>'Données   '!R69</f>
        <v>0</v>
      </c>
    </row>
    <row r="73" spans="1:18">
      <c r="A73" s="4" t="str">
        <f>'Données   '!A71</f>
        <v>Importations</v>
      </c>
      <c r="B73" s="4" t="str">
        <f>Produits!$B$29</f>
        <v>Produits surgelés</v>
      </c>
      <c r="D73" s="4"/>
      <c r="E73" s="4" t="str">
        <f>'Données   '!E71</f>
        <v>kt</v>
      </c>
      <c r="F73" s="4">
        <f>'Données   '!F71</f>
        <v>0</v>
      </c>
      <c r="G73" s="4" t="str">
        <f>'Données   '!G71</f>
        <v>Pomme de terre</v>
      </c>
      <c r="H73" s="4" t="str">
        <f>'Données   '!H71</f>
        <v>2023-24</v>
      </c>
      <c r="I73" s="4" t="str">
        <f>'Données   '!I71</f>
        <v>France entière</v>
      </c>
      <c r="J73" s="4" t="str">
        <f>'Données   '!J71</f>
        <v>Importation de Pommes de terre, simpl. cuites, congelées</v>
      </c>
      <c r="K73" s="4">
        <f>'Données   '!K71</f>
        <v>0</v>
      </c>
      <c r="L73" s="4" t="str">
        <f>'Données   '!L71</f>
        <v>Douanes - Eurostat</v>
      </c>
      <c r="M73" s="4" t="str">
        <f>'Données   '!M71</f>
        <v>Comext mensuel - EUROSTAT</v>
      </c>
      <c r="N73" s="4" t="str">
        <f>'Données   '!N71</f>
        <v>Volume</v>
      </c>
      <c r="O73" s="4" t="str">
        <f>'Données   '!O71</f>
        <v>Importation de Pommes de terre, simpl. cuites, congelées = 479 kt (Douanes - Eurostat)</v>
      </c>
      <c r="P73" s="4">
        <f>'Données   '!P71</f>
        <v>0</v>
      </c>
      <c r="Q73" s="4">
        <f>'Données   '!Q71</f>
        <v>0</v>
      </c>
      <c r="R73" s="4">
        <f>'Données   '!R71</f>
        <v>0</v>
      </c>
    </row>
    <row r="74" spans="1:18">
      <c r="A74" s="4" t="str">
        <f>'Données   '!A72</f>
        <v>Importations</v>
      </c>
      <c r="B74" s="4" t="str">
        <f>Produits!$B$29</f>
        <v>Produits surgelés</v>
      </c>
      <c r="D74" s="4"/>
      <c r="E74" s="4" t="str">
        <f>'Données   '!E72</f>
        <v>kt</v>
      </c>
      <c r="F74" s="4">
        <f>'Données   '!F72</f>
        <v>0</v>
      </c>
      <c r="G74" s="4" t="str">
        <f>'Données   '!G72</f>
        <v>Pomme de terre</v>
      </c>
      <c r="H74" s="4" t="str">
        <f>'Données   '!H72</f>
        <v>2023-24</v>
      </c>
      <c r="I74" s="4" t="str">
        <f>'Données   '!I72</f>
        <v>France entière</v>
      </c>
      <c r="J74" s="4" t="str">
        <f>'Données   '!J72</f>
        <v>Importation de Pommes de terre, préparées ou conservées sous forme de farines, semoules ou flocons, congelées</v>
      </c>
      <c r="K74" s="4">
        <f>'Données   '!K72</f>
        <v>0</v>
      </c>
      <c r="L74" s="4" t="str">
        <f>'Données   '!L72</f>
        <v>Douanes - Eurostat</v>
      </c>
      <c r="M74" s="4" t="str">
        <f>'Données   '!M72</f>
        <v>Comext mensuel - EUROSTAT</v>
      </c>
      <c r="N74" s="4" t="str">
        <f>'Données   '!N72</f>
        <v>Volume</v>
      </c>
      <c r="O74" s="4" t="str">
        <f>'Données   '!O72</f>
        <v>Importation de Pommes de terre, préparées ou conservées sous forme de farines, semoules ou flocons, congelées = 0 kt (Douanes - Eurostat)</v>
      </c>
      <c r="P74" s="4">
        <f>'Données   '!P72</f>
        <v>0</v>
      </c>
      <c r="Q74" s="4">
        <f>'Données   '!Q72</f>
        <v>0</v>
      </c>
      <c r="R74" s="4">
        <f>'Données   '!R72</f>
        <v>0</v>
      </c>
    </row>
    <row r="75" spans="1:18">
      <c r="A75" s="4" t="str">
        <f>'Données   '!A73</f>
        <v>Importations</v>
      </c>
      <c r="B75" s="4" t="str">
        <f>Produits!$B$29</f>
        <v>Produits surgelés</v>
      </c>
      <c r="D75" s="4"/>
      <c r="E75" s="4" t="str">
        <f>'Données   '!E73</f>
        <v>kt</v>
      </c>
      <c r="F75" s="4">
        <f>'Données   '!F73</f>
        <v>0</v>
      </c>
      <c r="G75" s="4" t="str">
        <f>'Données   '!G73</f>
        <v>Pomme de terre</v>
      </c>
      <c r="H75" s="4" t="str">
        <f>'Données   '!H73</f>
        <v>2023-24</v>
      </c>
      <c r="I75" s="4" t="str">
        <f>'Données   '!I73</f>
        <v>France entière</v>
      </c>
      <c r="J75" s="4" t="str">
        <f>'Données   '!J73</f>
        <v>Importation de Pommes de terre, préparées ou conservées autrement qu'au vinaigre ou à l'acide acétique, congelées (à l'excl. des pommes de terre simpl. cuites ou des pommes de terre sous forme de farines, semoules ou flocons)</v>
      </c>
      <c r="K75" s="4">
        <f>'Données   '!K73</f>
        <v>0</v>
      </c>
      <c r="L75" s="4" t="str">
        <f>'Données   '!L73</f>
        <v>Douanes - Eurostat</v>
      </c>
      <c r="M75" s="4" t="str">
        <f>'Données   '!M73</f>
        <v>Comext mensuel - EUROSTAT</v>
      </c>
      <c r="N75" s="4" t="str">
        <f>'Données   '!N73</f>
        <v>Volume</v>
      </c>
      <c r="O75" s="4" t="str">
        <f>'Données   '!O73</f>
        <v>Importation de Pommes de terre, préparées ou conservées autrement qu'au vinaigre ou à l'acide acétique, congelées (à l'excl. des pommes de terre simpl. cuites ou des pommes de terre sous forme de farines, semoules ou flocons) = 189 kt (Douanes - Eurostat)</v>
      </c>
      <c r="P75" s="4">
        <f>'Données   '!P73</f>
        <v>0</v>
      </c>
      <c r="Q75" s="4">
        <f>'Données   '!Q73</f>
        <v>0</v>
      </c>
      <c r="R75" s="4">
        <f>'Données   '!R73</f>
        <v>0</v>
      </c>
    </row>
    <row r="76" spans="1:18">
      <c r="A76" s="4" t="str">
        <f>'Données   '!A74</f>
        <v>Importations</v>
      </c>
      <c r="B76" s="4" t="str">
        <f>Produits!$B$37</f>
        <v>Produits déshydratés</v>
      </c>
      <c r="D76" s="4"/>
      <c r="E76" s="4" t="str">
        <f>'Données   '!E74</f>
        <v>kt</v>
      </c>
      <c r="F76" s="4">
        <f>'Données   '!F74</f>
        <v>0</v>
      </c>
      <c r="G76" s="4" t="str">
        <f>'Données   '!G74</f>
        <v>Pomme de terre</v>
      </c>
      <c r="H76" s="4" t="str">
        <f>'Données   '!H74</f>
        <v>2023-24</v>
      </c>
      <c r="I76" s="4" t="str">
        <f>'Données   '!I74</f>
        <v>France entière</v>
      </c>
      <c r="J76" s="4" t="str">
        <f>'Données   '!J74</f>
        <v>Importation de Pommes de terre, sous forme de farines, semoules ou flocons, non congelées</v>
      </c>
      <c r="K76" s="4">
        <f>'Données   '!K74</f>
        <v>0</v>
      </c>
      <c r="L76" s="4" t="str">
        <f>'Données   '!L74</f>
        <v>Douanes - Eurostat</v>
      </c>
      <c r="M76" s="4" t="str">
        <f>'Données   '!M74</f>
        <v>Comext mensuel - EUROSTAT</v>
      </c>
      <c r="N76" s="4" t="str">
        <f>'Données   '!N74</f>
        <v>Volume</v>
      </c>
      <c r="O76" s="4" t="str">
        <f>'Données   '!O74</f>
        <v>Importation de Pommes de terre, sous forme de farines, semoules ou flocons, non congelées = 7 kt (Douanes - Eurostat)</v>
      </c>
      <c r="P76" s="4">
        <f>'Données   '!P74</f>
        <v>0</v>
      </c>
      <c r="Q76" s="4">
        <f>'Données   '!Q74</f>
        <v>0</v>
      </c>
      <c r="R76" s="4">
        <f>'Données   '!R74</f>
        <v>0</v>
      </c>
    </row>
    <row r="77" spans="1:18">
      <c r="A77" s="4" t="str">
        <f>'Données   '!A75</f>
        <v>Importations</v>
      </c>
      <c r="B77" s="4" t="str">
        <f>Produits!$B$46</f>
        <v>Chips</v>
      </c>
      <c r="D77" s="4"/>
      <c r="E77" s="4" t="str">
        <f>'Données   '!E75</f>
        <v>kt</v>
      </c>
      <c r="F77" s="4">
        <f>'Données   '!F75</f>
        <v>0</v>
      </c>
      <c r="G77" s="4" t="str">
        <f>'Données   '!G75</f>
        <v>Pomme de terre</v>
      </c>
      <c r="H77" s="4" t="str">
        <f>'Données   '!H75</f>
        <v>2023-24</v>
      </c>
      <c r="I77" s="4" t="str">
        <f>'Données   '!I75</f>
        <v>France entière</v>
      </c>
      <c r="J77" s="4" t="str">
        <f>'Données   '!J75</f>
        <v>Importation de Pommes de terre, en fines tranches, frites, même salées ou aromatisées, en emballages hermétiquement clos, propres à la consommation en l'état, non congelées</v>
      </c>
      <c r="K77" s="4">
        <f>'Données   '!K75</f>
        <v>0</v>
      </c>
      <c r="L77" s="4" t="str">
        <f>'Données   '!L75</f>
        <v>Douanes - Eurostat</v>
      </c>
      <c r="M77" s="4" t="str">
        <f>'Données   '!M75</f>
        <v>Comext mensuel - EUROSTAT</v>
      </c>
      <c r="N77" s="4" t="str">
        <f>'Données   '!N75</f>
        <v>Volume</v>
      </c>
      <c r="O77" s="4" t="str">
        <f>'Données   '!O75</f>
        <v>Importation de Pommes de terre, en fines tranches, frites, même salées ou aromatisées, en emballages hermétiquement clos, propres à la consommation en l'état, non congelées = 65 kt (Douanes - Eurostat)</v>
      </c>
      <c r="P77" s="4">
        <f>'Données   '!P75</f>
        <v>0</v>
      </c>
      <c r="Q77" s="4">
        <f>'Données   '!Q75</f>
        <v>0</v>
      </c>
      <c r="R77" s="4">
        <f>'Données   '!R75</f>
        <v>0</v>
      </c>
    </row>
    <row r="78" spans="1:18">
      <c r="A78" s="4" t="str">
        <f>'Données   '!A76</f>
        <v>Importations</v>
      </c>
      <c r="B78" s="4" t="str">
        <f>Produits!$B$50</f>
        <v>Produits de 4ème et 5ème gamme</v>
      </c>
      <c r="D78" s="4"/>
      <c r="E78" s="4" t="str">
        <f>'Données   '!E76</f>
        <v>kt</v>
      </c>
      <c r="F78" s="4">
        <f>'Données   '!F76</f>
        <v>0</v>
      </c>
      <c r="G78" s="4" t="str">
        <f>'Données   '!G76</f>
        <v>Pomme de terre</v>
      </c>
      <c r="H78" s="4" t="str">
        <f>'Données   '!H76</f>
        <v>2023-24</v>
      </c>
      <c r="I78" s="4" t="str">
        <f>'Données   '!I76</f>
        <v>France entière</v>
      </c>
      <c r="J78" s="4" t="str">
        <f>'Données   '!J76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78" s="4">
        <f>'Données   '!K76</f>
        <v>0</v>
      </c>
      <c r="L78" s="4" t="str">
        <f>'Données   '!L76</f>
        <v>Douanes - Eurostat</v>
      </c>
      <c r="M78" s="4" t="str">
        <f>'Données   '!M76</f>
        <v>Comext mensuel - EUROSTAT</v>
      </c>
      <c r="N78" s="4" t="str">
        <f>'Données   '!N76</f>
        <v>Volume</v>
      </c>
      <c r="O78" s="4" t="str">
        <f>'Données   '!O76</f>
        <v>Importation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48 kt (Douanes - Eurostat)</v>
      </c>
      <c r="P78" s="4">
        <f>'Données   '!P76</f>
        <v>0</v>
      </c>
      <c r="Q78" s="4">
        <f>'Données   '!Q76</f>
        <v>0</v>
      </c>
      <c r="R78" s="4">
        <f>'Données   '!R76</f>
        <v>0</v>
      </c>
    </row>
    <row r="79" spans="1:18">
      <c r="A79" s="4" t="str">
        <f>Produits!$B$6</f>
        <v>Pommes de terre de féculerie</v>
      </c>
      <c r="B79" s="4" t="str">
        <f>'Données   '!B78</f>
        <v>Exportations</v>
      </c>
      <c r="D79" s="4"/>
      <c r="E79" s="4" t="str">
        <f>'Données   '!E78</f>
        <v>kt</v>
      </c>
      <c r="F79" s="4" t="str">
        <f>'Données   '!F78</f>
        <v>2023-24</v>
      </c>
      <c r="G79" s="4" t="str">
        <f>'Données   '!G78</f>
        <v>Pomme de terre</v>
      </c>
      <c r="H79" s="4" t="str">
        <f>'Données   '!H78</f>
        <v>2023-24</v>
      </c>
      <c r="I79" s="4" t="str">
        <f>'Données   '!I78</f>
        <v>France entière</v>
      </c>
      <c r="J79" s="4" t="str">
        <f>'Données   '!J78</f>
        <v>Exportation de Pommes de terre, à l'état frais ou réfrigéré, destinées à la fabrication de la fécule</v>
      </c>
      <c r="K79" s="4">
        <f>'Données   '!K78</f>
        <v>0</v>
      </c>
      <c r="L79" s="4" t="str">
        <f>'Données   '!L78</f>
        <v>Douanes - Eurostat</v>
      </c>
      <c r="M79" s="4" t="str">
        <f>'Données   '!M78</f>
        <v>Comext mensuel - EUROSTAT</v>
      </c>
      <c r="N79" s="4" t="str">
        <f>'Données   '!N78</f>
        <v>Volume</v>
      </c>
      <c r="O79" s="4" t="str">
        <f>'Données   '!O78</f>
        <v>Exportation de Pommes de terre, à l'état frais ou réfrigéré, destinées à la fabrication de la fécule = 189 kt (Douanes - Eurostat)</v>
      </c>
      <c r="P79" s="4" t="str">
        <f>'Données   '!P78</f>
        <v>Robuste</v>
      </c>
      <c r="Q79" s="4" t="str">
        <f>'Données   '!Q78</f>
        <v>Données collectées</v>
      </c>
      <c r="R79" s="4" t="str">
        <f>'Données   '!R78</f>
        <v>Donnée collectée (valeur du flux ou coefficient)</v>
      </c>
    </row>
    <row r="80" spans="1:18">
      <c r="A80" s="4" t="str">
        <f>Produits!$B$8</f>
        <v>Pommes de terre de consommation</v>
      </c>
      <c r="B80" s="4" t="str">
        <f>'Données   '!B79</f>
        <v>Exportations</v>
      </c>
      <c r="D80" s="4"/>
      <c r="E80" s="4" t="str">
        <f>'Données   '!E79</f>
        <v>kt</v>
      </c>
      <c r="F80" s="4" t="str">
        <f>'Données   '!F79</f>
        <v>2023-24</v>
      </c>
      <c r="G80" s="4" t="str">
        <f>'Données   '!G79</f>
        <v>Pomme de terre</v>
      </c>
      <c r="H80" s="4" t="str">
        <f>'Données   '!H79</f>
        <v>2023-24</v>
      </c>
      <c r="I80" s="4" t="str">
        <f>'Données   '!I79</f>
        <v>France entière</v>
      </c>
      <c r="J80" s="4" t="str">
        <f>'Données   '!J79</f>
        <v>Exportation de Pommes de terre de primeurs, à l'état frais ou réfrigéré, du 1er janvier au 30 juin</v>
      </c>
      <c r="K80" s="4" t="str">
        <f>'Données   '!K79</f>
        <v>Déclarations françaises vers la Belgique et les Pays-Bas sous-estimées =&gt; remplacement par leurs données miroirs</v>
      </c>
      <c r="L80" s="4" t="str">
        <f>'Données   '!L79</f>
        <v>Douanes - Eurostat</v>
      </c>
      <c r="M80" s="4" t="str">
        <f>'Données   '!M79</f>
        <v>Comext mensuel - EUROSTAT</v>
      </c>
      <c r="N80" s="4" t="str">
        <f>'Données   '!N79</f>
        <v>Volume</v>
      </c>
      <c r="O80" s="4" t="str">
        <f>'Données   '!O79</f>
        <v>Exportation de Pommes de terre de primeurs, à l'état frais ou réfrigéré, du 1er janvier au 30 juin = 62 kt (Douanes - Eurostat)</v>
      </c>
      <c r="P80" s="4" t="str">
        <f>'Données   '!P79</f>
        <v>Robuste</v>
      </c>
      <c r="Q80" s="4" t="str">
        <f>'Données   '!Q79</f>
        <v>Données collectées</v>
      </c>
      <c r="R80" s="4" t="str">
        <f>'Données   '!R79</f>
        <v>Donnée collectée (valeur du flux ou coefficient)</v>
      </c>
    </row>
    <row r="81" spans="1:18">
      <c r="A81" s="4" t="str">
        <f>Produits!$B$8</f>
        <v>Pommes de terre de consommation</v>
      </c>
      <c r="B81" s="4" t="str">
        <f>'Données   '!B80</f>
        <v>Exportations</v>
      </c>
      <c r="D81" s="4"/>
      <c r="E81" s="4" t="str">
        <f>'Données   '!E80</f>
        <v>kt</v>
      </c>
      <c r="F81" s="4" t="str">
        <f>'Données   '!F80</f>
        <v>2023-24</v>
      </c>
      <c r="G81" s="4" t="str">
        <f>'Données   '!G80</f>
        <v>Pomme de terre</v>
      </c>
      <c r="H81" s="4" t="str">
        <f>'Données   '!H80</f>
        <v>2023-24</v>
      </c>
      <c r="I81" s="4" t="str">
        <f>'Données   '!I80</f>
        <v>France entière</v>
      </c>
      <c r="J81" s="4" t="str">
        <f>'Données   '!J80</f>
        <v>Exportation de Pommes de terre, à l'état frais ou réfrigéré (à l'excl. des pommes de terre de primeurs du 1er janvier au 30 juin, des pommes de terre de semence et des pommes de terre destinées à la fabrication de la fécule)</v>
      </c>
      <c r="K81" s="4" t="str">
        <f>'Données   '!K80</f>
        <v>Déclarations françaises vers la Belgique et les Pays-Bas sous-estimées =&gt; remplacement par leurs données miroirs</v>
      </c>
      <c r="L81" s="4" t="str">
        <f>'Données   '!L80</f>
        <v>Douanes - Eurostat</v>
      </c>
      <c r="M81" s="4" t="str">
        <f>'Données   '!M80</f>
        <v>Comext mensuel - EUROSTAT</v>
      </c>
      <c r="N81" s="4" t="str">
        <f>'Données   '!N80</f>
        <v>Volume</v>
      </c>
      <c r="O81" s="4" t="str">
        <f>'Données   '!O80</f>
        <v>Exportation de Pommes de terre, à l'état frais ou réfrigéré (à l'excl. des pommes de terre de primeurs du 1er janvier au 30 juin, des pommes de terre de semence et des pommes de terre destinées à la fabrication de la fécule) = 3382 kt (Douanes - Eurostat)</v>
      </c>
      <c r="P81" s="4" t="str">
        <f>'Données   '!P80</f>
        <v>Robuste</v>
      </c>
      <c r="Q81" s="4" t="str">
        <f>'Données   '!Q80</f>
        <v>Données collectées</v>
      </c>
      <c r="R81" s="4" t="str">
        <f>'Données   '!R80</f>
        <v>Donnée collectée (valeur du flux ou coefficient)</v>
      </c>
    </row>
    <row r="82" spans="1:18">
      <c r="A82" s="4" t="str">
        <f>Produits!$B$8</f>
        <v>Pommes de terre de consommation</v>
      </c>
      <c r="B82" s="4" t="str">
        <f>'Données   '!B81</f>
        <v>Exportations</v>
      </c>
      <c r="D82" s="4"/>
      <c r="E82" s="4" t="str">
        <f>'Données   '!E81</f>
        <v>kt</v>
      </c>
      <c r="F82" s="4" t="str">
        <f>'Données   '!F81</f>
        <v>2023-24</v>
      </c>
      <c r="G82" s="4" t="str">
        <f>'Données   '!G81</f>
        <v>Pomme de terre</v>
      </c>
      <c r="H82" s="4" t="str">
        <f>'Données   '!H81</f>
        <v>2023-24</v>
      </c>
      <c r="I82" s="4" t="str">
        <f>'Données   '!I81</f>
        <v>France entière</v>
      </c>
      <c r="J82" s="4" t="str">
        <f>'Données   '!J81</f>
        <v>Exportation de Pommes de terre, non cuites ou cuites à l'eau ou à la vapeur, congelées</v>
      </c>
      <c r="K82" s="4" t="str">
        <f>'Données   '!K81</f>
        <v>Déclarations françaises vers la Belgique et les Pays-Bas sous-estimées =&gt; remplacement par leurs données miroirs</v>
      </c>
      <c r="L82" s="4" t="str">
        <f>'Données   '!L81</f>
        <v>Douanes - Eurostat</v>
      </c>
      <c r="M82" s="4" t="str">
        <f>'Données   '!M81</f>
        <v>Comext mensuel - EUROSTAT</v>
      </c>
      <c r="N82" s="4" t="str">
        <f>'Données   '!N81</f>
        <v>Volume</v>
      </c>
      <c r="O82" s="4" t="str">
        <f>'Données   '!O81</f>
        <v>Exportation de Pommes de terre, non cuites ou cuites à l'eau ou à la vapeur, congelées = 4 kt (Douanes - Eurostat)</v>
      </c>
      <c r="P82" s="4" t="str">
        <f>'Données   '!P81</f>
        <v>Robuste</v>
      </c>
      <c r="Q82" s="4" t="str">
        <f>'Données   '!Q81</f>
        <v>Données collectées</v>
      </c>
      <c r="R82" s="4" t="str">
        <f>'Données   '!R81</f>
        <v>Donnée collectée (valeur du flux ou coefficient)</v>
      </c>
    </row>
    <row r="83" spans="1:18">
      <c r="A83" s="4" t="str">
        <f>Produits!$B$8</f>
        <v>Pommes de terre de consommation</v>
      </c>
      <c r="B83" s="4" t="str">
        <f>'Données   '!B82</f>
        <v>Exportations</v>
      </c>
      <c r="D83" s="4"/>
      <c r="E83" s="4" t="str">
        <f>'Données   '!E82</f>
        <v>kt</v>
      </c>
      <c r="F83" s="4" t="str">
        <f>'Données   '!F82</f>
        <v>2023-24</v>
      </c>
      <c r="G83" s="4" t="str">
        <f>'Données   '!G82</f>
        <v>Pomme de terre</v>
      </c>
      <c r="H83" s="4" t="str">
        <f>'Données   '!H82</f>
        <v>2023-24</v>
      </c>
      <c r="I83" s="4" t="str">
        <f>'Données   '!I82</f>
        <v>France entière</v>
      </c>
      <c r="J83" s="4" t="str">
        <f>'Données   '!J82</f>
        <v>Exportation de Pommes de terre, séchées, même coupées en morceaux ou en tranches, mais non autrement préparées</v>
      </c>
      <c r="K83" s="4" t="str">
        <f>'Données   '!K82</f>
        <v>Déclarations françaises vers la Belgique et les Pays-Bas sous-estimées =&gt; remplacement par leurs données miroirs</v>
      </c>
      <c r="L83" s="4">
        <f>'Données   '!L82</f>
        <v>0</v>
      </c>
      <c r="M83" s="4" t="str">
        <f>'Données   '!M82</f>
        <v>Comext mensuel - EUROSTAT</v>
      </c>
      <c r="N83" s="4" t="str">
        <f>'Données   '!N82</f>
        <v>Volume</v>
      </c>
      <c r="O83" s="4" t="str">
        <f>'Données   '!O82</f>
        <v>Exportation de Pommes de terre, séchées, même coupées en morceaux ou en tranches, mais non autrement préparées = 0 kt ()</v>
      </c>
      <c r="P83" s="4" t="str">
        <f>'Données   '!P82</f>
        <v>Robuste</v>
      </c>
      <c r="Q83" s="4" t="str">
        <f>'Données   '!Q82</f>
        <v>Données collectées</v>
      </c>
      <c r="R83" s="4" t="str">
        <f>'Données   '!R82</f>
        <v>Donnée collectée (valeur du flux ou coefficient)</v>
      </c>
    </row>
    <row r="84" spans="1:18">
      <c r="A84" s="4" t="str">
        <f>Produits!$B$37</f>
        <v>Produits déshydratés</v>
      </c>
      <c r="B84" s="4" t="str">
        <f>'Données   '!B83</f>
        <v>Exportations</v>
      </c>
      <c r="D84" s="4"/>
      <c r="E84" s="4" t="str">
        <f>'Données   '!E83</f>
        <v>kt</v>
      </c>
      <c r="F84" s="4">
        <f>'Données   '!F83</f>
        <v>0</v>
      </c>
      <c r="G84" s="4" t="str">
        <f>'Données   '!G83</f>
        <v>Pomme de terre</v>
      </c>
      <c r="H84" s="4" t="str">
        <f>'Données   '!H83</f>
        <v>2023-24</v>
      </c>
      <c r="I84" s="4" t="str">
        <f>'Données   '!I83</f>
        <v>France entière</v>
      </c>
      <c r="J84" s="4" t="str">
        <f>'Données   '!J83</f>
        <v>Exportation de Farine, semoule et poudre de pommes de terre</v>
      </c>
      <c r="K84" s="4">
        <f>'Données   '!K83</f>
        <v>0</v>
      </c>
      <c r="L84" s="4">
        <f>'Données   '!L83</f>
        <v>0</v>
      </c>
      <c r="M84" s="4" t="str">
        <f>'Données   '!M83</f>
        <v>Comext mensuel - EUROSTAT</v>
      </c>
      <c r="N84" s="4" t="str">
        <f>'Données   '!N83</f>
        <v>Volume</v>
      </c>
      <c r="O84" s="4" t="str">
        <f>'Données   '!O83</f>
        <v>Exportation de Farine, semoule et poudre de pommes de terre = 1 kt ()</v>
      </c>
      <c r="P84" s="4">
        <f>'Données   '!P83</f>
        <v>0</v>
      </c>
      <c r="Q84" s="4">
        <f>'Données   '!Q83</f>
        <v>0</v>
      </c>
      <c r="R84" s="4">
        <f>'Données   '!R83</f>
        <v>0</v>
      </c>
    </row>
    <row r="85" spans="1:18">
      <c r="A85" s="4" t="str">
        <f>Produits!$B$37</f>
        <v>Produits déshydratés</v>
      </c>
      <c r="B85" s="4" t="str">
        <f>'Données   '!B84</f>
        <v>Exportations</v>
      </c>
      <c r="D85" s="4"/>
      <c r="E85" s="4" t="str">
        <f>'Données   '!E84</f>
        <v>kt</v>
      </c>
      <c r="F85" s="4">
        <f>'Données   '!F84</f>
        <v>0</v>
      </c>
      <c r="G85" s="4" t="str">
        <f>'Données   '!G84</f>
        <v>Pomme de terre</v>
      </c>
      <c r="H85" s="4" t="str">
        <f>'Données   '!H84</f>
        <v>2023-24</v>
      </c>
      <c r="I85" s="4" t="str">
        <f>'Données   '!I84</f>
        <v>France entière</v>
      </c>
      <c r="J85" s="4" t="str">
        <f>'Données   '!J84</f>
        <v>Exportation de Flocons, granulés et agglomérés sous forme de pellets, de pommes de terre</v>
      </c>
      <c r="K85" s="4">
        <f>'Données   '!K84</f>
        <v>0</v>
      </c>
      <c r="L85" s="4" t="str">
        <f>'Données   '!L84</f>
        <v>Douanes - Eurostat</v>
      </c>
      <c r="M85" s="4" t="str">
        <f>'Données   '!M84</f>
        <v>Comext mensuel - EUROSTAT</v>
      </c>
      <c r="N85" s="4" t="str">
        <f>'Données   '!N84</f>
        <v>Volume</v>
      </c>
      <c r="O85" s="4" t="str">
        <f>'Données   '!O84</f>
        <v>Exportation de Flocons, granulés et agglomérés sous forme de pellets, de pommes de terre = 3 kt (Douanes - Eurostat)</v>
      </c>
      <c r="P85" s="4">
        <f>'Données   '!P84</f>
        <v>0</v>
      </c>
      <c r="Q85" s="4">
        <f>'Données   '!Q84</f>
        <v>0</v>
      </c>
      <c r="R85" s="4">
        <f>'Données   '!R84</f>
        <v>0</v>
      </c>
    </row>
    <row r="86" spans="1:18">
      <c r="A86" s="4" t="str">
        <f>Produits!$B$29</f>
        <v>Produits surgelés</v>
      </c>
      <c r="B86" s="4" t="str">
        <f>'Données   '!B86</f>
        <v>Exportations</v>
      </c>
      <c r="D86" s="4"/>
      <c r="E86" s="4" t="str">
        <f>'Données   '!E86</f>
        <v>kt</v>
      </c>
      <c r="F86" s="4">
        <f>'Données   '!F86</f>
        <v>0</v>
      </c>
      <c r="G86" s="4" t="str">
        <f>'Données   '!G86</f>
        <v>Pomme de terre</v>
      </c>
      <c r="H86" s="4" t="str">
        <f>'Données   '!H86</f>
        <v>2023-24</v>
      </c>
      <c r="I86" s="4" t="str">
        <f>'Données   '!I86</f>
        <v>France entière</v>
      </c>
      <c r="J86" s="4" t="str">
        <f>'Données   '!J86</f>
        <v>Exportation de Pommes de terre, simpl. cuites, congelées</v>
      </c>
      <c r="K86" s="4">
        <f>'Données   '!K86</f>
        <v>0</v>
      </c>
      <c r="L86" s="4" t="str">
        <f>'Données   '!L86</f>
        <v>Douanes - Eurostat</v>
      </c>
      <c r="M86" s="4" t="str">
        <f>'Données   '!M86</f>
        <v>Comext mensuel - EUROSTAT</v>
      </c>
      <c r="N86" s="4" t="str">
        <f>'Données   '!N86</f>
        <v>Volume</v>
      </c>
      <c r="O86" s="4" t="str">
        <f>'Données   '!O86</f>
        <v>Exportation de Pommes de terre, simpl. cuites, congelées = 451 kt (Douanes - Eurostat)</v>
      </c>
      <c r="P86" s="4">
        <f>'Données   '!P86</f>
        <v>0</v>
      </c>
      <c r="Q86" s="4">
        <f>'Données   '!Q86</f>
        <v>0</v>
      </c>
      <c r="R86" s="4">
        <f>'Données   '!R86</f>
        <v>0</v>
      </c>
    </row>
    <row r="87" spans="1:18">
      <c r="A87" s="4" t="str">
        <f>Produits!$B$29</f>
        <v>Produits surgelés</v>
      </c>
      <c r="B87" s="4" t="str">
        <f>'Données   '!B87</f>
        <v>Exportations</v>
      </c>
      <c r="D87" s="4"/>
      <c r="E87" s="4" t="str">
        <f>'Données   '!E87</f>
        <v>kt</v>
      </c>
      <c r="F87" s="4">
        <f>'Données   '!F87</f>
        <v>0</v>
      </c>
      <c r="G87" s="4" t="str">
        <f>'Données   '!G87</f>
        <v>Pomme de terre</v>
      </c>
      <c r="H87" s="4" t="str">
        <f>'Données   '!H87</f>
        <v>2023-24</v>
      </c>
      <c r="I87" s="4" t="str">
        <f>'Données   '!I87</f>
        <v>France entière</v>
      </c>
      <c r="J87" s="4" t="str">
        <f>'Données   '!J87</f>
        <v>Exportation de Pommes de terre, préparées ou conservées sous forme de farines, semoules ou flocons, congelées</v>
      </c>
      <c r="K87" s="4">
        <f>'Données   '!K87</f>
        <v>0</v>
      </c>
      <c r="L87" s="4" t="str">
        <f>'Données   '!L87</f>
        <v>Douanes - Eurostat</v>
      </c>
      <c r="M87" s="4" t="str">
        <f>'Données   '!M87</f>
        <v>Comext mensuel - EUROSTAT</v>
      </c>
      <c r="N87" s="4" t="str">
        <f>'Données   '!N87</f>
        <v>Volume</v>
      </c>
      <c r="O87" s="4" t="str">
        <f>'Données   '!O87</f>
        <v>Exportation de Pommes de terre, préparées ou conservées sous forme de farines, semoules ou flocons, congelées = 0 kt (Douanes - Eurostat)</v>
      </c>
      <c r="P87" s="4">
        <f>'Données   '!P87</f>
        <v>0</v>
      </c>
      <c r="Q87" s="4">
        <f>'Données   '!Q87</f>
        <v>0</v>
      </c>
      <c r="R87" s="4">
        <f>'Données   '!R87</f>
        <v>0</v>
      </c>
    </row>
    <row r="88" spans="1:18">
      <c r="A88" s="4" t="str">
        <f>Produits!$B$29</f>
        <v>Produits surgelés</v>
      </c>
      <c r="B88" s="4" t="str">
        <f>'Données   '!B88</f>
        <v>Exportations</v>
      </c>
      <c r="D88" s="4"/>
      <c r="E88" s="4" t="str">
        <f>'Données   '!E88</f>
        <v>kt</v>
      </c>
      <c r="F88" s="4">
        <f>'Données   '!F88</f>
        <v>0</v>
      </c>
      <c r="G88" s="4" t="str">
        <f>'Données   '!G88</f>
        <v>Pomme de terre</v>
      </c>
      <c r="H88" s="4" t="str">
        <f>'Données   '!H88</f>
        <v>2023-24</v>
      </c>
      <c r="I88" s="4" t="str">
        <f>'Données   '!I88</f>
        <v>France entière</v>
      </c>
      <c r="J88" s="4" t="str">
        <f>'Données   '!J88</f>
        <v>Exportation de Pommes de terre, préparées ou conservées autrement qu'au vinaigre ou à l'acide acétique, congelées (à l'excl. des pommes de terre simpl. cuites ou des pommes de terre sous forme de farines, semoules ou flocons)</v>
      </c>
      <c r="K88" s="4">
        <f>'Données   '!K88</f>
        <v>0</v>
      </c>
      <c r="L88" s="4" t="str">
        <f>'Données   '!L88</f>
        <v>Douanes - Eurostat</v>
      </c>
      <c r="M88" s="4" t="str">
        <f>'Données   '!M88</f>
        <v>I&amp;E mensuels - EUROSTAT</v>
      </c>
      <c r="N88" s="4" t="str">
        <f>'Données   '!N88</f>
        <v>Volume</v>
      </c>
      <c r="O88" s="4" t="str">
        <f>'Données   '!O88</f>
        <v>Exportation de Pommes de terre, préparées ou conservées autrement qu'au vinaigre ou à l'acide acétique, congelées (à l'excl. des pommes de terre simpl. cuites ou des pommes de terre sous forme de farines, semoules ou flocons) = 78 kt (Douanes - Eurostat)</v>
      </c>
      <c r="P88" s="4">
        <f>'Données   '!P88</f>
        <v>0</v>
      </c>
      <c r="Q88" s="4">
        <f>'Données   '!Q88</f>
        <v>0</v>
      </c>
      <c r="R88" s="4">
        <f>'Données   '!R88</f>
        <v>0</v>
      </c>
    </row>
    <row r="89" spans="1:18">
      <c r="A89" s="4" t="str">
        <f>Produits!$B$37</f>
        <v>Produits déshydratés</v>
      </c>
      <c r="B89" s="4" t="str">
        <f>'Données   '!B89</f>
        <v>Exportations</v>
      </c>
      <c r="D89" s="4"/>
      <c r="E89" s="4" t="str">
        <f>'Données   '!E89</f>
        <v>kt</v>
      </c>
      <c r="F89" s="4">
        <f>'Données   '!F89</f>
        <v>0</v>
      </c>
      <c r="G89" s="4" t="str">
        <f>'Données   '!G89</f>
        <v>Pomme de terre</v>
      </c>
      <c r="H89" s="4" t="str">
        <f>'Données   '!H89</f>
        <v>2023-24</v>
      </c>
      <c r="I89" s="4" t="str">
        <f>'Données   '!I89</f>
        <v>France entière</v>
      </c>
      <c r="J89" s="4" t="str">
        <f>'Données   '!J89</f>
        <v>Exportation de Pommes de terre, sous forme de farines, semoules ou flocons, non congelées</v>
      </c>
      <c r="K89" s="4">
        <f>'Données   '!K89</f>
        <v>0</v>
      </c>
      <c r="L89" s="4" t="str">
        <f>'Données   '!L89</f>
        <v>Douanes - Eurostat</v>
      </c>
      <c r="M89" s="4" t="str">
        <f>'Données   '!M89</f>
        <v>I&amp;E mensuels - EUROSTAT</v>
      </c>
      <c r="N89" s="4" t="str">
        <f>'Données   '!N89</f>
        <v>Volume</v>
      </c>
      <c r="O89" s="4" t="str">
        <f>'Données   '!O89</f>
        <v>Exportation de Pommes de terre, sous forme de farines, semoules ou flocons, non congelées = 16 kt (Douanes - Eurostat)</v>
      </c>
      <c r="P89" s="4">
        <f>'Données   '!P89</f>
        <v>0</v>
      </c>
      <c r="Q89" s="4">
        <f>'Données   '!Q89</f>
        <v>0</v>
      </c>
      <c r="R89" s="4">
        <f>'Données   '!R89</f>
        <v>0</v>
      </c>
    </row>
    <row r="90" spans="1:18">
      <c r="A90" s="4" t="str">
        <f>Produits!$B$46</f>
        <v>Chips</v>
      </c>
      <c r="B90" s="4" t="str">
        <f>'Données   '!B90</f>
        <v>Exportations</v>
      </c>
      <c r="D90" s="4"/>
      <c r="E90" s="4" t="str">
        <f>'Données   '!E90</f>
        <v>kt</v>
      </c>
      <c r="F90" s="4">
        <f>'Données   '!F90</f>
        <v>0</v>
      </c>
      <c r="G90" s="4" t="str">
        <f>'Données   '!G90</f>
        <v>Pomme de terre</v>
      </c>
      <c r="H90" s="4" t="str">
        <f>'Données   '!H90</f>
        <v>2023-24</v>
      </c>
      <c r="I90" s="4" t="str">
        <f>'Données   '!I90</f>
        <v>France entière</v>
      </c>
      <c r="J90" s="4" t="str">
        <f>'Données   '!J90</f>
        <v>Exportation de Pommes de terre, en fines tranches, frites, même salées ou aromatisées, en emballages hermétiquement clos, propres à la consommation en l'état, non congelées</v>
      </c>
      <c r="K90" s="4">
        <f>'Données   '!K90</f>
        <v>0</v>
      </c>
      <c r="L90" s="4" t="str">
        <f>'Données   '!L90</f>
        <v>Douanes - Eurostat</v>
      </c>
      <c r="M90" s="4" t="str">
        <f>'Données   '!M90</f>
        <v>I&amp;E mensuels - EUROSTAT</v>
      </c>
      <c r="N90" s="4" t="str">
        <f>'Données   '!N90</f>
        <v>Volume</v>
      </c>
      <c r="O90" s="4" t="str">
        <f>'Données   '!O90</f>
        <v>Exportation de Pommes de terre, en fines tranches, frites, même salées ou aromatisées, en emballages hermétiquement clos, propres à la consommation en l'état, non congelées = 11 kt (Douanes - Eurostat)</v>
      </c>
      <c r="P90" s="4">
        <f>'Données   '!P90</f>
        <v>0</v>
      </c>
      <c r="Q90" s="4">
        <f>'Données   '!Q90</f>
        <v>0</v>
      </c>
      <c r="R90" s="4">
        <f>'Données   '!R90</f>
        <v>0</v>
      </c>
    </row>
    <row r="91" spans="1:18">
      <c r="A91" s="4" t="str">
        <f>Produits!$B$50</f>
        <v>Produits de 4ème et 5ème gamme</v>
      </c>
      <c r="B91" s="4" t="str">
        <f>'Données   '!B91</f>
        <v>Exportations</v>
      </c>
      <c r="D91" s="4"/>
      <c r="E91" s="4" t="str">
        <f>'Données   '!E91</f>
        <v>kt</v>
      </c>
      <c r="F91" s="4">
        <f>'Données   '!F91</f>
        <v>0</v>
      </c>
      <c r="G91" s="4" t="str">
        <f>'Données   '!G91</f>
        <v>Pomme de terre</v>
      </c>
      <c r="H91" s="4" t="str">
        <f>'Données   '!H91</f>
        <v>2023-24</v>
      </c>
      <c r="I91" s="4" t="str">
        <f>'Données   '!I91</f>
        <v>France entière</v>
      </c>
      <c r="J91" s="4" t="str">
        <f>'Données   '!J91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v>
      </c>
      <c r="K91" s="4">
        <f>'Données   '!K91</f>
        <v>0</v>
      </c>
      <c r="L91" s="4" t="str">
        <f>'Données   '!L91</f>
        <v>Douanes - Eurostat</v>
      </c>
      <c r="M91" s="4" t="str">
        <f>'Données   '!M91</f>
        <v>I&amp;E mensuels - EUROSTAT</v>
      </c>
      <c r="N91" s="4" t="str">
        <f>'Données   '!N91</f>
        <v>Volume</v>
      </c>
      <c r="O91" s="4" t="str">
        <f>'Données   '!O91</f>
        <v>Exportation de Pommes de terre, préparées ou conservées autrement qu'au vinaigre ou à l'acide acétique, non congelées (à l'excl. des produits sous forme de farines, semoules ou flocons ainsi que des pommes de terre en fines tranches, frites, même salées ou aromatisées, en emballages hermétiquement clos, propres à la consommation en l'état) = 5 kt (Douanes - Eurostat)</v>
      </c>
      <c r="P91" s="4">
        <f>'Données   '!P91</f>
        <v>0</v>
      </c>
      <c r="Q91" s="4">
        <f>'Données   '!Q91</f>
        <v>0</v>
      </c>
      <c r="R91" s="4">
        <f>'Données   '!R91</f>
        <v>0</v>
      </c>
    </row>
    <row r="92" spans="1:18">
      <c r="A92" s="4" t="str">
        <f>'Contraintes '!B13</f>
        <v>Amidon</v>
      </c>
      <c r="B92" s="4" t="str">
        <f>Secteurs!$B$20</f>
        <v>Autres IAA</v>
      </c>
      <c r="D92" s="4"/>
      <c r="E92" s="4" t="str">
        <f>'Contraintes '!G13</f>
        <v>kt</v>
      </c>
      <c r="F92" s="4" t="str">
        <f>'Contraintes '!H13</f>
        <v>2015-16:2019-20:2023-24</v>
      </c>
      <c r="G92" s="4" t="str">
        <f>'Contraintes '!I13</f>
        <v>Pomme de terre</v>
      </c>
      <c r="H92" s="4" t="str">
        <f>'Contraintes '!J13</f>
        <v>2015-16:2019-20:2023-24</v>
      </c>
      <c r="I92" s="4" t="str">
        <f>'Contraintes '!K13</f>
        <v>France entière</v>
      </c>
      <c r="J92" s="4" t="str">
        <f>'Contraintes '!L13</f>
        <v>Part de la consommation de l'amidon en alimentation humaine</v>
      </c>
      <c r="K92" s="4">
        <f>'Contraintes '!M13</f>
        <v>0</v>
      </c>
      <c r="L92" s="4" t="str">
        <f>'Contraintes '!N13</f>
        <v>ONRB - FranceAgriMer</v>
      </c>
      <c r="M92" s="4" t="str">
        <f>'Contraintes '!O13</f>
        <v>Coproduits - ONRB</v>
      </c>
      <c r="N92" s="4" t="str">
        <f>'Contraintes '!P13</f>
        <v>Répartition</v>
      </c>
      <c r="O92" s="4" t="str">
        <f>'Contraintes '!Q13</f>
        <v>Part de la consommation de l'amidon en alimentation humaine = 20 % (ONRB - FranceAgriMer)</v>
      </c>
      <c r="P92" s="4" t="str">
        <f>'Contraintes '!R13</f>
        <v>Approximative</v>
      </c>
      <c r="Q92" s="4" t="str">
        <f>'Contraintes '!S13</f>
        <v>Données collectées:Données déterminées</v>
      </c>
      <c r="R92" s="4" t="str">
        <f>'Contraintes '!T13</f>
        <v>Donnée collectée (valeur du flux ou coefficient)</v>
      </c>
    </row>
    <row r="93" spans="1:18">
      <c r="A93" s="4" t="str">
        <f>'Contraintes '!B15</f>
        <v>Amidon</v>
      </c>
      <c r="B93" s="4" t="str">
        <f>Secteurs!$B$22</f>
        <v>Autres industries</v>
      </c>
      <c r="D93" s="4"/>
      <c r="E93" s="4" t="str">
        <f>'Contraintes '!G15</f>
        <v>kt</v>
      </c>
      <c r="F93" s="4" t="str">
        <f>'Contraintes '!H15</f>
        <v>2015-16:2019-20:2023-24</v>
      </c>
      <c r="G93" s="4" t="str">
        <f>'Contraintes '!I15</f>
        <v>Pomme de terre</v>
      </c>
      <c r="H93" s="4" t="str">
        <f>'Contraintes '!J15</f>
        <v>2015-16:2019-20:2023-24</v>
      </c>
      <c r="I93" s="4" t="str">
        <f>'Contraintes '!K15</f>
        <v>France entière</v>
      </c>
      <c r="J93" s="4" t="str">
        <f>'Contraintes '!L15</f>
        <v>Part de la consommation de l'amidon par la chimie biosourcée</v>
      </c>
      <c r="K93" s="4">
        <f>'Contraintes '!M15</f>
        <v>0</v>
      </c>
      <c r="L93" s="4" t="str">
        <f>'Contraintes '!N15</f>
        <v>ONRB - FranceAgriMer</v>
      </c>
      <c r="M93" s="4" t="str">
        <f>'Contraintes '!O15</f>
        <v>Coproduits - ONRB</v>
      </c>
      <c r="N93" s="4" t="str">
        <f>'Contraintes '!P15</f>
        <v>Répartition</v>
      </c>
      <c r="O93" s="4" t="str">
        <f>'Contraintes '!Q15</f>
        <v>Part de la consommation de l'amidon par la chimie biosourcée = 80 % (ONRB - FranceAgriMer)</v>
      </c>
      <c r="P93" s="4" t="str">
        <f>'Contraintes '!R15</f>
        <v>Approximative</v>
      </c>
      <c r="Q93" s="4" t="str">
        <f>'Contraintes '!S15</f>
        <v>Données collectées:Données déterminées</v>
      </c>
      <c r="R93" s="4" t="str">
        <f>'Contraintes '!T15</f>
        <v>Donnée collectée (valeur du flux ou coefficient)</v>
      </c>
    </row>
    <row r="94" spans="1:18">
      <c r="A94" s="4" t="str">
        <f>'Contraintes  '!B5</f>
        <v>Fécule de pommes de terre</v>
      </c>
      <c r="B94" s="4" t="str">
        <f>Secteurs!$B$22</f>
        <v>Autres industries</v>
      </c>
      <c r="D94" s="4"/>
      <c r="E94" s="4" t="str">
        <f>'Contraintes  '!G5</f>
        <v>kt</v>
      </c>
      <c r="F94" s="4" t="str">
        <f>'Contraintes  '!H5</f>
        <v>2023-24</v>
      </c>
      <c r="G94" s="4" t="str">
        <f>'Contraintes  '!I5</f>
        <v>Pomme de terre</v>
      </c>
      <c r="H94" s="4">
        <f>'Contraintes  '!J5</f>
        <v>2023</v>
      </c>
      <c r="I94" s="4" t="str">
        <f>'Contraintes  '!K5</f>
        <v>France entière</v>
      </c>
      <c r="J94" s="4" t="str">
        <f>'Contraintes  '!L5</f>
        <v>Part de la consommation de fécule par la Chimie-Pharmacie</v>
      </c>
      <c r="K94" s="4" t="str">
        <f>'Contraintes  '!M5</f>
        <v>Utilisation de la donnée 2023</v>
      </c>
      <c r="L94" s="4" t="str">
        <f>'Contraintes  '!N5</f>
        <v>GIPT</v>
      </c>
      <c r="M94" s="4" t="str">
        <f>'Contraintes  '!O5</f>
        <v>Transformation - GIPT</v>
      </c>
      <c r="N94" s="4" t="str">
        <f>'Contraintes  '!P5</f>
        <v>Répartition</v>
      </c>
      <c r="O94" s="4" t="str">
        <f>'Contraintes  '!Q5</f>
        <v>Part de la consommation de fécule par la Chimie-Pharmacie = 2 % (GIPT)</v>
      </c>
      <c r="P94" s="4" t="str">
        <f>'Contraintes  '!R5</f>
        <v>Probable</v>
      </c>
      <c r="Q94" s="4" t="str">
        <f>'Contraintes  '!S5</f>
        <v>Données collectées:Données déterminées</v>
      </c>
      <c r="R94" s="4" t="str">
        <f>'Contraintes  '!T5</f>
        <v>Donnée collectée (valeur du flux ou coefficient)</v>
      </c>
    </row>
    <row r="95" spans="1:18">
      <c r="A95" s="4" t="str">
        <f>'Contraintes  '!B7</f>
        <v>Fécule de pommes de terre</v>
      </c>
      <c r="B95" s="4" t="str">
        <f>Secteurs!$B$22</f>
        <v>Autres industries</v>
      </c>
      <c r="D95" s="4"/>
      <c r="E95" s="4" t="str">
        <f>'Contraintes  '!G7</f>
        <v>kt</v>
      </c>
      <c r="F95" s="4" t="str">
        <f>'Contraintes  '!H7</f>
        <v>2023-24</v>
      </c>
      <c r="G95" s="4" t="str">
        <f>'Contraintes  '!I7</f>
        <v>Pomme de terre</v>
      </c>
      <c r="H95" s="4">
        <f>'Contraintes  '!J7</f>
        <v>2023</v>
      </c>
      <c r="I95" s="4" t="str">
        <f>'Contraintes  '!K7</f>
        <v>France entière</v>
      </c>
      <c r="J95" s="4" t="str">
        <f>'Contraintes  '!L7</f>
        <v>Part de la consommation de fécule par la Papetrie-Cartonnerie</v>
      </c>
      <c r="K95" s="4" t="str">
        <f>'Contraintes  '!M7</f>
        <v>Utilisation de la donnée 2023</v>
      </c>
      <c r="L95" s="4" t="str">
        <f>'Contraintes  '!N7</f>
        <v>GIPT</v>
      </c>
      <c r="M95" s="4" t="str">
        <f>'Contraintes  '!O7</f>
        <v>Transformation - GIPT</v>
      </c>
      <c r="N95" s="4" t="str">
        <f>'Contraintes  '!P7</f>
        <v>Répartition</v>
      </c>
      <c r="O95" s="4" t="str">
        <f>'Contraintes  '!Q7</f>
        <v>Part de la consommation de fécule par la Papetrie-Cartonnerie = 6 % (GIPT)</v>
      </c>
      <c r="P95" s="4" t="str">
        <f>'Contraintes  '!R7</f>
        <v>Probable</v>
      </c>
      <c r="Q95" s="4" t="str">
        <f>'Contraintes  '!S7</f>
        <v>Données collectées:Données déterminées</v>
      </c>
      <c r="R95" s="4" t="str">
        <f>'Contraintes  '!T7</f>
        <v>Donnée collectée (valeur du flux ou coefficient)</v>
      </c>
    </row>
    <row r="96" spans="1:18">
      <c r="A96" s="4" t="str">
        <f>'Contraintes  '!B9</f>
        <v>Fécule de pommes de terre</v>
      </c>
      <c r="B96" s="4" t="str">
        <f>Secteurs!$B$22</f>
        <v>Autres industries</v>
      </c>
      <c r="D96" s="4"/>
      <c r="E96" s="4" t="str">
        <f>'Contraintes  '!G9</f>
        <v>kt</v>
      </c>
      <c r="F96" s="4" t="str">
        <f>'Contraintes  '!H9</f>
        <v>2023-24</v>
      </c>
      <c r="G96" s="4" t="str">
        <f>'Contraintes  '!I9</f>
        <v>Pomme de terre</v>
      </c>
      <c r="H96" s="4">
        <f>'Contraintes  '!J9</f>
        <v>2023</v>
      </c>
      <c r="I96" s="4" t="str">
        <f>'Contraintes  '!K9</f>
        <v>France entière</v>
      </c>
      <c r="J96" s="4" t="str">
        <f>'Contraintes  '!L9</f>
        <v>Part de la consommation de fécule par les autres industries non alimentaires</v>
      </c>
      <c r="K96" s="4" t="str">
        <f>'Contraintes  '!M9</f>
        <v>Utilisation de la donnée 2023</v>
      </c>
      <c r="L96" s="4" t="str">
        <f>'Contraintes  '!N9</f>
        <v>GIPT</v>
      </c>
      <c r="M96" s="4" t="str">
        <f>'Contraintes  '!O9</f>
        <v>Transformation - GIPT</v>
      </c>
      <c r="N96" s="4" t="str">
        <f>'Contraintes  '!P9</f>
        <v>Répartition</v>
      </c>
      <c r="O96" s="4" t="str">
        <f>'Contraintes  '!Q9</f>
        <v>Part de la consommation de fécule par les autres industries non alimentaires = 18 % (GIPT)</v>
      </c>
      <c r="P96" s="4" t="str">
        <f>'Contraintes  '!R9</f>
        <v>Probable</v>
      </c>
      <c r="Q96" s="4" t="str">
        <f>'Contraintes  '!S9</f>
        <v>Données collectées:Données déterminées</v>
      </c>
      <c r="R96" s="4" t="str">
        <f>'Contraintes  '!T9</f>
        <v>Donnée collectée (valeur du flux ou coefficient)</v>
      </c>
    </row>
    <row r="97" spans="1:18">
      <c r="A97" s="4" t="str">
        <f>Produits!$B$37</f>
        <v>Produits déshydratés</v>
      </c>
      <c r="B97" s="4" t="str">
        <f>'Données     '!B28</f>
        <v>A domicile</v>
      </c>
      <c r="D97" s="4"/>
      <c r="E97" s="4" t="str">
        <f>'Données     '!E28</f>
        <v>kt</v>
      </c>
      <c r="F97" s="4">
        <f>'Données     '!F28</f>
        <v>0</v>
      </c>
      <c r="G97" s="4" t="str">
        <f>'Données     '!G28</f>
        <v>Pomme de terre</v>
      </c>
      <c r="H97" s="4" t="str">
        <f>'Données     '!H28</f>
        <v>2023-24</v>
      </c>
      <c r="I97" s="4" t="str">
        <f>'Données     '!I28</f>
        <v>France entière</v>
      </c>
      <c r="J97" s="4" t="str">
        <f>'Données     '!J28</f>
        <v>Consommation de purée déshydratée à domicile</v>
      </c>
      <c r="K97" s="4">
        <f>'Données     '!K28</f>
        <v>0</v>
      </c>
      <c r="L97" s="4" t="str">
        <f>'Données     '!L28</f>
        <v>GIPT</v>
      </c>
      <c r="M97" s="4" t="str">
        <f>'Données     '!M28</f>
        <v>Transformation - GIPT</v>
      </c>
      <c r="N97" s="4" t="str">
        <f>'Données     '!N28</f>
        <v>Volume</v>
      </c>
      <c r="O97" s="4" t="str">
        <f>'Données     '!O28</f>
        <v>Consommation de purée déshydratée à domicile = 25 kt (GIPT)</v>
      </c>
      <c r="P97" s="4">
        <f>'Données     '!P28</f>
        <v>0</v>
      </c>
      <c r="Q97" s="4">
        <f>'Données     '!Q28</f>
        <v>0</v>
      </c>
      <c r="R97" s="4">
        <f>'Données     '!R28</f>
        <v>0</v>
      </c>
    </row>
    <row r="98" spans="1:18">
      <c r="A98" s="4" t="str">
        <f>Produits!$B$48</f>
        <v>Autres produits finis</v>
      </c>
      <c r="B98" s="4" t="str">
        <f>'Données     '!B29</f>
        <v>A domicile</v>
      </c>
      <c r="D98" s="4"/>
      <c r="E98" s="4" t="str">
        <f>'Données     '!E29</f>
        <v>kt</v>
      </c>
      <c r="F98" s="4">
        <f>'Données     '!F29</f>
        <v>0</v>
      </c>
      <c r="G98" s="4" t="str">
        <f>'Données     '!G29</f>
        <v>Pomme de terre</v>
      </c>
      <c r="H98" s="4" t="str">
        <f>'Données     '!H29</f>
        <v>2023-24</v>
      </c>
      <c r="I98" s="4" t="str">
        <f>'Données     '!I29</f>
        <v>France entière</v>
      </c>
      <c r="J98" s="4" t="str">
        <f>'Données     '!J29</f>
        <v>Consommation de produits de 4ème et 5ème gamme à domicile</v>
      </c>
      <c r="K98" s="4">
        <f>'Données     '!K29</f>
        <v>0</v>
      </c>
      <c r="L98" s="4" t="str">
        <f>'Données     '!L29</f>
        <v>GIPT</v>
      </c>
      <c r="M98" s="4" t="str">
        <f>'Données     '!M29</f>
        <v>Transformation - GIPT</v>
      </c>
      <c r="N98" s="4" t="str">
        <f>'Données     '!N29</f>
        <v>Volume</v>
      </c>
      <c r="O98" s="4" t="str">
        <f>'Données     '!O29</f>
        <v>Consommation de produits de 4ème et 5ème gamme à domicile = 5 kt (GIPT)</v>
      </c>
      <c r="P98" s="4">
        <f>'Données     '!P29</f>
        <v>0</v>
      </c>
      <c r="Q98" s="4">
        <f>'Données     '!Q29</f>
        <v>0</v>
      </c>
      <c r="R98" s="4">
        <f>'Données     '!R29</f>
        <v>0</v>
      </c>
    </row>
    <row r="99" spans="1:18">
      <c r="A99" s="4" t="str">
        <f>Produits!$B$29</f>
        <v>Produits surgelés</v>
      </c>
      <c r="B99" s="4" t="str">
        <f>'Données     '!B30</f>
        <v>A domicile</v>
      </c>
      <c r="D99" s="4"/>
      <c r="E99" s="4" t="str">
        <f>'Données     '!E30</f>
        <v>kt</v>
      </c>
      <c r="F99" s="4">
        <f>'Données     '!F30</f>
        <v>0</v>
      </c>
      <c r="G99" s="4" t="str">
        <f>'Données     '!G30</f>
        <v>Pomme de terre</v>
      </c>
      <c r="H99" s="4" t="str">
        <f>'Données     '!H30</f>
        <v>2023-24</v>
      </c>
      <c r="I99" s="4" t="str">
        <f>'Données     '!I30</f>
        <v>France entière</v>
      </c>
      <c r="J99" s="4" t="str">
        <f>'Données     '!J30</f>
        <v>Consommation de frites à domicile</v>
      </c>
      <c r="K99" s="4">
        <f>'Données     '!K30</f>
        <v>0</v>
      </c>
      <c r="L99" s="4" t="str">
        <f>'Données     '!L30</f>
        <v>GIPT</v>
      </c>
      <c r="M99" s="4" t="str">
        <f>'Données     '!M30</f>
        <v>Transformation - GIPT</v>
      </c>
      <c r="N99" s="4" t="str">
        <f>'Données     '!N30</f>
        <v>Volume</v>
      </c>
      <c r="O99" s="4" t="str">
        <f>'Données     '!O30</f>
        <v>Consommation de frites à domicile = 140 kt (GIPT)</v>
      </c>
      <c r="P99" s="4">
        <f>'Données     '!P30</f>
        <v>0</v>
      </c>
      <c r="Q99" s="4">
        <f>'Données     '!Q30</f>
        <v>0</v>
      </c>
      <c r="R99" s="4">
        <f>'Données     '!R30</f>
        <v>0</v>
      </c>
    </row>
    <row r="100" spans="1:18">
      <c r="A100" s="4" t="str">
        <f>Produits!$B$29</f>
        <v>Produits surgelés</v>
      </c>
      <c r="B100" s="4" t="str">
        <f>'Données     '!B31</f>
        <v>A domicile</v>
      </c>
      <c r="D100" s="4"/>
      <c r="E100" s="4" t="str">
        <f>'Données     '!E31</f>
        <v>kt</v>
      </c>
      <c r="F100" s="4">
        <f>'Données     '!F31</f>
        <v>0</v>
      </c>
      <c r="G100" s="4" t="str">
        <f>'Données     '!G31</f>
        <v>Pomme de terre</v>
      </c>
      <c r="H100" s="4" t="str">
        <f>'Données     '!H31</f>
        <v>2023-24</v>
      </c>
      <c r="I100" s="4" t="str">
        <f>'Données     '!I31</f>
        <v>France entière</v>
      </c>
      <c r="J100" s="4" t="str">
        <f>'Données     '!J31</f>
        <v>Consommation de garnitures surgelées à domicile</v>
      </c>
      <c r="K100" s="4">
        <f>'Données     '!K31</f>
        <v>0</v>
      </c>
      <c r="L100" s="4" t="str">
        <f>'Données     '!L31</f>
        <v>GIPT</v>
      </c>
      <c r="M100" s="4" t="str">
        <f>'Données     '!M31</f>
        <v>Transformation - GIPT</v>
      </c>
      <c r="N100" s="4" t="str">
        <f>'Données     '!N31</f>
        <v>Volume</v>
      </c>
      <c r="O100" s="4" t="str">
        <f>'Données     '!O31</f>
        <v>Consommation de garnitures surgelées à domicile = 120 kt (GIPT)</v>
      </c>
      <c r="P100" s="4">
        <f>'Données     '!P31</f>
        <v>0</v>
      </c>
      <c r="Q100" s="4">
        <f>'Données     '!Q31</f>
        <v>0</v>
      </c>
      <c r="R100" s="4">
        <f>'Données     '!R31</f>
        <v>0</v>
      </c>
    </row>
    <row r="101" spans="1:18">
      <c r="A101" s="4" t="str">
        <f>'Contraintes  '!B21</f>
        <v>Chips</v>
      </c>
      <c r="B101" s="4" t="str">
        <f>Secteurs!$B$17</f>
        <v>Hors domicile</v>
      </c>
      <c r="D101" s="4"/>
      <c r="E101" s="4" t="str">
        <f>'Contraintes  '!G21</f>
        <v>kt</v>
      </c>
      <c r="F101" s="4" t="str">
        <f>'Contraintes  '!H21</f>
        <v>2023-24</v>
      </c>
      <c r="G101" s="4" t="str">
        <f>'Contraintes  '!I21</f>
        <v>Pomme de terre</v>
      </c>
      <c r="H101" s="4" t="str">
        <f>'Contraintes  '!J21</f>
        <v>2023-24</v>
      </c>
      <c r="I101" s="4" t="str">
        <f>'Contraintes  '!K21</f>
        <v>France entière</v>
      </c>
      <c r="J101" s="4" t="str">
        <f>'Contraintes  '!L21</f>
        <v>Part de la consommation de chips en restauration commerciale</v>
      </c>
      <c r="K101" s="4">
        <f>'Contraintes  '!M21</f>
        <v>0</v>
      </c>
      <c r="L101" s="4" t="str">
        <f>'Contraintes  '!N21</f>
        <v>GIPT</v>
      </c>
      <c r="M101" s="4" t="str">
        <f>'Contraintes  '!O21</f>
        <v>Transformation - GIPT</v>
      </c>
      <c r="N101" s="4" t="str">
        <f>'Contraintes  '!P21</f>
        <v>Répartition</v>
      </c>
      <c r="O101" s="4" t="str">
        <f>'Contraintes  '!Q21</f>
        <v>Part de la consommation de chips en restauration commerciale = 4,76 % (GIPT)</v>
      </c>
      <c r="P101" s="4" t="str">
        <f>'Contraintes  '!R21</f>
        <v>Probable</v>
      </c>
      <c r="Q101" s="4" t="str">
        <f>'Contraintes  '!S21</f>
        <v>Données collectées:Données déterminées</v>
      </c>
      <c r="R101" s="4" t="str">
        <f>'Contraintes  '!T21</f>
        <v>Donnée collectée (valeur du flux ou coefficient)</v>
      </c>
    </row>
    <row r="102" spans="1:18">
      <c r="A102" s="4" t="str">
        <f>'Contraintes  '!B27</f>
        <v>Produits déshydratés</v>
      </c>
      <c r="B102" s="4" t="str">
        <f>Secteurs!$B$17</f>
        <v>Hors domicile</v>
      </c>
      <c r="D102" s="4"/>
      <c r="E102" s="4" t="str">
        <f>'Contraintes  '!G27</f>
        <v>kt</v>
      </c>
      <c r="F102" s="4" t="str">
        <f>'Contraintes  '!H27</f>
        <v>2023-24</v>
      </c>
      <c r="G102" s="4" t="str">
        <f>'Contraintes  '!I27</f>
        <v>Pomme de terre</v>
      </c>
      <c r="H102" s="4" t="str">
        <f>'Contraintes  '!J27</f>
        <v>2023-24</v>
      </c>
      <c r="I102" s="4" t="str">
        <f>'Contraintes  '!K27</f>
        <v>France entière</v>
      </c>
      <c r="J102" s="4" t="str">
        <f>'Contraintes  '!L27</f>
        <v>Part de la consommation de produits déshydratés en restauration commerciale</v>
      </c>
      <c r="K102" s="4">
        <f>'Contraintes  '!M27</f>
        <v>0</v>
      </c>
      <c r="L102" s="4" t="str">
        <f>'Contraintes  '!N27</f>
        <v>GIPT</v>
      </c>
      <c r="M102" s="4" t="str">
        <f>'Contraintes  '!O27</f>
        <v>Transformation - GIPT</v>
      </c>
      <c r="N102" s="4" t="str">
        <f>'Contraintes  '!P27</f>
        <v>Répartition</v>
      </c>
      <c r="O102" s="4" t="str">
        <f>'Contraintes  '!Q27</f>
        <v>Part de la consommation de produits déshydratés en restauration commerciale = 2,44 % (GIPT)</v>
      </c>
      <c r="P102" s="4" t="str">
        <f>'Contraintes  '!R27</f>
        <v>Probable</v>
      </c>
      <c r="Q102" s="4" t="str">
        <f>'Contraintes  '!S27</f>
        <v>Données collectées:Données déterminées</v>
      </c>
      <c r="R102" s="4" t="str">
        <f>'Contraintes  '!T27</f>
        <v>Donnée collectée (valeur du flux ou coefficient)</v>
      </c>
    </row>
    <row r="103" spans="1:18">
      <c r="A103" s="4" t="str">
        <f>'Contraintes  '!B33</f>
        <v>Produits de 4ème et 5ème gamme</v>
      </c>
      <c r="B103" s="4" t="str">
        <f>Secteurs!$B$17</f>
        <v>Hors domicile</v>
      </c>
      <c r="D103" s="4"/>
      <c r="E103" s="4" t="str">
        <f>'Contraintes  '!G33</f>
        <v>kt</v>
      </c>
      <c r="F103" s="4" t="str">
        <f>'Contraintes  '!H33</f>
        <v>2023-24</v>
      </c>
      <c r="G103" s="4" t="str">
        <f>'Contraintes  '!I33</f>
        <v>Pomme de terre</v>
      </c>
      <c r="H103" s="4" t="str">
        <f>'Contraintes  '!J33</f>
        <v>2023-24</v>
      </c>
      <c r="I103" s="4" t="str">
        <f>'Contraintes  '!K33</f>
        <v>France entière</v>
      </c>
      <c r="J103" s="4" t="str">
        <f>'Contraintes  '!L33</f>
        <v>Part de la consommation de produits de 4ème et 5ème gamme en restauration commerciale</v>
      </c>
      <c r="K103" s="4">
        <f>'Contraintes  '!M33</f>
        <v>0</v>
      </c>
      <c r="L103" s="4" t="str">
        <f>'Contraintes  '!N33</f>
        <v>GIPT</v>
      </c>
      <c r="M103" s="4" t="str">
        <f>'Contraintes  '!O33</f>
        <v>Transformation - GIPT</v>
      </c>
      <c r="N103" s="4" t="str">
        <f>'Contraintes  '!P33</f>
        <v>Répartition</v>
      </c>
      <c r="O103" s="4" t="str">
        <f>'Contraintes  '!Q33</f>
        <v>Part de la consommation de produits de 4ème et 5ème gamme en restauration commerciale = 29,41 % (GIPT)</v>
      </c>
      <c r="P103" s="4" t="str">
        <f>'Contraintes  '!R33</f>
        <v>Probable</v>
      </c>
      <c r="Q103" s="4" t="str">
        <f>'Contraintes  '!S33</f>
        <v>Données collectées:Données déterminées</v>
      </c>
      <c r="R103" s="4" t="str">
        <f>'Contraintes  '!T33</f>
        <v>Donnée collectée (valeur du flux ou coefficient)</v>
      </c>
    </row>
    <row r="104" spans="1:18">
      <c r="A104" s="4" t="str">
        <f>'Contraintes  '!B39</f>
        <v>Produits surgelés</v>
      </c>
      <c r="B104" s="4" t="str">
        <f>Secteurs!$B$17</f>
        <v>Hors domicile</v>
      </c>
      <c r="D104" s="4"/>
      <c r="E104" s="4" t="str">
        <f>'Contraintes  '!G39</f>
        <v>kt</v>
      </c>
      <c r="F104" s="4" t="str">
        <f>'Contraintes  '!H39</f>
        <v>2023-24</v>
      </c>
      <c r="G104" s="4" t="str">
        <f>'Contraintes  '!I39</f>
        <v>Pomme de terre</v>
      </c>
      <c r="H104" s="4" t="str">
        <f>'Contraintes  '!J39</f>
        <v>2023-24</v>
      </c>
      <c r="I104" s="4" t="str">
        <f>'Contraintes  '!K39</f>
        <v>France entière</v>
      </c>
      <c r="J104" s="4" t="str">
        <f>'Contraintes  '!L39</f>
        <v>Part de la consommation de produits surgelés en restauration commerciale</v>
      </c>
      <c r="K104" s="4">
        <f>'Contraintes  '!M39</f>
        <v>0</v>
      </c>
      <c r="L104" s="4" t="str">
        <f>'Contraintes  '!N39</f>
        <v>GIPT</v>
      </c>
      <c r="M104" s="4" t="str">
        <f>'Contraintes  '!O39</f>
        <v>Transformation - GIPT</v>
      </c>
      <c r="N104" s="4" t="str">
        <f>'Contraintes  '!P39</f>
        <v>Répartition</v>
      </c>
      <c r="O104" s="4" t="str">
        <f>'Contraintes  '!Q39</f>
        <v>Part de la consommation de produits surgelés en restauration commerciale = 41,28 % (GIPT)</v>
      </c>
      <c r="P104" s="4" t="str">
        <f>'Contraintes  '!R39</f>
        <v>Probable</v>
      </c>
      <c r="Q104" s="4" t="str">
        <f>'Contraintes  '!S39</f>
        <v>Données collectées:Données déterminées</v>
      </c>
      <c r="R104" s="4" t="str">
        <f>'Contraintes  '!T39</f>
        <v>Donnée collectée (valeur du flux ou coefficient)</v>
      </c>
    </row>
    <row r="105" spans="1:18">
      <c r="A105" s="4" t="str">
        <f>'Contraintes  '!B45</f>
        <v>Chips</v>
      </c>
      <c r="B105" s="4" t="str">
        <f>Secteurs!$B$17</f>
        <v>Hors domicile</v>
      </c>
      <c r="D105" s="4"/>
      <c r="E105" s="4" t="str">
        <f>'Contraintes  '!G45</f>
        <v>kt</v>
      </c>
      <c r="F105" s="4" t="str">
        <f>'Contraintes  '!H45</f>
        <v>2015-16:2019-20</v>
      </c>
      <c r="G105" s="4" t="str">
        <f>'Contraintes  '!I45</f>
        <v>Pomme de terre</v>
      </c>
      <c r="H105" s="4" t="str">
        <f>'Contraintes  '!J45</f>
        <v>2023-24</v>
      </c>
      <c r="I105" s="4" t="str">
        <f>'Contraintes  '!K45</f>
        <v>France entière</v>
      </c>
      <c r="J105" s="4" t="str">
        <f>'Contraintes  '!L45</f>
        <v>Part de la consommation de chips en restauration commerciale</v>
      </c>
      <c r="K105" s="4" t="str">
        <f>'Contraintes  '!M45</f>
        <v>Même répartition des circuits de distribution qu'en 2023-24</v>
      </c>
      <c r="L105" s="4" t="str">
        <f>'Contraintes  '!N45</f>
        <v>GIPT</v>
      </c>
      <c r="M105" s="4" t="str">
        <f>'Contraintes  '!O45</f>
        <v>Transformation - GIPT</v>
      </c>
      <c r="N105" s="4" t="str">
        <f>'Contraintes  '!P45</f>
        <v>Répartition</v>
      </c>
      <c r="O105" s="4" t="str">
        <f>'Contraintes  '!Q45</f>
        <v>Part de la consommation de chips en restauration commerciale = 4,76 % (GIPT)</v>
      </c>
      <c r="P105" s="4" t="str">
        <f>'Contraintes  '!R45</f>
        <v>Approximative</v>
      </c>
      <c r="Q105" s="4" t="str">
        <f>'Contraintes  '!S45</f>
        <v>Données collectées:Données déterminées</v>
      </c>
      <c r="R105" s="4" t="str">
        <f>'Contraintes  '!T45</f>
        <v>Donnée collectée (valeur du flux ou coefficient)</v>
      </c>
    </row>
    <row r="106" spans="1:18">
      <c r="A106" s="4" t="str">
        <f>'Contraintes  '!B51</f>
        <v>Produits déshydratés</v>
      </c>
      <c r="B106" s="4" t="str">
        <f>Secteurs!$B$17</f>
        <v>Hors domicile</v>
      </c>
      <c r="D106" s="4"/>
      <c r="E106" s="4" t="str">
        <f>'Contraintes  '!G51</f>
        <v>kt</v>
      </c>
      <c r="F106" s="4" t="str">
        <f>'Contraintes  '!H51</f>
        <v>2015-16:2019-20</v>
      </c>
      <c r="G106" s="4" t="str">
        <f>'Contraintes  '!I51</f>
        <v>Pomme de terre</v>
      </c>
      <c r="H106" s="4" t="str">
        <f>'Contraintes  '!J51</f>
        <v>2023-24</v>
      </c>
      <c r="I106" s="4" t="str">
        <f>'Contraintes  '!K51</f>
        <v>France entière</v>
      </c>
      <c r="J106" s="4" t="str">
        <f>'Contraintes  '!L51</f>
        <v>Part de la consommation de produits déshydratés en restauration commerciale</v>
      </c>
      <c r="K106" s="4" t="str">
        <f>'Contraintes  '!M51</f>
        <v>Même répartition des circuits de distribution qu'en 2023-24</v>
      </c>
      <c r="L106" s="4" t="str">
        <f>'Contraintes  '!N51</f>
        <v>GIPT</v>
      </c>
      <c r="M106" s="4" t="str">
        <f>'Contraintes  '!O51</f>
        <v>Transformation - GIPT</v>
      </c>
      <c r="N106" s="4" t="str">
        <f>'Contraintes  '!P51</f>
        <v>Répartition</v>
      </c>
      <c r="O106" s="4" t="str">
        <f>'Contraintes  '!Q51</f>
        <v>Part de la consommation de produits déshydratés en restauration commerciale = 2,44 % (GIPT)</v>
      </c>
      <c r="P106" s="4" t="str">
        <f>'Contraintes  '!R51</f>
        <v>Approximative</v>
      </c>
      <c r="Q106" s="4" t="str">
        <f>'Contraintes  '!S51</f>
        <v>Données collectées:Données déterminées</v>
      </c>
      <c r="R106" s="4" t="str">
        <f>'Contraintes  '!T51</f>
        <v>Donnée collectée (valeur du flux ou coefficient)</v>
      </c>
    </row>
    <row r="107" spans="1:18">
      <c r="A107" s="4" t="str">
        <f>'Contraintes  '!B57</f>
        <v>Produits de 4ème et 5ème gamme</v>
      </c>
      <c r="B107" s="4" t="str">
        <f>Secteurs!$B$17</f>
        <v>Hors domicile</v>
      </c>
      <c r="D107" s="4"/>
      <c r="E107" s="4" t="str">
        <f>'Contraintes  '!G57</f>
        <v>kt</v>
      </c>
      <c r="F107" s="4" t="str">
        <f>'Contraintes  '!H57</f>
        <v>2015-16:2019-20</v>
      </c>
      <c r="G107" s="4" t="str">
        <f>'Contraintes  '!I57</f>
        <v>Pomme de terre</v>
      </c>
      <c r="H107" s="4" t="str">
        <f>'Contraintes  '!J57</f>
        <v>2023-24</v>
      </c>
      <c r="I107" s="4" t="str">
        <f>'Contraintes  '!K57</f>
        <v>France entière</v>
      </c>
      <c r="J107" s="4" t="str">
        <f>'Contraintes  '!L57</f>
        <v>Part de la consommation de produits de 4ème et 5ème gamme en restauration commerciale</v>
      </c>
      <c r="K107" s="4" t="str">
        <f>'Contraintes  '!M57</f>
        <v>Même répartition des circuits de distribution qu'en 2023-24</v>
      </c>
      <c r="L107" s="4" t="str">
        <f>'Contraintes  '!N57</f>
        <v>GIPT</v>
      </c>
      <c r="M107" s="4" t="str">
        <f>'Contraintes  '!O57</f>
        <v>Transformation - GIPT</v>
      </c>
      <c r="N107" s="4" t="str">
        <f>'Contraintes  '!P57</f>
        <v>Répartition</v>
      </c>
      <c r="O107" s="4" t="str">
        <f>'Contraintes  '!Q57</f>
        <v>Part de la consommation de produits de 4ème et 5ème gamme en restauration commerciale = 29,41 % (GIPT)</v>
      </c>
      <c r="P107" s="4" t="str">
        <f>'Contraintes  '!R57</f>
        <v>Approximative</v>
      </c>
      <c r="Q107" s="4" t="str">
        <f>'Contraintes  '!S57</f>
        <v>Données collectées:Données déterminées</v>
      </c>
      <c r="R107" s="4" t="str">
        <f>'Contraintes  '!T57</f>
        <v>Donnée collectée (valeur du flux ou coefficient)</v>
      </c>
    </row>
    <row r="108" spans="1:18">
      <c r="A108" s="4" t="str">
        <f>'Contraintes  '!B63</f>
        <v>Produits surgelés</v>
      </c>
      <c r="B108" s="4" t="str">
        <f>Secteurs!$B$17</f>
        <v>Hors domicile</v>
      </c>
      <c r="D108" s="4"/>
      <c r="E108" s="4" t="str">
        <f>'Contraintes  '!G63</f>
        <v>kt</v>
      </c>
      <c r="F108" s="4" t="str">
        <f>'Contraintes  '!H63</f>
        <v>2015-16:2019-20</v>
      </c>
      <c r="G108" s="4" t="str">
        <f>'Contraintes  '!I63</f>
        <v>Pomme de terre</v>
      </c>
      <c r="H108" s="4" t="str">
        <f>'Contraintes  '!J63</f>
        <v>2023-24</v>
      </c>
      <c r="I108" s="4" t="str">
        <f>'Contraintes  '!K63</f>
        <v>France entière</v>
      </c>
      <c r="J108" s="4" t="str">
        <f>'Contraintes  '!L63</f>
        <v>Part de la consommation de produits surgelés en restauration commerciale</v>
      </c>
      <c r="K108" s="4" t="str">
        <f>'Contraintes  '!M63</f>
        <v>Même répartition des circuits de distribution qu'en 2023-24</v>
      </c>
      <c r="L108" s="4" t="str">
        <f>'Contraintes  '!N63</f>
        <v>GIPT</v>
      </c>
      <c r="M108" s="4" t="str">
        <f>'Contraintes  '!O63</f>
        <v>Transformation - GIPT</v>
      </c>
      <c r="N108" s="4" t="str">
        <f>'Contraintes  '!P63</f>
        <v>Répartition</v>
      </c>
      <c r="O108" s="4" t="str">
        <f>'Contraintes  '!Q63</f>
        <v>Part de la consommation de produits surgelés en restauration commerciale = 41,28 % (GIPT)</v>
      </c>
      <c r="P108" s="4" t="str">
        <f>'Contraintes  '!R63</f>
        <v>Approximative</v>
      </c>
      <c r="Q108" s="4" t="str">
        <f>'Contraintes  '!S63</f>
        <v>Données collectées:Données déterminées</v>
      </c>
      <c r="R108" s="4" t="str">
        <f>'Contraintes  '!T63</f>
        <v>Donnée collectée (valeur du flux ou coefficient)</v>
      </c>
    </row>
    <row r="109" spans="1:18">
      <c r="A109" s="4" t="str">
        <f>Produits!$B$8</f>
        <v>Pommes de terre de consommation</v>
      </c>
      <c r="B109" s="4" t="str">
        <f>'Données     '!B8</f>
        <v>Industrie alimentaire</v>
      </c>
      <c r="D109" s="4"/>
      <c r="E109" s="4" t="str">
        <f>'Données     '!E8</f>
        <v>kt</v>
      </c>
      <c r="F109" s="4" t="str">
        <f>'Données     '!F8</f>
        <v>2019-20</v>
      </c>
      <c r="G109" s="4" t="str">
        <f>'Données     '!G8</f>
        <v>Pomme de terre</v>
      </c>
      <c r="H109" s="4" t="str">
        <f>'Données     '!H8</f>
        <v>2019-20</v>
      </c>
      <c r="I109" s="4" t="str">
        <f>'Données     '!I8</f>
        <v>France entière</v>
      </c>
      <c r="J109" s="4" t="str">
        <f>'Données     '!J8</f>
        <v>Consommation de pommes de terre produites sous contrat par l'industrie alimentaire</v>
      </c>
      <c r="K109" s="4">
        <f>'Données     '!K8</f>
        <v>0</v>
      </c>
      <c r="L109" s="4" t="str">
        <f>'Données     '!L8</f>
        <v>GIPT</v>
      </c>
      <c r="M109" s="4" t="str">
        <f>'Données     '!M8</f>
        <v>Transformation - GIPT</v>
      </c>
      <c r="N109" s="4" t="str">
        <f>'Données     '!N8</f>
        <v>Volume</v>
      </c>
      <c r="O109" s="4" t="str">
        <f>'Données     '!O8</f>
        <v>Consommation de pommes de terre produites sous contrat par l'industrie alimentaire = 938 kt (GIPT)</v>
      </c>
      <c r="P109" s="4" t="str">
        <f>'Données     '!P8</f>
        <v>Robuste</v>
      </c>
      <c r="Q109" s="4" t="str">
        <f>'Données     '!Q8</f>
        <v>Données collectées</v>
      </c>
      <c r="R109" s="4" t="str">
        <f>'Données     '!R8</f>
        <v>Donnée collectée (valeur du flux ou coefficient)</v>
      </c>
    </row>
    <row r="110" spans="1:18">
      <c r="A110" s="4" t="str">
        <f>Produits!$B$8</f>
        <v>Pommes de terre de consommation</v>
      </c>
      <c r="B110" s="4" t="str">
        <f>'Données     '!B9</f>
        <v>Industrie alimentaire</v>
      </c>
      <c r="D110" s="4"/>
      <c r="E110" s="4" t="str">
        <f>'Données     '!E9</f>
        <v>kt</v>
      </c>
      <c r="F110" s="4" t="str">
        <f>'Données     '!F9</f>
        <v>2019-20</v>
      </c>
      <c r="G110" s="4" t="str">
        <f>'Données     '!G9</f>
        <v>Pomme de terre</v>
      </c>
      <c r="H110" s="4" t="str">
        <f>'Données     '!H9</f>
        <v>2019-20</v>
      </c>
      <c r="I110" s="4" t="str">
        <f>'Données     '!I9</f>
        <v>France entière</v>
      </c>
      <c r="J110" s="4" t="str">
        <f>'Données     '!J9</f>
        <v>Consommation de pommes de terre produites hors contrat par l'industrie alimentaire</v>
      </c>
      <c r="K110" s="4">
        <f>'Données     '!K9</f>
        <v>0</v>
      </c>
      <c r="L110" s="4" t="str">
        <f>'Données     '!L9</f>
        <v>GIPT</v>
      </c>
      <c r="M110" s="4" t="str">
        <f>'Données     '!M9</f>
        <v>Transformation - GIPT</v>
      </c>
      <c r="N110" s="4" t="str">
        <f>'Données     '!N9</f>
        <v>Volume</v>
      </c>
      <c r="O110" s="4" t="str">
        <f>'Données     '!O9</f>
        <v>Consommation de pommes de terre produites hors contrat par l'industrie alimentaire = 97 kt (GIPT)</v>
      </c>
      <c r="P110" s="4" t="str">
        <f>'Données     '!P9</f>
        <v>Robuste</v>
      </c>
      <c r="Q110" s="4" t="str">
        <f>'Données     '!Q9</f>
        <v>Données collectées</v>
      </c>
      <c r="R110" s="4" t="str">
        <f>'Données     '!R9</f>
        <v>Donnée collectée (valeur du flux ou coefficient)</v>
      </c>
    </row>
    <row r="111" spans="1:18">
      <c r="A111" s="4" t="str">
        <f>Produits!$B$8</f>
        <v>Pommes de terre de consommation</v>
      </c>
      <c r="B111" s="4" t="str">
        <f>'Données     '!B10</f>
        <v>Industrie alimentaire</v>
      </c>
      <c r="D111" s="4"/>
      <c r="E111" s="4" t="str">
        <f>'Données     '!E10</f>
        <v>kt</v>
      </c>
      <c r="F111" s="4" t="str">
        <f>'Données     '!F10</f>
        <v>2019-20</v>
      </c>
      <c r="G111" s="4" t="str">
        <f>'Données     '!G10</f>
        <v>Pomme de terre</v>
      </c>
      <c r="H111" s="4" t="str">
        <f>'Données     '!H10</f>
        <v>2019-20</v>
      </c>
      <c r="I111" s="4" t="str">
        <f>'Données     '!I10</f>
        <v>France entière</v>
      </c>
      <c r="J111" s="4" t="str">
        <f>'Données     '!J10</f>
        <v>Consommation de pommes de terre importées par l'industrie alimentaire</v>
      </c>
      <c r="K111" s="4">
        <f>'Données     '!K10</f>
        <v>0</v>
      </c>
      <c r="L111" s="4" t="str">
        <f>'Données     '!L10</f>
        <v>GIPT</v>
      </c>
      <c r="M111" s="4" t="str">
        <f>'Données     '!M10</f>
        <v>Transformation - GIPT</v>
      </c>
      <c r="N111" s="4" t="str">
        <f>'Données     '!N10</f>
        <v>Volume</v>
      </c>
      <c r="O111" s="4" t="str">
        <f>'Données     '!O10</f>
        <v>Consommation de pommes de terre importées par l'industrie alimentaire = 145 kt (GIPT)</v>
      </c>
      <c r="P111" s="4" t="str">
        <f>'Données     '!P10</f>
        <v>Robuste</v>
      </c>
      <c r="Q111" s="4" t="str">
        <f>'Données     '!Q10</f>
        <v>Données collectées</v>
      </c>
      <c r="R111" s="4" t="str">
        <f>'Données     '!R10</f>
        <v>Donnée collectée (valeur du flux ou coefficient)</v>
      </c>
    </row>
    <row r="112" spans="1:18">
      <c r="A112" s="4" t="str">
        <f>Produits!$B$8</f>
        <v>Pommes de terre de consommation</v>
      </c>
      <c r="B112" s="4" t="str">
        <f>'Données     '!B11</f>
        <v>Industrie alimentaire</v>
      </c>
      <c r="D112" s="4"/>
      <c r="E112" s="4" t="str">
        <f>'Données     '!E11</f>
        <v>kt</v>
      </c>
      <c r="F112" s="4" t="str">
        <f>'Données     '!F11</f>
        <v>2023-24</v>
      </c>
      <c r="G112" s="4" t="str">
        <f>'Données     '!G11</f>
        <v>Pomme de terre</v>
      </c>
      <c r="H112" s="4" t="str">
        <f>'Données     '!H11</f>
        <v>2023-24</v>
      </c>
      <c r="I112" s="4" t="str">
        <f>'Données     '!I11</f>
        <v>France entière</v>
      </c>
      <c r="J112" s="4" t="str">
        <f>'Données     '!J11</f>
        <v>Consommation de pommes de terre produites sous contrat par l'industrie alimentaire</v>
      </c>
      <c r="K112" s="4">
        <f>'Données     '!K11</f>
        <v>0</v>
      </c>
      <c r="L112" s="4" t="str">
        <f>'Données     '!L11</f>
        <v>GIPT</v>
      </c>
      <c r="M112" s="4" t="str">
        <f>'Données     '!M11</f>
        <v>Transformation - GIPT</v>
      </c>
      <c r="N112" s="4" t="str">
        <f>'Données     '!N11</f>
        <v>Volume</v>
      </c>
      <c r="O112" s="4" t="str">
        <f>'Données     '!O11</f>
        <v>Consommation de pommes de terre produites sous contrat par l'industrie alimentaire = 1235 kt (GIPT)</v>
      </c>
      <c r="P112" s="4" t="str">
        <f>'Données     '!P11</f>
        <v>Robuste</v>
      </c>
      <c r="Q112" s="4" t="str">
        <f>'Données     '!Q11</f>
        <v>Données collectées</v>
      </c>
      <c r="R112" s="4" t="str">
        <f>'Données     '!R11</f>
        <v>Donnée collectée (valeur du flux ou coefficient)</v>
      </c>
    </row>
    <row r="113" spans="1:18">
      <c r="A113" s="4" t="str">
        <f>Produits!$B$8</f>
        <v>Pommes de terre de consommation</v>
      </c>
      <c r="B113" s="4" t="str">
        <f>'Données     '!B12</f>
        <v>Industrie alimentaire</v>
      </c>
      <c r="D113" s="4"/>
      <c r="E113" s="4" t="str">
        <f>'Données     '!E12</f>
        <v>kt</v>
      </c>
      <c r="F113" s="4" t="str">
        <f>'Données     '!F12</f>
        <v>2023-24</v>
      </c>
      <c r="G113" s="4" t="str">
        <f>'Données     '!G12</f>
        <v>Pomme de terre</v>
      </c>
      <c r="H113" s="4" t="str">
        <f>'Données     '!H12</f>
        <v>2023-24</v>
      </c>
      <c r="I113" s="4" t="str">
        <f>'Données     '!I12</f>
        <v>France entière</v>
      </c>
      <c r="J113" s="4" t="str">
        <f>'Données     '!J12</f>
        <v>Consommation de pommes de terre produites hors contrat par l'industrie alimentaire</v>
      </c>
      <c r="K113" s="4">
        <f>'Données     '!K12</f>
        <v>0</v>
      </c>
      <c r="L113" s="4" t="str">
        <f>'Données     '!L12</f>
        <v>GIPT</v>
      </c>
      <c r="M113" s="4" t="str">
        <f>'Données     '!M12</f>
        <v>Transformation - GIPT</v>
      </c>
      <c r="N113" s="4" t="str">
        <f>'Données     '!N12</f>
        <v>Volume</v>
      </c>
      <c r="O113" s="4" t="str">
        <f>'Données     '!O12</f>
        <v>Consommation de pommes de terre produites hors contrat par l'industrie alimentaire = 130 kt (GIPT)</v>
      </c>
      <c r="P113" s="4" t="str">
        <f>'Données     '!P12</f>
        <v>Robuste</v>
      </c>
      <c r="Q113" s="4" t="str">
        <f>'Données     '!Q12</f>
        <v>Données collectées</v>
      </c>
      <c r="R113" s="4" t="str">
        <f>'Données     '!R12</f>
        <v>Donnée collectée (valeur du flux ou coefficient)</v>
      </c>
    </row>
    <row r="114" spans="1:18">
      <c r="A114" s="4" t="str">
        <f>Produits!$B$8</f>
        <v>Pommes de terre de consommation</v>
      </c>
      <c r="B114" s="4" t="str">
        <f>'Données     '!B13</f>
        <v>Industrie alimentaire</v>
      </c>
      <c r="D114" s="4"/>
      <c r="E114" s="4" t="str">
        <f>'Données     '!E13</f>
        <v>kt</v>
      </c>
      <c r="F114" s="4" t="str">
        <f>'Données     '!F13</f>
        <v>2023-24</v>
      </c>
      <c r="G114" s="4" t="str">
        <f>'Données     '!G13</f>
        <v>Pomme de terre</v>
      </c>
      <c r="H114" s="4" t="str">
        <f>'Données     '!H13</f>
        <v>2023-24</v>
      </c>
      <c r="I114" s="4" t="str">
        <f>'Données     '!I13</f>
        <v>France entière</v>
      </c>
      <c r="J114" s="4" t="str">
        <f>'Données     '!J13</f>
        <v>Consommation de pommes de terre importées par l'industrie alimentaire</v>
      </c>
      <c r="K114" s="4">
        <f>'Données     '!K13</f>
        <v>0</v>
      </c>
      <c r="L114" s="4" t="str">
        <f>'Données     '!L13</f>
        <v>GIPT</v>
      </c>
      <c r="M114" s="4" t="str">
        <f>'Données     '!M13</f>
        <v>Transformation - GIPT</v>
      </c>
      <c r="N114" s="4" t="str">
        <f>'Données     '!N13</f>
        <v>Volume</v>
      </c>
      <c r="O114" s="4" t="str">
        <f>'Données     '!O13</f>
        <v>Consommation de pommes de terre importées par l'industrie alimentaire = 244 kt (GIPT)</v>
      </c>
      <c r="P114" s="4" t="str">
        <f>'Données     '!P13</f>
        <v>Robuste</v>
      </c>
      <c r="Q114" s="4" t="str">
        <f>'Données     '!Q13</f>
        <v>Données collectées</v>
      </c>
      <c r="R114" s="4" t="str">
        <f>'Données     '!R13</f>
        <v>Donnée collectée (valeur du flux ou coefficient)</v>
      </c>
    </row>
    <row r="115" spans="1:18">
      <c r="A115" s="4" t="str">
        <f>Produits!$B$8</f>
        <v>Pommes de terre de consommation</v>
      </c>
      <c r="B115" s="4" t="str">
        <f>'Données      '!B2</f>
        <v>Industrie alimentaire</v>
      </c>
      <c r="D115" s="4"/>
      <c r="E115" s="4" t="str">
        <f>'Données      '!E2</f>
        <v>kt</v>
      </c>
      <c r="F115" s="4" t="str">
        <f>'Données      '!F2</f>
        <v>2015-16</v>
      </c>
      <c r="G115" s="4" t="str">
        <f>'Données      '!G2</f>
        <v>Pomme de terre</v>
      </c>
      <c r="H115" s="4" t="str">
        <f>'Données      '!H2</f>
        <v>2015-16</v>
      </c>
      <c r="I115" s="4" t="str">
        <f>'Données      '!I2</f>
        <v>France entière</v>
      </c>
      <c r="J115" s="4" t="str">
        <f>'Données      '!J2</f>
        <v>Consommation de pommes de terre produites sous contrat par l'industrie alimentaire</v>
      </c>
      <c r="K115" s="4">
        <f>'Données      '!K2</f>
        <v>0</v>
      </c>
      <c r="L115" s="4" t="str">
        <f>'Données      '!L2</f>
        <v>FranceAgriMer</v>
      </c>
      <c r="M115" s="4" t="str">
        <f>'Données      '!M2</f>
        <v>Transformation - FranceAgriMer</v>
      </c>
      <c r="N115" s="4" t="str">
        <f>'Données      '!N2</f>
        <v>Volume</v>
      </c>
      <c r="O115" s="4" t="str">
        <f>'Données      '!O2</f>
        <v>Consommation de pommes de terre produites sous contrat par l'industrie alimentaire = 836 kt (FranceAgriMer)</v>
      </c>
      <c r="P115" s="4" t="str">
        <f>'Données      '!P2</f>
        <v>Probable</v>
      </c>
      <c r="Q115" s="4" t="str">
        <f>'Données      '!Q2</f>
        <v>Données collectées</v>
      </c>
      <c r="R115" s="4" t="str">
        <f>'Données      '!R2</f>
        <v>Donnée collectée (valeur du flux ou coefficient)</v>
      </c>
    </row>
    <row r="116" spans="1:18">
      <c r="A116" s="4" t="str">
        <f>Produits!$B$8</f>
        <v>Pommes de terre de consommation</v>
      </c>
      <c r="B116" s="4" t="str">
        <f>'Données      '!B3</f>
        <v>Industrie alimentaire</v>
      </c>
      <c r="D116" s="4"/>
      <c r="E116" s="4" t="str">
        <f>'Données      '!E3</f>
        <v>kt</v>
      </c>
      <c r="F116" s="4" t="str">
        <f>'Données      '!F3</f>
        <v>2015-16</v>
      </c>
      <c r="G116" s="4" t="str">
        <f>'Données      '!G3</f>
        <v>Pomme de terre</v>
      </c>
      <c r="H116" s="4" t="str">
        <f>'Données      '!H3</f>
        <v>2015-16</v>
      </c>
      <c r="I116" s="4" t="str">
        <f>'Données      '!I3</f>
        <v>France entière</v>
      </c>
      <c r="J116" s="4" t="str">
        <f>'Données      '!J3</f>
        <v>Consommation de pommes de terre produites hors contrat par l'industrie alimentaire</v>
      </c>
      <c r="K116" s="4">
        <f>'Données      '!K3</f>
        <v>0</v>
      </c>
      <c r="L116" s="4" t="str">
        <f>'Données      '!L3</f>
        <v>FranceAgriMer</v>
      </c>
      <c r="M116" s="4" t="str">
        <f>'Données      '!M3</f>
        <v>Transformation - FranceAgriMer</v>
      </c>
      <c r="N116" s="4" t="str">
        <f>'Données      '!N3</f>
        <v>Volume</v>
      </c>
      <c r="O116" s="4" t="str">
        <f>'Données      '!O3</f>
        <v>Consommation de pommes de terre produites hors contrat par l'industrie alimentaire = 85 kt (FranceAgriMer)</v>
      </c>
      <c r="P116" s="4" t="str">
        <f>'Données      '!P3</f>
        <v>Probable</v>
      </c>
      <c r="Q116" s="4" t="str">
        <f>'Données      '!Q3</f>
        <v>Données collectées</v>
      </c>
      <c r="R116" s="4" t="str">
        <f>'Données      '!R3</f>
        <v>Donnée collectée (valeur du flux ou coefficient)</v>
      </c>
    </row>
    <row r="117" spans="1:18">
      <c r="A117" s="4" t="str">
        <f>Produits!$B$8</f>
        <v>Pommes de terre de consommation</v>
      </c>
      <c r="B117" s="4" t="str">
        <f>'Données      '!B4</f>
        <v>Industrie alimentaire</v>
      </c>
      <c r="D117" s="4"/>
      <c r="E117" s="4" t="str">
        <f>'Données      '!E4</f>
        <v>kt</v>
      </c>
      <c r="F117" s="4" t="str">
        <f>'Données      '!F4</f>
        <v>2015-16</v>
      </c>
      <c r="G117" s="4" t="str">
        <f>'Données      '!G4</f>
        <v>Pomme de terre</v>
      </c>
      <c r="H117" s="4" t="str">
        <f>'Données      '!H4</f>
        <v>2015-16</v>
      </c>
      <c r="I117" s="4" t="str">
        <f>'Données      '!I4</f>
        <v>France entière</v>
      </c>
      <c r="J117" s="4" t="str">
        <f>'Données      '!J4</f>
        <v>Consommation de pommes de terre importées par l'industrie alimentaire</v>
      </c>
      <c r="K117" s="4">
        <f>'Données      '!K4</f>
        <v>0</v>
      </c>
      <c r="L117" s="4" t="str">
        <f>'Données      '!L4</f>
        <v>FranceAgriMer</v>
      </c>
      <c r="M117" s="4" t="str">
        <f>'Données      '!M4</f>
        <v>Transformation - FranceAgriMer</v>
      </c>
      <c r="N117" s="4" t="str">
        <f>'Données      '!N4</f>
        <v>Volume</v>
      </c>
      <c r="O117" s="4" t="str">
        <f>'Données      '!O4</f>
        <v>Consommation de pommes de terre importées par l'industrie alimentaire = 197 kt (FranceAgriMer)</v>
      </c>
      <c r="P117" s="4" t="str">
        <f>'Données      '!P4</f>
        <v>Probable</v>
      </c>
      <c r="Q117" s="4" t="str">
        <f>'Données      '!Q4</f>
        <v>Données collectées</v>
      </c>
      <c r="R117" s="4" t="str">
        <f>'Données      '!R4</f>
        <v>Donnée collectée (valeur du flux ou coefficient)</v>
      </c>
    </row>
    <row r="118" spans="1:18">
      <c r="A118" s="4" t="str">
        <f>'Contraintes   '!B5</f>
        <v>Fécule de pommes de terre</v>
      </c>
      <c r="B118" s="4" t="str">
        <f>Secteurs!$B$22</f>
        <v>Autres industries</v>
      </c>
      <c r="D118" s="4"/>
      <c r="E118" s="4" t="str">
        <f>'Contraintes   '!G5</f>
        <v>kt</v>
      </c>
      <c r="F118" s="4" t="str">
        <f>'Contraintes   '!H5</f>
        <v>2019-20</v>
      </c>
      <c r="G118" s="4" t="str">
        <f>'Contraintes   '!I5</f>
        <v>Pomme de terre</v>
      </c>
      <c r="H118" s="4">
        <f>'Contraintes   '!J5</f>
        <v>2019</v>
      </c>
      <c r="I118" s="4" t="str">
        <f>'Contraintes   '!K5</f>
        <v>France entière</v>
      </c>
      <c r="J118" s="4" t="str">
        <f>'Contraintes   '!L5</f>
        <v>Part de la consommation de fécule par la Chimie-Pharmacie</v>
      </c>
      <c r="K118" s="4" t="str">
        <f>'Contraintes   '!M5</f>
        <v>Utilisation de la donnée 2019</v>
      </c>
      <c r="L118" s="4" t="str">
        <f>'Contraintes   '!N5</f>
        <v>FranceAgriMer</v>
      </c>
      <c r="M118" s="4" t="str">
        <f>'Contraintes   '!O5</f>
        <v>Transformation - FranceAgriMer</v>
      </c>
      <c r="N118" s="4" t="str">
        <f>'Contraintes   '!P5</f>
        <v>Répartition</v>
      </c>
      <c r="O118" s="4" t="str">
        <f>'Contraintes   '!Q5</f>
        <v>Part de la consommation de fécule par la Chimie-Pharmacie = 6 % (FranceAgriMer)</v>
      </c>
      <c r="P118" s="4" t="str">
        <f>'Contraintes   '!R5</f>
        <v>Probable</v>
      </c>
      <c r="Q118" s="4" t="str">
        <f>'Contraintes   '!S5</f>
        <v>Données collectées:Données déterminées</v>
      </c>
      <c r="R118" s="4" t="str">
        <f>'Contraintes   '!T5</f>
        <v>Donnée collectée (valeur du flux ou coefficient)</v>
      </c>
    </row>
    <row r="119" spans="1:18">
      <c r="A119" s="4" t="str">
        <f>'Contraintes   '!B7</f>
        <v>Fécule de pommes de terre</v>
      </c>
      <c r="B119" s="4" t="str">
        <f>Secteurs!$B$22</f>
        <v>Autres industries</v>
      </c>
      <c r="D119" s="4"/>
      <c r="E119" s="4" t="str">
        <f>'Contraintes   '!G7</f>
        <v>kt</v>
      </c>
      <c r="F119" s="4" t="str">
        <f>'Contraintes   '!H7</f>
        <v>2019-20</v>
      </c>
      <c r="G119" s="4" t="str">
        <f>'Contraintes   '!I7</f>
        <v>Pomme de terre</v>
      </c>
      <c r="H119" s="4">
        <f>'Contraintes   '!J7</f>
        <v>2019</v>
      </c>
      <c r="I119" s="4" t="str">
        <f>'Contraintes   '!K7</f>
        <v>France entière</v>
      </c>
      <c r="J119" s="4" t="str">
        <f>'Contraintes   '!L7</f>
        <v>Part de la consommation de fécule par la Papetrie-Cartonnerie</v>
      </c>
      <c r="K119" s="4" t="str">
        <f>'Contraintes   '!M7</f>
        <v>Utilisation de la donnée 2019</v>
      </c>
      <c r="L119" s="4" t="str">
        <f>'Contraintes   '!N7</f>
        <v>FranceAgriMer</v>
      </c>
      <c r="M119" s="4" t="str">
        <f>'Contraintes   '!O7</f>
        <v>Transformation - FranceAgriMer</v>
      </c>
      <c r="N119" s="4" t="str">
        <f>'Contraintes   '!P7</f>
        <v>Répartition</v>
      </c>
      <c r="O119" s="4" t="str">
        <f>'Contraintes   '!Q7</f>
        <v>Part de la consommation de fécule par la Papetrie-Cartonnerie = 24 % (FranceAgriMer)</v>
      </c>
      <c r="P119" s="4" t="str">
        <f>'Contraintes   '!R7</f>
        <v>Probable</v>
      </c>
      <c r="Q119" s="4" t="str">
        <f>'Contraintes   '!S7</f>
        <v>Données collectées:Données déterminées</v>
      </c>
      <c r="R119" s="4" t="str">
        <f>'Contraintes   '!T7</f>
        <v>Donnée collectée (valeur du flux ou coefficient)</v>
      </c>
    </row>
    <row r="120" spans="1:18">
      <c r="A120" s="4" t="str">
        <f>'Contraintes   '!B11</f>
        <v>Fécule de pommes de terre</v>
      </c>
      <c r="B120" s="4" t="str">
        <f>Secteurs!$B$22</f>
        <v>Autres industries</v>
      </c>
      <c r="D120" s="4"/>
      <c r="E120" s="4" t="str">
        <f>'Contraintes   '!G11</f>
        <v>kt</v>
      </c>
      <c r="F120" s="4" t="str">
        <f>'Contraintes   '!H11</f>
        <v>2015-16</v>
      </c>
      <c r="G120" s="4" t="str">
        <f>'Contraintes   '!I11</f>
        <v>Pomme de terre</v>
      </c>
      <c r="H120" s="4">
        <f>'Contraintes   '!J11</f>
        <v>2019</v>
      </c>
      <c r="I120" s="4" t="str">
        <f>'Contraintes   '!K11</f>
        <v>France entière</v>
      </c>
      <c r="J120" s="4" t="str">
        <f>'Contraintes   '!L11</f>
        <v>Part de la consommation de fécule par la Chimie-Pharmacie</v>
      </c>
      <c r="K120" s="4" t="str">
        <f>'Contraintes   '!M11</f>
        <v>Utilisation de la donnée 2019</v>
      </c>
      <c r="L120" s="4" t="str">
        <f>'Contraintes   '!N11</f>
        <v>FranceAgriMer</v>
      </c>
      <c r="M120" s="4" t="str">
        <f>'Contraintes   '!O11</f>
        <v>Transformation - FranceAgriMer</v>
      </c>
      <c r="N120" s="4" t="str">
        <f>'Contraintes   '!P11</f>
        <v>Répartition</v>
      </c>
      <c r="O120" s="4" t="str">
        <f>'Contraintes   '!Q11</f>
        <v>Part de la consommation de fécule par la Chimie-Pharmacie = 6 % (FranceAgriMer)</v>
      </c>
      <c r="P120" s="4" t="str">
        <f>'Contraintes   '!R11</f>
        <v>Approximative</v>
      </c>
      <c r="Q120" s="4" t="str">
        <f>'Contraintes   '!S11</f>
        <v>Données collectées:Données déterminées</v>
      </c>
      <c r="R120" s="4" t="str">
        <f>'Contraintes   '!T11</f>
        <v>Donnée collectée (valeur du flux ou coefficient)</v>
      </c>
    </row>
    <row r="121" spans="1:18">
      <c r="A121" s="4" t="str">
        <f>'Contraintes   '!B13</f>
        <v>Fécule de pommes de terre</v>
      </c>
      <c r="B121" s="4" t="str">
        <f>Secteurs!$B$22</f>
        <v>Autres industries</v>
      </c>
      <c r="D121" s="4"/>
      <c r="E121" s="4" t="str">
        <f>'Contraintes   '!G13</f>
        <v>kt</v>
      </c>
      <c r="F121" s="4" t="str">
        <f>'Contraintes   '!H13</f>
        <v>2015-16</v>
      </c>
      <c r="G121" s="4" t="str">
        <f>'Contraintes   '!I13</f>
        <v>Pomme de terre</v>
      </c>
      <c r="H121" s="4">
        <f>'Contraintes   '!J13</f>
        <v>2019</v>
      </c>
      <c r="I121" s="4" t="str">
        <f>'Contraintes   '!K13</f>
        <v>France entière</v>
      </c>
      <c r="J121" s="4" t="str">
        <f>'Contraintes   '!L13</f>
        <v>Part de la consommation de fécule par la Papetrie-Cartonnerie</v>
      </c>
      <c r="K121" s="4" t="str">
        <f>'Contraintes   '!M13</f>
        <v>Utilisation de la donnée 2019</v>
      </c>
      <c r="L121" s="4" t="str">
        <f>'Contraintes   '!N13</f>
        <v>FranceAgriMer</v>
      </c>
      <c r="M121" s="4" t="str">
        <f>'Contraintes   '!O13</f>
        <v>Transformation - FranceAgriMer</v>
      </c>
      <c r="N121" s="4" t="str">
        <f>'Contraintes   '!P13</f>
        <v>Répartition</v>
      </c>
      <c r="O121" s="4" t="str">
        <f>'Contraintes   '!Q13</f>
        <v>Part de la consommation de fécule par la Papetrie-Cartonnerie = 24 % (FranceAgriMer)</v>
      </c>
      <c r="P121" s="4" t="str">
        <f>'Contraintes   '!R13</f>
        <v>Approximative</v>
      </c>
      <c r="Q121" s="4" t="str">
        <f>'Contraintes   '!S13</f>
        <v>Données collectées:Données déterminées</v>
      </c>
      <c r="R121" s="4" t="str">
        <f>'Contraintes   '!T13</f>
        <v>Donnée collectée (valeur du flux ou coefficient)</v>
      </c>
    </row>
    <row r="122" spans="1:18">
      <c r="A122" s="4" t="str">
        <f>'Données '!A3</f>
        <v>Culture destinée aux plants</v>
      </c>
      <c r="B122" s="4" t="str">
        <f>Produits!$B$8</f>
        <v>Pommes de terre de consommation</v>
      </c>
      <c r="D122" s="4"/>
      <c r="E122" s="4" t="str">
        <f>'Données '!E3</f>
        <v>kt</v>
      </c>
      <c r="F122" s="4" t="str">
        <f>'Données '!F3</f>
        <v>2015-16</v>
      </c>
      <c r="G122" s="4" t="str">
        <f>'Données '!G3</f>
        <v>Pomme de terre</v>
      </c>
      <c r="H122" s="4" t="str">
        <f>'Données '!H3</f>
        <v>2015-16</v>
      </c>
      <c r="I122" s="4" t="str">
        <f>'Données '!I3</f>
        <v>France entière</v>
      </c>
      <c r="J122" s="4" t="str">
        <f>'Données '!J3</f>
        <v>Récolte de dessus de plants</v>
      </c>
      <c r="K122" s="4">
        <f>'Données '!K3</f>
        <v>0</v>
      </c>
      <c r="L122" s="4" t="str">
        <f>'Données '!L3</f>
        <v>Agreste - Statistique agricole annuelle - SSP</v>
      </c>
      <c r="M122" s="4" t="str">
        <f>'Données '!M3</f>
        <v>Récolte - AGRESTE</v>
      </c>
      <c r="N122" s="4" t="str">
        <f>'Données '!N3</f>
        <v>Volume</v>
      </c>
      <c r="O122" s="4" t="str">
        <f>'Données '!O3</f>
        <v>Récolte de dessus de plants = 80 kt (Agreste - Statistique agricole annuelle - SSP)</v>
      </c>
      <c r="P122" s="4" t="str">
        <f>'Données '!P3</f>
        <v>Fiable</v>
      </c>
      <c r="Q122" s="4" t="str">
        <f>'Données '!Q3</f>
        <v>Données collectées</v>
      </c>
      <c r="R122" s="4" t="str">
        <f>'Données '!R3</f>
        <v>Donnée collectée (valeur du flux ou coefficient)</v>
      </c>
    </row>
    <row r="123" spans="1:18">
      <c r="A123" s="4" t="str">
        <f>'Données '!A8</f>
        <v>Culture destinée aux plants</v>
      </c>
      <c r="B123" s="4" t="str">
        <f>Produits!$B$8</f>
        <v>Pommes de terre de consommation</v>
      </c>
      <c r="D123" s="4"/>
      <c r="E123" s="4" t="str">
        <f>'Données '!E8</f>
        <v>kt</v>
      </c>
      <c r="F123" s="4" t="str">
        <f>'Données '!F8</f>
        <v>2019-20</v>
      </c>
      <c r="G123" s="4" t="str">
        <f>'Données '!G8</f>
        <v>Pomme de terre</v>
      </c>
      <c r="H123" s="4" t="str">
        <f>'Données '!H8</f>
        <v>2019-20</v>
      </c>
      <c r="I123" s="4" t="str">
        <f>'Données '!I8</f>
        <v>France entière</v>
      </c>
      <c r="J123" s="4" t="str">
        <f>'Données '!J8</f>
        <v>Récolte de dessus de plants</v>
      </c>
      <c r="K123" s="4">
        <f>'Données '!K8</f>
        <v>0</v>
      </c>
      <c r="L123" s="4" t="str">
        <f>'Données '!L8</f>
        <v>Agreste - Statistique agricole annuelle - SSP</v>
      </c>
      <c r="M123" s="4" t="str">
        <f>'Données '!M8</f>
        <v>Récolte - AGRESTE</v>
      </c>
      <c r="N123" s="4" t="str">
        <f>'Données '!N8</f>
        <v>Volume</v>
      </c>
      <c r="O123" s="4" t="str">
        <f>'Données '!O8</f>
        <v>Récolte de dessus de plants = 95 kt (Agreste - Statistique agricole annuelle - SSP)</v>
      </c>
      <c r="P123" s="4" t="str">
        <f>'Données '!P8</f>
        <v>Fiable</v>
      </c>
      <c r="Q123" s="4" t="str">
        <f>'Données '!Q8</f>
        <v>Données collectées</v>
      </c>
      <c r="R123" s="4" t="str">
        <f>'Données '!R8</f>
        <v>Donnée collectée (valeur du flux ou coefficient)</v>
      </c>
    </row>
    <row r="124" spans="1:18">
      <c r="A124" s="4" t="str">
        <f>'Données '!A13</f>
        <v>Culture destinée aux plants</v>
      </c>
      <c r="B124" s="4" t="str">
        <f>Produits!$B$8</f>
        <v>Pommes de terre de consommation</v>
      </c>
      <c r="D124" s="4"/>
      <c r="E124" s="4" t="str">
        <f>'Données '!E13</f>
        <v>kt</v>
      </c>
      <c r="F124" s="4" t="str">
        <f>'Données '!F13</f>
        <v>2023-24</v>
      </c>
      <c r="G124" s="4" t="str">
        <f>'Données '!G13</f>
        <v>Pomme de terre</v>
      </c>
      <c r="H124" s="4" t="str">
        <f>'Données '!H13</f>
        <v>2023-24</v>
      </c>
      <c r="I124" s="4" t="str">
        <f>'Données '!I13</f>
        <v>France entière</v>
      </c>
      <c r="J124" s="4" t="str">
        <f>'Données '!J13</f>
        <v>Récolte de dessus de plants</v>
      </c>
      <c r="K124" s="4">
        <f>'Données '!K13</f>
        <v>0</v>
      </c>
      <c r="L124" s="4" t="str">
        <f>'Données '!L13</f>
        <v>Agreste - Statistique agricole annuelle - SSP</v>
      </c>
      <c r="M124" s="4" t="str">
        <f>'Données '!M13</f>
        <v>Récolte - AGRESTE</v>
      </c>
      <c r="N124" s="4" t="str">
        <f>'Données '!N13</f>
        <v>Volume</v>
      </c>
      <c r="O124" s="4" t="str">
        <f>'Données '!O13</f>
        <v>Récolte de dessus de plants = 102 kt (Agreste - Statistique agricole annuelle - SSP)</v>
      </c>
      <c r="P124" s="4" t="str">
        <f>'Données '!P13</f>
        <v>Fiable</v>
      </c>
      <c r="Q124" s="4" t="str">
        <f>'Données '!Q13</f>
        <v>Données collectées</v>
      </c>
      <c r="R124" s="4" t="str">
        <f>'Données '!R13</f>
        <v>Donnée collectée (valeur du flux ou coefficient)</v>
      </c>
    </row>
  </sheetData>
  <mergeCells count="1">
    <mergeCell ref="T2:T33"/>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5BADC-85D7-40CA-861E-4E5910E45FAB}">
  <sheetPr>
    <tabColor rgb="FFFF0000"/>
  </sheetPr>
  <dimension ref="A1:L17"/>
  <sheetViews>
    <sheetView workbookViewId="0">
      <pane xSplit="3" ySplit="1" topLeftCell="D2" activePane="bottomRight" state="frozen"/>
      <selection activeCell="AS484" sqref="AS484"/>
      <selection pane="topRight" activeCell="AS484" sqref="AS484"/>
      <selection pane="bottomLeft" activeCell="AS484" sqref="AS484"/>
      <selection pane="bottomRight" activeCell="G7" sqref="G7"/>
    </sheetView>
  </sheetViews>
  <sheetFormatPr baseColWidth="10" defaultColWidth="11.44140625" defaultRowHeight="14.4"/>
  <cols>
    <col min="1" max="1" width="30" style="5" bestFit="1" customWidth="1"/>
    <col min="2" max="2" width="12.6640625" style="5" bestFit="1" customWidth="1"/>
    <col min="3" max="3" width="40.5546875" style="4" customWidth="1"/>
    <col min="4" max="4" width="16.109375" style="5" bestFit="1" customWidth="1"/>
    <col min="5" max="5" width="20.33203125" style="4" bestFit="1" customWidth="1"/>
    <col min="6" max="6" width="28.88671875" style="4" bestFit="1" customWidth="1"/>
    <col min="7" max="7" width="41" style="4" customWidth="1"/>
    <col min="8" max="11" width="11.44140625" style="4" customWidth="1"/>
    <col min="12" max="16384" width="11.44140625" style="4"/>
  </cols>
  <sheetData>
    <row r="1" spans="1:12" ht="25.8" thickBot="1">
      <c r="A1" s="1" t="s">
        <v>0</v>
      </c>
      <c r="B1" s="2" t="s">
        <v>1</v>
      </c>
      <c r="C1" s="2" t="s">
        <v>2</v>
      </c>
      <c r="D1" s="2" t="s">
        <v>3</v>
      </c>
      <c r="E1" s="2" t="s">
        <v>4</v>
      </c>
      <c r="F1" s="3" t="s">
        <v>5</v>
      </c>
      <c r="G1" s="2" t="s">
        <v>625</v>
      </c>
    </row>
    <row r="2" spans="1:12" customFormat="1">
      <c r="A2" t="s">
        <v>7</v>
      </c>
      <c r="B2" s="8" t="s">
        <v>6</v>
      </c>
      <c r="C2" s="9" t="s">
        <v>644</v>
      </c>
      <c r="F2" t="s">
        <v>626</v>
      </c>
      <c r="G2" s="10" t="s">
        <v>624</v>
      </c>
      <c r="H2" s="280" t="s">
        <v>11</v>
      </c>
      <c r="I2" s="281" t="s">
        <v>12</v>
      </c>
      <c r="J2" s="275" t="s">
        <v>13</v>
      </c>
      <c r="K2" s="283" t="s">
        <v>622</v>
      </c>
      <c r="L2" s="282" t="s">
        <v>623</v>
      </c>
    </row>
    <row r="3" spans="1:12" customFormat="1">
      <c r="A3" s="9" t="s">
        <v>31</v>
      </c>
      <c r="B3" s="12" t="s">
        <v>9</v>
      </c>
      <c r="C3" s="284" t="str">
        <f t="shared" ref="C3" si="0">_xlfn.TEXTJOIN(":",TRUE,H3:CS3)</f>
        <v>Pomme de terre</v>
      </c>
      <c r="G3" s="10"/>
      <c r="H3" s="9" t="s">
        <v>32</v>
      </c>
    </row>
    <row r="4" spans="1:12" customFormat="1">
      <c r="A4" s="9" t="s">
        <v>473</v>
      </c>
      <c r="B4" s="12" t="s">
        <v>9</v>
      </c>
      <c r="C4" t="s">
        <v>470</v>
      </c>
      <c r="G4" s="10"/>
      <c r="H4" t="s">
        <v>18</v>
      </c>
      <c r="I4" t="s">
        <v>19</v>
      </c>
      <c r="J4" t="s">
        <v>20</v>
      </c>
      <c r="L4" s="4"/>
    </row>
    <row r="5" spans="1:12" customFormat="1">
      <c r="A5" t="s">
        <v>14</v>
      </c>
      <c r="B5" s="12" t="s">
        <v>9</v>
      </c>
      <c r="C5" s="284" t="str">
        <f t="shared" ref="C5:C6" si="1">_xlfn.TEXTJOIN(":",TRUE,H5:CS5)</f>
        <v>kt</v>
      </c>
      <c r="G5" s="10"/>
      <c r="H5" t="s">
        <v>15</v>
      </c>
    </row>
    <row r="6" spans="1:12" customFormat="1">
      <c r="A6" t="s">
        <v>16</v>
      </c>
      <c r="B6" s="12" t="s">
        <v>9</v>
      </c>
      <c r="C6" s="284" t="str">
        <f t="shared" si="1"/>
        <v>France entière</v>
      </c>
      <c r="G6" s="10" t="s">
        <v>801</v>
      </c>
      <c r="H6" t="s">
        <v>33</v>
      </c>
    </row>
    <row r="7" spans="1:12" customFormat="1">
      <c r="A7" s="9" t="s">
        <v>607</v>
      </c>
      <c r="B7" s="13" t="s">
        <v>10</v>
      </c>
      <c r="C7" s="284"/>
      <c r="G7" s="285" t="s">
        <v>647</v>
      </c>
    </row>
    <row r="8" spans="1:12" customFormat="1">
      <c r="A8" t="s">
        <v>144</v>
      </c>
      <c r="B8" s="13" t="s">
        <v>10</v>
      </c>
      <c r="C8" s="284"/>
      <c r="G8" s="284" t="s">
        <v>648</v>
      </c>
    </row>
    <row r="9" spans="1:12" customFormat="1">
      <c r="A9" t="s">
        <v>21</v>
      </c>
      <c r="B9" s="13" t="s">
        <v>10</v>
      </c>
      <c r="C9" s="284"/>
      <c r="G9" s="286" t="s">
        <v>649</v>
      </c>
    </row>
    <row r="10" spans="1:12" customFormat="1">
      <c r="A10" t="s">
        <v>22</v>
      </c>
      <c r="B10" s="13" t="s">
        <v>10</v>
      </c>
      <c r="C10" s="284"/>
      <c r="G10" s="284" t="s">
        <v>650</v>
      </c>
    </row>
    <row r="11" spans="1:12" customFormat="1">
      <c r="A11" t="s">
        <v>23</v>
      </c>
      <c r="B11" s="13" t="s">
        <v>10</v>
      </c>
      <c r="C11" s="9" t="s">
        <v>646</v>
      </c>
      <c r="F11" t="s">
        <v>617</v>
      </c>
      <c r="G11" s="284" t="s">
        <v>634</v>
      </c>
      <c r="H11" s="280" t="s">
        <v>24</v>
      </c>
      <c r="I11" s="281" t="s">
        <v>25</v>
      </c>
      <c r="J11" s="282" t="s">
        <v>26</v>
      </c>
    </row>
    <row r="12" spans="1:12" customFormat="1">
      <c r="A12" t="s">
        <v>27</v>
      </c>
      <c r="B12" s="13" t="s">
        <v>10</v>
      </c>
      <c r="C12" s="284"/>
      <c r="G12" s="284" t="s">
        <v>651</v>
      </c>
    </row>
    <row r="13" spans="1:12" customFormat="1">
      <c r="A13" t="s">
        <v>45</v>
      </c>
      <c r="B13" s="13" t="s">
        <v>10</v>
      </c>
      <c r="C13" s="284"/>
      <c r="G13" s="284" t="s">
        <v>635</v>
      </c>
    </row>
    <row r="14" spans="1:12" customFormat="1">
      <c r="A14" t="s">
        <v>28</v>
      </c>
      <c r="B14" s="13" t="s">
        <v>10</v>
      </c>
      <c r="C14" s="284"/>
      <c r="F14" t="s">
        <v>30</v>
      </c>
      <c r="H14" t="s">
        <v>29</v>
      </c>
    </row>
    <row r="15" spans="1:12" customFormat="1">
      <c r="A15" s="9" t="s">
        <v>587</v>
      </c>
      <c r="B15" s="13" t="s">
        <v>10</v>
      </c>
      <c r="C15" s="9" t="s">
        <v>645</v>
      </c>
      <c r="F15" t="s">
        <v>616</v>
      </c>
      <c r="G15" s="10" t="s">
        <v>627</v>
      </c>
      <c r="H15" s="271" t="s">
        <v>588</v>
      </c>
      <c r="I15" s="272" t="s">
        <v>589</v>
      </c>
      <c r="J15" s="11" t="s">
        <v>590</v>
      </c>
      <c r="K15" s="273" t="s">
        <v>591</v>
      </c>
      <c r="L15" s="274" t="s">
        <v>592</v>
      </c>
    </row>
    <row r="16" spans="1:12">
      <c r="A16" s="5" t="s">
        <v>608</v>
      </c>
      <c r="B16" s="13" t="s">
        <v>10</v>
      </c>
      <c r="C16" s="9" t="s">
        <v>609</v>
      </c>
      <c r="F16" s="4" t="s">
        <v>610</v>
      </c>
      <c r="H16" s="275" t="s">
        <v>611</v>
      </c>
      <c r="I16" s="276" t="s">
        <v>612</v>
      </c>
      <c r="J16" s="277" t="s">
        <v>613</v>
      </c>
      <c r="K16" s="278" t="s">
        <v>614</v>
      </c>
      <c r="L16" s="279" t="s">
        <v>615</v>
      </c>
    </row>
    <row r="17" spans="1:11">
      <c r="A17" s="5" t="s">
        <v>629</v>
      </c>
      <c r="B17" s="13" t="s">
        <v>10</v>
      </c>
      <c r="C17" s="9" t="s">
        <v>800</v>
      </c>
      <c r="F17" s="4" t="s">
        <v>633</v>
      </c>
      <c r="H17" s="275" t="s">
        <v>630</v>
      </c>
      <c r="I17" s="277" t="s">
        <v>799</v>
      </c>
      <c r="J17" s="278" t="s">
        <v>631</v>
      </c>
      <c r="K17" s="279" t="s">
        <v>632</v>
      </c>
    </row>
  </sheetData>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C0482-304E-46B5-BC4C-0A8431281C22}">
  <sheetPr>
    <tabColor rgb="FF0070C0"/>
  </sheetPr>
  <dimension ref="A1:G62"/>
  <sheetViews>
    <sheetView workbookViewId="0">
      <pane xSplit="2" ySplit="1" topLeftCell="C26" activePane="bottomRight" state="frozen"/>
      <selection activeCell="B30" sqref="B30"/>
      <selection pane="topRight" activeCell="B30" sqref="B30"/>
      <selection pane="bottomLeft" activeCell="B30" sqref="B30"/>
      <selection pane="bottomRight" activeCell="F50" sqref="F50"/>
    </sheetView>
  </sheetViews>
  <sheetFormatPr baseColWidth="10" defaultColWidth="9.109375" defaultRowHeight="14.4"/>
  <cols>
    <col min="1" max="1" width="15.6640625" style="6" customWidth="1"/>
    <col min="2" max="2" width="95.44140625" style="4" customWidth="1"/>
    <col min="3" max="3" width="17.109375" style="6" customWidth="1"/>
    <col min="4" max="16384" width="9.109375" style="4"/>
  </cols>
  <sheetData>
    <row r="1" spans="1:7" ht="38.4" thickBot="1">
      <c r="A1" s="14" t="s">
        <v>34</v>
      </c>
      <c r="B1" s="15" t="s">
        <v>35</v>
      </c>
      <c r="C1" s="15" t="s">
        <v>36</v>
      </c>
      <c r="D1" s="4" t="str">
        <f>Etiquettes!$A$2</f>
        <v>Type de matière</v>
      </c>
      <c r="E1" s="4" t="s">
        <v>137</v>
      </c>
      <c r="F1" s="4" t="s">
        <v>965</v>
      </c>
      <c r="G1" s="4" t="s">
        <v>594</v>
      </c>
    </row>
    <row r="2" spans="1:7">
      <c r="A2" s="6">
        <v>1</v>
      </c>
      <c r="B2" s="4" t="s">
        <v>300</v>
      </c>
      <c r="D2" s="4" t="str">
        <f>Etiquettes!$H$2</f>
        <v>Matière première</v>
      </c>
    </row>
    <row r="3" spans="1:7">
      <c r="A3" s="6">
        <v>2</v>
      </c>
      <c r="B3" s="4" t="s">
        <v>132</v>
      </c>
      <c r="D3" s="4" t="str">
        <f>Etiquettes!$H$2</f>
        <v>Matière première</v>
      </c>
      <c r="E3" s="4" t="str">
        <f>'Récolte - AGRESTE'!$B$6</f>
        <v>Agreste - Statistique agricole annuelle - SSP</v>
      </c>
      <c r="G3" s="4" t="s">
        <v>596</v>
      </c>
    </row>
    <row r="4" spans="1:7">
      <c r="A4" s="6">
        <v>3</v>
      </c>
      <c r="B4" s="4" t="s">
        <v>202</v>
      </c>
      <c r="D4" s="4" t="str">
        <f>Etiquettes!$H$2</f>
        <v>Matière première</v>
      </c>
      <c r="E4" s="4" t="str">
        <f>'Comext mensuel - EUROSTAT'!$B$6</f>
        <v>Douanes - Eurostat</v>
      </c>
      <c r="F4" s="4" t="str">
        <f>'Comext mensuel - EUROSTAT'!D19</f>
        <v>07011000</v>
      </c>
    </row>
    <row r="5" spans="1:7">
      <c r="A5" s="6">
        <v>2</v>
      </c>
      <c r="B5" s="4" t="s">
        <v>299</v>
      </c>
      <c r="D5" s="4" t="str">
        <f>Etiquettes!$H$2</f>
        <v>Matière première</v>
      </c>
    </row>
    <row r="6" spans="1:7">
      <c r="A6" s="6">
        <v>3</v>
      </c>
      <c r="B6" s="4" t="s">
        <v>134</v>
      </c>
      <c r="D6" s="4" t="str">
        <f>Etiquettes!$H$2</f>
        <v>Matière première</v>
      </c>
      <c r="E6" s="4" t="str">
        <f>'Récolte - AGRESTE'!$B$6</f>
        <v>Agreste - Statistique agricole annuelle - SSP</v>
      </c>
      <c r="G6" s="4" t="s">
        <v>599</v>
      </c>
    </row>
    <row r="7" spans="1:7">
      <c r="A7" s="6">
        <v>4</v>
      </c>
      <c r="B7" s="4" t="s">
        <v>204</v>
      </c>
      <c r="D7" s="4" t="str">
        <f>Etiquettes!$H$2</f>
        <v>Matière première</v>
      </c>
      <c r="E7" s="4" t="str">
        <f>'Comext mensuel - EUROSTAT'!$B$6</f>
        <v>Douanes - Eurostat</v>
      </c>
      <c r="F7" s="4" t="str">
        <f>'Comext mensuel - EUROSTAT'!D20</f>
        <v>07019010</v>
      </c>
    </row>
    <row r="8" spans="1:7">
      <c r="A8" s="6">
        <v>3</v>
      </c>
      <c r="B8" s="4" t="s">
        <v>298</v>
      </c>
      <c r="D8" s="4" t="str">
        <f>Etiquettes!$H$2</f>
        <v>Matière première</v>
      </c>
    </row>
    <row r="9" spans="1:7">
      <c r="A9" s="6">
        <v>4</v>
      </c>
      <c r="B9" s="4" t="s">
        <v>135</v>
      </c>
      <c r="D9" s="4" t="str">
        <f>Etiquettes!$H$2</f>
        <v>Matière première</v>
      </c>
      <c r="E9" s="4" t="str">
        <f>'Récolte - AGRESTE'!$B$6</f>
        <v>Agreste - Statistique agricole annuelle - SSP</v>
      </c>
      <c r="G9" s="4" t="s">
        <v>598</v>
      </c>
    </row>
    <row r="10" spans="1:7">
      <c r="A10" s="6">
        <v>5</v>
      </c>
      <c r="B10" s="4" t="s">
        <v>206</v>
      </c>
      <c r="D10" s="4" t="str">
        <f>Etiquettes!$H$2</f>
        <v>Matière première</v>
      </c>
      <c r="E10" s="4" t="str">
        <f>'Comext mensuel - EUROSTAT'!$B$6</f>
        <v>Douanes - Eurostat</v>
      </c>
      <c r="F10" s="4" t="str">
        <f>'Comext mensuel - EUROSTAT'!D21</f>
        <v>07019050</v>
      </c>
    </row>
    <row r="11" spans="1:7">
      <c r="A11" s="6">
        <v>4</v>
      </c>
      <c r="B11" s="4" t="s">
        <v>136</v>
      </c>
      <c r="D11" s="4" t="str">
        <f>Etiquettes!$H$2</f>
        <v>Matière première</v>
      </c>
      <c r="E11" s="4" t="str">
        <f>'Récolte - AGRESTE'!$B$6</f>
        <v>Agreste - Statistique agricole annuelle - SSP</v>
      </c>
      <c r="G11" s="4" t="s">
        <v>597</v>
      </c>
    </row>
    <row r="12" spans="1:7">
      <c r="A12" s="6">
        <v>5</v>
      </c>
      <c r="B12" s="4" t="s">
        <v>208</v>
      </c>
      <c r="D12" s="4" t="str">
        <f>Etiquettes!$H$2</f>
        <v>Matière première</v>
      </c>
      <c r="E12" s="4" t="str">
        <f>'Comext mensuel - EUROSTAT'!$B$6</f>
        <v>Douanes - Eurostat</v>
      </c>
      <c r="F12" s="4" t="str">
        <f>'Comext mensuel - EUROSTAT'!D22</f>
        <v>07019090</v>
      </c>
    </row>
    <row r="13" spans="1:7">
      <c r="A13" s="6">
        <v>4</v>
      </c>
      <c r="B13" s="4" t="str">
        <f>'Comext mensuel - EUROSTAT'!E23</f>
        <v>Pommes de terre, non cuites ou cuites à l'eau ou à la vapeur, congelées</v>
      </c>
      <c r="D13" s="4" t="str">
        <f>Etiquettes!$H$2</f>
        <v>Matière première</v>
      </c>
      <c r="E13" s="4" t="str">
        <f>'Comext mensuel - EUROSTAT'!$B$6</f>
        <v>Douanes - Eurostat</v>
      </c>
      <c r="F13" s="4" t="str">
        <f>'Comext mensuel - EUROSTAT'!D23</f>
        <v>07101000</v>
      </c>
    </row>
    <row r="14" spans="1:7">
      <c r="A14" s="6">
        <v>4</v>
      </c>
      <c r="B14" s="4" t="str">
        <f>'Comext mensuel - EUROSTAT'!E24</f>
        <v>Pommes de terre, séchées, même coupées en morceaux ou en tranches, mais non autrement préparées</v>
      </c>
      <c r="D14" s="4" t="str">
        <f>Etiquettes!$H$2</f>
        <v>Matière première</v>
      </c>
      <c r="E14" s="4" t="str">
        <f>'Comext mensuel - EUROSTAT'!$B$6</f>
        <v>Douanes - Eurostat</v>
      </c>
      <c r="F14" s="4" t="str">
        <f>'Comext mensuel - EUROSTAT'!D24</f>
        <v>07129005</v>
      </c>
    </row>
    <row r="15" spans="1:7">
      <c r="A15" s="6">
        <v>4</v>
      </c>
      <c r="B15" s="4" t="s">
        <v>133</v>
      </c>
      <c r="D15" s="4" t="str">
        <f>Etiquettes!$H$2</f>
        <v>Matière première</v>
      </c>
      <c r="E15" s="4" t="str">
        <f>'Récolte - AGRESTE'!$B$6</f>
        <v>Agreste - Statistique agricole annuelle - SSP</v>
      </c>
      <c r="G15" s="4" t="s">
        <v>595</v>
      </c>
    </row>
    <row r="16" spans="1:7">
      <c r="A16" s="6">
        <v>1</v>
      </c>
      <c r="B16" s="207" t="str">
        <f>B9</f>
        <v>Pommes de terre primeurs ou nouvelles</v>
      </c>
      <c r="D16" s="207" t="str">
        <f>D9</f>
        <v>Matière première</v>
      </c>
      <c r="E16" s="207" t="str">
        <f>E9</f>
        <v>Agreste - Statistique agricole annuelle - SSP</v>
      </c>
    </row>
    <row r="17" spans="1:6">
      <c r="A17" s="6">
        <v>2</v>
      </c>
      <c r="B17" s="4" t="s">
        <v>301</v>
      </c>
      <c r="D17" s="4" t="str">
        <f>Etiquettes!$H$2</f>
        <v>Matière première</v>
      </c>
    </row>
    <row r="18" spans="1:6">
      <c r="A18" s="6">
        <v>2</v>
      </c>
      <c r="B18" s="4" t="s">
        <v>302</v>
      </c>
      <c r="D18" s="4" t="str">
        <f>Etiquettes!$H$2</f>
        <v>Matière première</v>
      </c>
      <c r="E18" s="4" t="str">
        <f>'Récolte - AGRESTE'!$B$6</f>
        <v>Agreste - Statistique agricole annuelle - SSP</v>
      </c>
    </row>
    <row r="19" spans="1:6">
      <c r="A19" s="6">
        <v>1</v>
      </c>
      <c r="B19" s="207" t="str">
        <f>B11</f>
        <v>Pommes de terre de conservation ou demi-saison</v>
      </c>
      <c r="D19" s="207" t="str">
        <f>D11</f>
        <v>Matière première</v>
      </c>
      <c r="E19" s="207" t="str">
        <f>E11</f>
        <v>Agreste - Statistique agricole annuelle - SSP</v>
      </c>
    </row>
    <row r="20" spans="1:6">
      <c r="A20" s="6">
        <v>2</v>
      </c>
      <c r="B20" s="4" t="s">
        <v>303</v>
      </c>
      <c r="D20" s="4" t="str">
        <f>Etiquettes!$H$2</f>
        <v>Matière première</v>
      </c>
    </row>
    <row r="21" spans="1:6">
      <c r="A21" s="6">
        <v>2</v>
      </c>
      <c r="B21" s="4" t="s">
        <v>304</v>
      </c>
      <c r="D21" s="4" t="str">
        <f>Etiquettes!$H$2</f>
        <v>Matière première</v>
      </c>
      <c r="E21" s="4" t="str">
        <f>'Récolte - AGRESTE'!$B$6</f>
        <v>Agreste - Statistique agricole annuelle - SSP</v>
      </c>
    </row>
    <row r="22" spans="1:6">
      <c r="A22" s="6">
        <v>1</v>
      </c>
      <c r="B22" s="207" t="str">
        <f>B8</f>
        <v>Pommes de terre de consommation</v>
      </c>
      <c r="D22" s="207" t="str">
        <f>D8</f>
        <v>Matière première</v>
      </c>
    </row>
    <row r="23" spans="1:6">
      <c r="A23" s="6">
        <v>2</v>
      </c>
      <c r="B23" s="4" t="s">
        <v>425</v>
      </c>
      <c r="D23" s="4" t="str">
        <f>Etiquettes!$H$2</f>
        <v>Matière première</v>
      </c>
      <c r="E23" s="4" t="str">
        <f>'Transformation - GIPT'!$B$6</f>
        <v>GIPT</v>
      </c>
    </row>
    <row r="24" spans="1:6">
      <c r="A24" s="6">
        <v>2</v>
      </c>
      <c r="B24" s="4" t="s">
        <v>426</v>
      </c>
      <c r="D24" s="4" t="str">
        <f>Etiquettes!$H$2</f>
        <v>Matière première</v>
      </c>
      <c r="E24" s="4" t="str">
        <f>'Transformation - GIPT'!$B$6</f>
        <v>GIPT</v>
      </c>
    </row>
    <row r="25" spans="1:6">
      <c r="A25" s="6">
        <v>2</v>
      </c>
      <c r="B25" s="4" t="s">
        <v>424</v>
      </c>
      <c r="D25" s="4" t="str">
        <f>Etiquettes!$H$2</f>
        <v>Matière première</v>
      </c>
      <c r="E25" s="4" t="str">
        <f>'Transformation - GIPT'!$B$6</f>
        <v>GIPT</v>
      </c>
    </row>
    <row r="26" spans="1:6">
      <c r="A26" s="6">
        <v>1</v>
      </c>
      <c r="B26" s="4" t="s">
        <v>415</v>
      </c>
      <c r="D26" s="4" t="str">
        <f>Etiquettes!$I$2</f>
        <v>Produit</v>
      </c>
    </row>
    <row r="27" spans="1:6">
      <c r="A27" s="6">
        <v>2</v>
      </c>
      <c r="B27" s="4" t="s">
        <v>176</v>
      </c>
      <c r="D27" s="4" t="str">
        <f>Etiquettes!$I$2</f>
        <v>Produit</v>
      </c>
      <c r="E27" s="4" t="str">
        <f>'Comext mensuel - EUROSTAT'!$B$6</f>
        <v>Douanes - Eurostat</v>
      </c>
      <c r="F27" s="4" t="str">
        <f>'Comext mensuel - EUROSTAT'!D27</f>
        <v>11081300</v>
      </c>
    </row>
    <row r="28" spans="1:6">
      <c r="A28" s="6">
        <v>2</v>
      </c>
      <c r="B28" s="4" t="s">
        <v>397</v>
      </c>
      <c r="D28" s="4" t="str">
        <f>Etiquettes!$I$2</f>
        <v>Produit</v>
      </c>
      <c r="E28" s="4" t="str">
        <f>'Transformation - GIPT'!$B$6</f>
        <v>GIPT</v>
      </c>
    </row>
    <row r="29" spans="1:6">
      <c r="A29" s="6">
        <v>3</v>
      </c>
      <c r="B29" s="4" t="s">
        <v>391</v>
      </c>
      <c r="D29" s="4" t="str">
        <f>Etiquettes!$I$2</f>
        <v>Produit</v>
      </c>
      <c r="E29" s="4" t="str">
        <f>'Transformation - GIPT'!$B$6</f>
        <v>GIPT</v>
      </c>
    </row>
    <row r="30" spans="1:6">
      <c r="A30" s="6">
        <v>4</v>
      </c>
      <c r="B30" t="s">
        <v>404</v>
      </c>
      <c r="D30" s="4" t="str">
        <f>Etiquettes!$I$2</f>
        <v>Produit</v>
      </c>
      <c r="E30" s="4" t="str">
        <f>'Transformation - GIPT'!$B$6</f>
        <v>GIPT</v>
      </c>
    </row>
    <row r="31" spans="1:6">
      <c r="A31" s="6">
        <v>5</v>
      </c>
      <c r="B31" s="4" t="s">
        <v>163</v>
      </c>
      <c r="D31" s="4" t="str">
        <f>Etiquettes!$I$2</f>
        <v>Produit</v>
      </c>
      <c r="E31" s="4" t="str">
        <f>'Fabrications - PRODCOM'!$B$6</f>
        <v>Prodcom - Eurostat</v>
      </c>
    </row>
    <row r="32" spans="1:6">
      <c r="A32" s="6">
        <v>6</v>
      </c>
      <c r="B32" s="4" t="str">
        <f>'Comext mensuel - EUROSTAT'!E29</f>
        <v>Pommes de terre, préparées ou conservées sous forme de farines, semoules ou flocons, congelées</v>
      </c>
      <c r="D32" s="4" t="str">
        <f>Etiquettes!$I$2</f>
        <v>Produit</v>
      </c>
      <c r="E32" s="4" t="str">
        <f>'Comext mensuel - EUROSTAT'!$B$6</f>
        <v>Douanes - Eurostat</v>
      </c>
      <c r="F32" s="4" t="str">
        <f>'Comext mensuel - EUROSTAT'!D29</f>
        <v>20041091</v>
      </c>
    </row>
    <row r="33" spans="1:6">
      <c r="A33" s="6">
        <v>4</v>
      </c>
      <c r="B33" t="s">
        <v>403</v>
      </c>
      <c r="D33" s="4" t="str">
        <f>Etiquettes!$I$2</f>
        <v>Produit</v>
      </c>
      <c r="E33" s="4" t="str">
        <f>'Transformation - GIPT'!$B$6</f>
        <v>GIPT</v>
      </c>
    </row>
    <row r="34" spans="1:6">
      <c r="A34" s="6">
        <v>5</v>
      </c>
      <c r="B34" s="4" t="s">
        <v>166</v>
      </c>
      <c r="D34" s="4" t="str">
        <f>Etiquettes!$I$2</f>
        <v>Produit</v>
      </c>
      <c r="E34" s="4" t="str">
        <f>'Fabrications - PRODCOM'!$B$6</f>
        <v>Prodcom - Eurostat</v>
      </c>
    </row>
    <row r="35" spans="1:6">
      <c r="A35" s="6">
        <v>6</v>
      </c>
      <c r="B35" s="4" t="s">
        <v>219</v>
      </c>
      <c r="D35" s="4" t="str">
        <f>Etiquettes!$I$2</f>
        <v>Produit</v>
      </c>
      <c r="E35" s="4" t="str">
        <f>'Comext mensuel - EUROSTAT'!$B$6</f>
        <v>Douanes - Eurostat</v>
      </c>
      <c r="F35" s="4" t="str">
        <f>'Comext mensuel - EUROSTAT'!D30</f>
        <v>20041099</v>
      </c>
    </row>
    <row r="36" spans="1:6">
      <c r="A36" s="6">
        <v>6</v>
      </c>
      <c r="B36" s="4" t="s">
        <v>215</v>
      </c>
      <c r="D36" s="4" t="str">
        <f>Etiquettes!$I$2</f>
        <v>Produit</v>
      </c>
      <c r="E36" s="4" t="str">
        <f>'Comext mensuel - EUROSTAT'!$B$6</f>
        <v>Douanes - Eurostat</v>
      </c>
      <c r="F36" s="4" t="str">
        <f>'Comext mensuel - EUROSTAT'!D28</f>
        <v>20041010</v>
      </c>
    </row>
    <row r="37" spans="1:6">
      <c r="A37" s="6">
        <v>3</v>
      </c>
      <c r="B37" s="4" t="s">
        <v>388</v>
      </c>
      <c r="D37" s="4" t="str">
        <f>Etiquettes!$I$2</f>
        <v>Produit</v>
      </c>
      <c r="E37" s="4" t="str">
        <f>'Transformation - GIPT'!$B$6</f>
        <v>GIPT</v>
      </c>
    </row>
    <row r="38" spans="1:6">
      <c r="A38" s="6">
        <v>4</v>
      </c>
      <c r="B38" t="s">
        <v>401</v>
      </c>
      <c r="D38" s="4" t="str">
        <f>Etiquettes!$I$2</f>
        <v>Produit</v>
      </c>
      <c r="E38" s="4" t="str">
        <f>'Transformation - GIPT'!$B$6</f>
        <v>GIPT</v>
      </c>
    </row>
    <row r="39" spans="1:6">
      <c r="A39" s="6">
        <v>5</v>
      </c>
      <c r="B39" s="4" t="s">
        <v>168</v>
      </c>
      <c r="D39" s="4" t="str">
        <f>Etiquettes!$I$2</f>
        <v>Produit</v>
      </c>
      <c r="E39" s="4" t="str">
        <f>'Fabrications - PRODCOM'!$B$6</f>
        <v>Prodcom - Eurostat</v>
      </c>
    </row>
    <row r="40" spans="1:6">
      <c r="A40" s="6">
        <v>6</v>
      </c>
      <c r="B40" s="4" t="str">
        <f>'Comext mensuel - EUROSTAT'!E25</f>
        <v>Farine, semoule et poudre de pommes de terre</v>
      </c>
      <c r="D40" s="4" t="str">
        <f>Etiquettes!$I$2</f>
        <v>Produit</v>
      </c>
      <c r="E40" s="4" t="str">
        <f>'Comext mensuel - EUROSTAT'!$B$6</f>
        <v>Douanes - Eurostat</v>
      </c>
      <c r="F40" s="4" t="str">
        <f>'Comext mensuel - EUROSTAT'!D25</f>
        <v>11051000</v>
      </c>
    </row>
    <row r="41" spans="1:6">
      <c r="A41" s="6">
        <v>5</v>
      </c>
      <c r="B41" s="4" t="s">
        <v>172</v>
      </c>
      <c r="D41" s="4" t="str">
        <f>Etiquettes!$I$2</f>
        <v>Produit</v>
      </c>
      <c r="E41" s="4" t="str">
        <f>'Fabrications - PRODCOM'!$B$6</f>
        <v>Prodcom - Eurostat</v>
      </c>
    </row>
    <row r="42" spans="1:6">
      <c r="A42" s="6">
        <v>6</v>
      </c>
      <c r="B42" s="4" t="s">
        <v>221</v>
      </c>
      <c r="D42" s="4" t="str">
        <f>Etiquettes!$I$2</f>
        <v>Produit</v>
      </c>
      <c r="E42" s="4" t="str">
        <f>'Comext mensuel - EUROSTAT'!$B$6</f>
        <v>Douanes - Eurostat</v>
      </c>
      <c r="F42" s="4" t="str">
        <f>'Comext mensuel - EUROSTAT'!D31</f>
        <v>20052010</v>
      </c>
    </row>
    <row r="43" spans="1:6">
      <c r="A43" s="6">
        <v>5</v>
      </c>
      <c r="B43" s="4" t="s">
        <v>170</v>
      </c>
      <c r="D43" s="4" t="str">
        <f>Etiquettes!$I$2</f>
        <v>Produit</v>
      </c>
      <c r="E43" s="4" t="str">
        <f>'Fabrications - PRODCOM'!$B$6</f>
        <v>Prodcom - Eurostat</v>
      </c>
    </row>
    <row r="44" spans="1:6">
      <c r="A44" s="6">
        <v>6</v>
      </c>
      <c r="B44" s="4" t="str">
        <f>'Comext mensuel - EUROSTAT'!E26</f>
        <v>Flocons, granulés et agglomérés sous forme de pellets, de pommes de terre</v>
      </c>
      <c r="D44" s="4" t="str">
        <f>Etiquettes!$I$2</f>
        <v>Produit</v>
      </c>
      <c r="E44" s="4" t="str">
        <f>'Comext mensuel - EUROSTAT'!$B$6</f>
        <v>Douanes - Eurostat</v>
      </c>
      <c r="F44" s="4" t="str">
        <f>'Comext mensuel - EUROSTAT'!D26</f>
        <v>11052000</v>
      </c>
    </row>
    <row r="45" spans="1:6">
      <c r="A45" s="6">
        <v>3</v>
      </c>
      <c r="B45" s="4" t="s">
        <v>174</v>
      </c>
      <c r="D45" s="4" t="str">
        <f>Etiquettes!$I$2</f>
        <v>Produit</v>
      </c>
      <c r="E45" s="4" t="str">
        <f>'Fabrications - PRODCOM'!$B$6</f>
        <v>Prodcom - Eurostat</v>
      </c>
    </row>
    <row r="46" spans="1:6">
      <c r="A46" s="6">
        <v>4</v>
      </c>
      <c r="B46" t="s">
        <v>387</v>
      </c>
      <c r="D46" s="4" t="str">
        <f>Etiquettes!$I$2</f>
        <v>Produit</v>
      </c>
      <c r="E46" s="4" t="str">
        <f>'Transformation - GIPT'!$B$6</f>
        <v>GIPT</v>
      </c>
    </row>
    <row r="47" spans="1:6">
      <c r="A47" s="6">
        <v>5</v>
      </c>
      <c r="B47" s="4" t="s">
        <v>223</v>
      </c>
      <c r="D47" s="4" t="str">
        <f>Etiquettes!$I$2</f>
        <v>Produit</v>
      </c>
      <c r="E47" s="4" t="str">
        <f>'Comext mensuel - EUROSTAT'!$B$6</f>
        <v>Douanes - Eurostat</v>
      </c>
      <c r="F47" s="4" t="str">
        <f>'Comext mensuel - EUROSTAT'!D32</f>
        <v>20052020</v>
      </c>
    </row>
    <row r="48" spans="1:6">
      <c r="A48" s="6">
        <v>4</v>
      </c>
      <c r="B48" s="4" t="s">
        <v>409</v>
      </c>
      <c r="D48" s="4" t="str">
        <f>Etiquettes!$I$2</f>
        <v>Produit</v>
      </c>
      <c r="E48" s="4" t="str">
        <f>'Transformation - GIPT'!$B$6</f>
        <v>GIPT</v>
      </c>
    </row>
    <row r="49" spans="1:6">
      <c r="A49" s="6">
        <v>5</v>
      </c>
      <c r="B49" s="4" t="s">
        <v>225</v>
      </c>
      <c r="D49" s="4" t="str">
        <f>Etiquettes!$I$2</f>
        <v>Produit</v>
      </c>
      <c r="E49" s="4" t="str">
        <f>'Comext mensuel - EUROSTAT'!$B$6</f>
        <v>Douanes - Eurostat</v>
      </c>
      <c r="F49" s="4" t="str">
        <f>'Comext mensuel - EUROSTAT'!D33</f>
        <v>20052080</v>
      </c>
    </row>
    <row r="50" spans="1:6">
      <c r="A50" s="6">
        <v>6</v>
      </c>
      <c r="B50" t="s">
        <v>402</v>
      </c>
      <c r="D50" s="4" t="str">
        <f>Etiquettes!$I$2</f>
        <v>Produit</v>
      </c>
      <c r="E50" s="4" t="str">
        <f>'Transformation - GIPT'!$B$6</f>
        <v>GIPT</v>
      </c>
    </row>
    <row r="51" spans="1:6">
      <c r="A51" s="6">
        <v>7</v>
      </c>
      <c r="B51" s="4" t="s">
        <v>414</v>
      </c>
      <c r="D51" s="4" t="str">
        <f>Etiquettes!$I$2</f>
        <v>Produit</v>
      </c>
      <c r="E51" s="4" t="str">
        <f>'Transformation - GIPT'!$B$6</f>
        <v>GIPT</v>
      </c>
    </row>
    <row r="52" spans="1:6">
      <c r="A52" s="6">
        <v>1</v>
      </c>
      <c r="B52" s="4" t="s">
        <v>344</v>
      </c>
      <c r="D52" s="4" t="str">
        <f>Etiquettes!$J$2</f>
        <v>Coproduit</v>
      </c>
    </row>
    <row r="53" spans="1:6">
      <c r="A53" s="6">
        <v>2</v>
      </c>
      <c r="B53" s="4" t="s">
        <v>342</v>
      </c>
      <c r="D53" s="4" t="str">
        <f>Etiquettes!$J$2</f>
        <v>Coproduit</v>
      </c>
      <c r="E53" s="4" t="str">
        <f>'Coproduits - ONRB'!$B$6</f>
        <v>ONRB - FranceAgriMer</v>
      </c>
    </row>
    <row r="54" spans="1:6">
      <c r="A54" s="6">
        <v>2</v>
      </c>
      <c r="B54" s="4" t="s">
        <v>343</v>
      </c>
      <c r="D54" s="4" t="str">
        <f>Etiquettes!$J$2</f>
        <v>Coproduit</v>
      </c>
    </row>
    <row r="55" spans="1:6">
      <c r="A55" s="6">
        <v>3</v>
      </c>
      <c r="B55" s="4" t="s">
        <v>37</v>
      </c>
      <c r="D55" s="4" t="str">
        <f>Etiquettes!$J$2</f>
        <v>Coproduit</v>
      </c>
      <c r="E55" s="4" t="str">
        <f>'Coproduits - ONRB'!$B$6</f>
        <v>ONRB - FranceAgriMer</v>
      </c>
    </row>
    <row r="56" spans="1:6">
      <c r="A56" s="6">
        <v>3</v>
      </c>
      <c r="B56" s="4" t="s">
        <v>340</v>
      </c>
      <c r="D56" s="4" t="str">
        <f>Etiquettes!$J$2</f>
        <v>Coproduit</v>
      </c>
      <c r="E56" s="4" t="str">
        <f>'Coproduits - ONRB'!$B$6</f>
        <v>ONRB - FranceAgriMer</v>
      </c>
    </row>
    <row r="57" spans="1:6">
      <c r="A57" s="6">
        <v>3</v>
      </c>
      <c r="B57" s="4" t="s">
        <v>341</v>
      </c>
      <c r="D57" s="4" t="str">
        <f>Etiquettes!$J$2</f>
        <v>Coproduit</v>
      </c>
      <c r="E57" s="4" t="str">
        <f>'Coproduits - ONRB'!$B$6</f>
        <v>ONRB - FranceAgriMer</v>
      </c>
    </row>
    <row r="58" spans="1:6">
      <c r="A58" s="6">
        <v>1</v>
      </c>
      <c r="B58" s="4" t="s">
        <v>507</v>
      </c>
      <c r="C58" s="6">
        <v>0</v>
      </c>
      <c r="D58" s="4" t="s">
        <v>628</v>
      </c>
    </row>
    <row r="59" spans="1:6">
      <c r="A59" s="6">
        <v>2</v>
      </c>
      <c r="B59" s="4" t="s">
        <v>508</v>
      </c>
      <c r="D59" s="4" t="str">
        <f>Etiquettes!$L$2</f>
        <v>Rejet</v>
      </c>
    </row>
    <row r="60" spans="1:6">
      <c r="A60" s="6">
        <v>2</v>
      </c>
      <c r="B60" s="4" t="s">
        <v>509</v>
      </c>
      <c r="C60" s="6">
        <v>0</v>
      </c>
      <c r="D60" s="4" t="s">
        <v>628</v>
      </c>
    </row>
    <row r="61" spans="1:6">
      <c r="A61" s="6">
        <v>3</v>
      </c>
      <c r="B61" s="4" t="s">
        <v>568</v>
      </c>
      <c r="D61" s="4" t="str">
        <f>Etiquettes!$J$2</f>
        <v>Coproduit</v>
      </c>
    </row>
    <row r="62" spans="1:6">
      <c r="A62" s="6">
        <v>3</v>
      </c>
      <c r="B62" s="4" t="s">
        <v>569</v>
      </c>
      <c r="D62" s="4" t="str">
        <f>Etiquettes!$L$2</f>
        <v>Rejet</v>
      </c>
    </row>
  </sheetData>
  <pageMargins left="0.75" right="0.75" top="1" bottom="1" header="0.5" footer="0.5"/>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4C2D0-FCA4-476E-9158-B3FAC70D65A9}">
  <sheetPr>
    <tabColor rgb="FF0070C0"/>
  </sheetPr>
  <dimension ref="A1:D32"/>
  <sheetViews>
    <sheetView workbookViewId="0">
      <pane xSplit="2" ySplit="1" topLeftCell="C2" activePane="bottomRight" state="frozen"/>
      <selection activeCell="B30" sqref="B30"/>
      <selection pane="topRight" activeCell="B30" sqref="B30"/>
      <selection pane="bottomLeft" activeCell="B30" sqref="B30"/>
      <selection pane="bottomRight" activeCell="B25" sqref="B25"/>
    </sheetView>
  </sheetViews>
  <sheetFormatPr baseColWidth="10" defaultColWidth="9.109375" defaultRowHeight="14.4"/>
  <cols>
    <col min="1" max="1" width="16.6640625" style="6" customWidth="1"/>
    <col min="2" max="2" width="39.88671875" style="4" bestFit="1" customWidth="1"/>
    <col min="3" max="3" width="18.5546875" style="6" customWidth="1"/>
    <col min="4" max="16384" width="9.109375" style="4"/>
  </cols>
  <sheetData>
    <row r="1" spans="1:4" ht="38.4" thickBot="1">
      <c r="A1" s="14" t="s">
        <v>34</v>
      </c>
      <c r="B1" s="15" t="s">
        <v>38</v>
      </c>
      <c r="C1" s="15" t="s">
        <v>36</v>
      </c>
      <c r="D1" s="4" t="s">
        <v>137</v>
      </c>
    </row>
    <row r="2" spans="1:4">
      <c r="A2" s="6">
        <v>1</v>
      </c>
      <c r="B2" s="7" t="s">
        <v>602</v>
      </c>
    </row>
    <row r="3" spans="1:4">
      <c r="A3" s="6">
        <v>2</v>
      </c>
      <c r="B3" s="7" t="s">
        <v>603</v>
      </c>
    </row>
    <row r="4" spans="1:4">
      <c r="A4" s="6">
        <v>2</v>
      </c>
      <c r="B4" s="7" t="s">
        <v>604</v>
      </c>
    </row>
    <row r="5" spans="1:4">
      <c r="A5" s="6">
        <v>2</v>
      </c>
      <c r="B5" s="7" t="s">
        <v>605</v>
      </c>
    </row>
    <row r="6" spans="1:4">
      <c r="A6" s="6">
        <v>1</v>
      </c>
      <c r="B6" s="4" t="s">
        <v>180</v>
      </c>
    </row>
    <row r="7" spans="1:4">
      <c r="A7" s="6">
        <v>2</v>
      </c>
      <c r="B7" s="4" t="s">
        <v>282</v>
      </c>
      <c r="D7" s="4" t="str">
        <f>'Transformation - GIPT'!$B$6</f>
        <v>GIPT</v>
      </c>
    </row>
    <row r="8" spans="1:4">
      <c r="A8" s="6">
        <v>2</v>
      </c>
      <c r="B8" s="4" t="s">
        <v>322</v>
      </c>
      <c r="D8" s="4" t="str">
        <f>'Transformation - GIPT'!$B$6</f>
        <v>GIPT</v>
      </c>
    </row>
    <row r="9" spans="1:4">
      <c r="A9" s="6">
        <v>3</v>
      </c>
      <c r="B9" s="4" t="s">
        <v>410</v>
      </c>
      <c r="D9" s="4" t="str">
        <f>'Transformation - GIPT'!$B$6</f>
        <v>GIPT</v>
      </c>
    </row>
    <row r="10" spans="1:4">
      <c r="A10" s="6">
        <v>3</v>
      </c>
      <c r="B10" s="4" t="s">
        <v>411</v>
      </c>
      <c r="D10" s="4" t="str">
        <f>'Transformation - GIPT'!$B$6</f>
        <v>GIPT</v>
      </c>
    </row>
    <row r="11" spans="1:4">
      <c r="A11" s="6">
        <v>3</v>
      </c>
      <c r="B11" s="4" t="s">
        <v>412</v>
      </c>
      <c r="D11" s="4" t="str">
        <f>'Transformation - GIPT'!$B$6</f>
        <v>GIPT</v>
      </c>
    </row>
    <row r="12" spans="1:4">
      <c r="A12" s="6">
        <v>3</v>
      </c>
      <c r="B12" s="4" t="s">
        <v>413</v>
      </c>
      <c r="D12" s="4" t="str">
        <f>'Transformation - GIPT'!$B$6</f>
        <v>GIPT</v>
      </c>
    </row>
    <row r="13" spans="1:4">
      <c r="A13" s="6">
        <v>1</v>
      </c>
      <c r="B13" s="4" t="s">
        <v>39</v>
      </c>
    </row>
    <row r="14" spans="1:4">
      <c r="A14" s="6">
        <v>2</v>
      </c>
      <c r="B14" s="4" t="s">
        <v>40</v>
      </c>
      <c r="D14" s="4" t="str">
        <f>'Coproduits - ONRB'!$B$6</f>
        <v>ONRB - FranceAgriMer</v>
      </c>
    </row>
    <row r="15" spans="1:4">
      <c r="A15" s="6">
        <v>3</v>
      </c>
      <c r="B15" s="4" t="s">
        <v>405</v>
      </c>
      <c r="D15" s="4" t="str">
        <f>'Transformation - GIPT'!$B$6</f>
        <v>GIPT</v>
      </c>
    </row>
    <row r="16" spans="1:4">
      <c r="A16" s="6">
        <v>4</v>
      </c>
      <c r="B16" s="4" t="s">
        <v>41</v>
      </c>
      <c r="D16" s="4" t="str">
        <f>'Transformation - GIPT'!$B$6</f>
        <v>GIPT</v>
      </c>
    </row>
    <row r="17" spans="1:4">
      <c r="A17" s="6">
        <v>3</v>
      </c>
      <c r="B17" s="4" t="s">
        <v>420</v>
      </c>
      <c r="D17" s="4" t="str">
        <f>'Transformation - GIPT'!$B$6</f>
        <v>GIPT</v>
      </c>
    </row>
    <row r="18" spans="1:4">
      <c r="A18" s="6">
        <v>4</v>
      </c>
      <c r="B18" s="4" t="s">
        <v>399</v>
      </c>
      <c r="D18" s="4" t="str">
        <f>'Transformation - GIPT'!$B$6</f>
        <v>GIPT</v>
      </c>
    </row>
    <row r="19" spans="1:4">
      <c r="A19" s="6">
        <v>4</v>
      </c>
      <c r="B19" s="4" t="s">
        <v>400</v>
      </c>
      <c r="D19" s="4" t="str">
        <f>'Transformation - GIPT'!$B$6</f>
        <v>GIPT</v>
      </c>
    </row>
    <row r="20" spans="1:4">
      <c r="A20" s="6">
        <v>3</v>
      </c>
      <c r="B20" s="4" t="s">
        <v>42</v>
      </c>
      <c r="D20" s="4" t="str">
        <f>'Transformation - GIPT'!$B$6</f>
        <v>GIPT</v>
      </c>
    </row>
    <row r="21" spans="1:4">
      <c r="A21" s="6">
        <v>2</v>
      </c>
      <c r="B21" s="4" t="s">
        <v>43</v>
      </c>
      <c r="D21" s="4" t="str">
        <f>'Coproduits - ONRB'!$B$6</f>
        <v>ONRB - FranceAgriMer</v>
      </c>
    </row>
    <row r="22" spans="1:4">
      <c r="A22" s="6">
        <v>2</v>
      </c>
      <c r="B22" s="4" t="s">
        <v>44</v>
      </c>
    </row>
    <row r="23" spans="1:4">
      <c r="A23" s="6">
        <v>3</v>
      </c>
      <c r="B23" s="4" t="s">
        <v>354</v>
      </c>
      <c r="D23" s="4" t="str">
        <f>'Coproduits - ONRB'!$B$6</f>
        <v>ONRB - FranceAgriMer</v>
      </c>
    </row>
    <row r="24" spans="1:4">
      <c r="A24" s="6">
        <v>4</v>
      </c>
      <c r="B24" s="4" t="s">
        <v>375</v>
      </c>
      <c r="D24" s="4" t="str">
        <f>'Transformation - GIPT'!$B$6</f>
        <v>GIPT</v>
      </c>
    </row>
    <row r="25" spans="1:4">
      <c r="A25" s="6">
        <v>4</v>
      </c>
      <c r="B25" s="4" t="s">
        <v>376</v>
      </c>
      <c r="D25" s="4" t="str">
        <f>'Transformation - GIPT'!$B$6</f>
        <v>GIPT</v>
      </c>
    </row>
    <row r="26" spans="1:4">
      <c r="A26" s="6">
        <v>4</v>
      </c>
      <c r="B26" s="4" t="s">
        <v>377</v>
      </c>
      <c r="D26" s="4" t="str">
        <f>'Transformation - GIPT'!$B$6</f>
        <v>GIPT</v>
      </c>
    </row>
    <row r="27" spans="1:4">
      <c r="A27" s="6">
        <v>2</v>
      </c>
      <c r="B27" s="4" t="s">
        <v>475</v>
      </c>
    </row>
    <row r="28" spans="1:4">
      <c r="A28" s="6">
        <v>3</v>
      </c>
      <c r="B28" s="4" t="s">
        <v>485</v>
      </c>
    </row>
    <row r="29" spans="1:4">
      <c r="A29" s="6">
        <v>3</v>
      </c>
      <c r="B29" s="4" t="s">
        <v>537</v>
      </c>
      <c r="D29" s="4" t="s">
        <v>538</v>
      </c>
    </row>
    <row r="30" spans="1:4">
      <c r="A30" s="6">
        <v>1</v>
      </c>
      <c r="B30" s="4" t="s">
        <v>606</v>
      </c>
      <c r="C30" s="6">
        <v>0</v>
      </c>
    </row>
    <row r="31" spans="1:4">
      <c r="A31" s="6">
        <v>1</v>
      </c>
      <c r="B31" s="4" t="s">
        <v>504</v>
      </c>
    </row>
    <row r="32" spans="1:4">
      <c r="A32" s="6">
        <v>1</v>
      </c>
      <c r="B32" s="4" t="s">
        <v>505</v>
      </c>
    </row>
  </sheetData>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40DCB-3EC0-42D6-A007-4B9899FA0168}">
  <sheetPr>
    <tabColor rgb="FF92D050"/>
  </sheetPr>
  <dimension ref="A1:U21"/>
  <sheetViews>
    <sheetView workbookViewId="0">
      <pane xSplit="2" ySplit="1" topLeftCell="F2" activePane="bottomRight" state="frozen"/>
      <selection activeCell="B15" sqref="B15"/>
      <selection pane="topRight" activeCell="B15" sqref="B15"/>
      <selection pane="bottomLeft" activeCell="B15" sqref="B15"/>
      <selection pane="bottomRight" activeCell="T20" sqref="T20"/>
    </sheetView>
  </sheetViews>
  <sheetFormatPr baseColWidth="10" defaultColWidth="9.109375" defaultRowHeight="14.4"/>
  <cols>
    <col min="1" max="1" width="29.21875" style="4" customWidth="1"/>
    <col min="2" max="2" width="30.77734375" style="4" customWidth="1"/>
    <col min="3" max="3" width="7.77734375" style="4" bestFit="1" customWidth="1"/>
    <col min="4" max="4" width="12.88671875" style="6" bestFit="1" customWidth="1"/>
    <col min="5" max="5" width="6.6640625" style="4" bestFit="1" customWidth="1"/>
    <col min="6" max="6" width="11.8867187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33.21875" style="26" bestFit="1" customWidth="1"/>
    <col min="13" max="13" width="14.44140625" style="27" customWidth="1"/>
    <col min="14" max="14" width="14.44140625" style="26" customWidth="1"/>
    <col min="15" max="19" width="21.77734375" style="4" customWidth="1"/>
    <col min="20" max="20" width="12.33203125" style="4" customWidth="1"/>
    <col min="21" max="21" width="17.44140625" style="4" customWidth="1"/>
    <col min="22" max="16384" width="9.109375" style="4"/>
  </cols>
  <sheetData>
    <row r="1" spans="1:21"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Etiquettes!$A$14</f>
        <v>Incohérence données collectées</v>
      </c>
      <c r="R1" s="23" t="str">
        <f>Etiquettes!$A$16</f>
        <v>Méthode</v>
      </c>
      <c r="S1" s="23" t="str">
        <f>Etiquettes!$A$17</f>
        <v>Analyse des résultats</v>
      </c>
      <c r="T1" s="22" t="s">
        <v>130</v>
      </c>
      <c r="U1" s="24" t="s">
        <v>131</v>
      </c>
    </row>
    <row r="2" spans="1:21">
      <c r="A2" s="4" t="str">
        <f>Produits!$B$3</f>
        <v>Plants certifiés de pommes de terre</v>
      </c>
      <c r="B2" s="4" t="str">
        <f>Secteurs!$B$28</f>
        <v>Plants</v>
      </c>
      <c r="C2" s="25"/>
      <c r="E2" s="4" t="str">
        <f>Etiquettes!$H$5</f>
        <v>kt</v>
      </c>
      <c r="F2" s="4" t="str">
        <f>Etiquettes!$C$4</f>
        <v>2015-16:2019-20:2023-24</v>
      </c>
      <c r="G2" s="27" t="str">
        <f>Etiquettes!$H$3</f>
        <v>Pomme de terre</v>
      </c>
      <c r="I2" s="27" t="str">
        <f>Etiquettes!$H$6</f>
        <v>France entière</v>
      </c>
      <c r="J2" s="27" t="s">
        <v>476</v>
      </c>
      <c r="K2" s="27"/>
      <c r="L2" s="4"/>
      <c r="O2" s="27" t="str">
        <f t="shared" ref="O2:O14" si="0">_xlfn.CONCAT(J2,IF(OR(ISBLANK(C2),ISERROR(C2)),"",_xlfn.CONCAT(" = ",MROUND(C2,1)," ",E2," (",L2,")")))</f>
        <v>Les plants sont utilisés comme semences</v>
      </c>
      <c r="P2" s="27" t="str">
        <f>Etiquettes!$I$15</f>
        <v>Robuste</v>
      </c>
      <c r="Q2" s="27"/>
      <c r="R2" s="27" t="s">
        <v>618</v>
      </c>
      <c r="S2" s="27" t="str">
        <f>Etiquettes!$J$17</f>
        <v>Donnée déterminée (par bilan matière)</v>
      </c>
      <c r="T2" s="369" t="s">
        <v>487</v>
      </c>
    </row>
    <row r="3" spans="1:21">
      <c r="A3" s="4" t="str">
        <f>Produits!$B$15</f>
        <v>Dessus de plants de pommes de terre</v>
      </c>
      <c r="B3" s="4" t="str">
        <f>Secteurs!$B$14</f>
        <v>Alimentation humaine</v>
      </c>
      <c r="C3" s="25"/>
      <c r="E3" s="4" t="str">
        <f>Etiquettes!$H$5</f>
        <v>kt</v>
      </c>
      <c r="F3" s="4" t="str">
        <f>Etiquettes!$C$4</f>
        <v>2015-16:2019-20:2023-24</v>
      </c>
      <c r="G3" s="27" t="str">
        <f>Etiquettes!$H$3</f>
        <v>Pomme de terre</v>
      </c>
      <c r="I3" s="27" t="str">
        <f>Etiquettes!$H$6</f>
        <v>France entière</v>
      </c>
      <c r="J3" s="27" t="s">
        <v>486</v>
      </c>
      <c r="L3" s="4"/>
      <c r="O3" s="27" t="str">
        <f t="shared" si="0"/>
        <v>Les dessus de plants sont consommés en alimentation humaine</v>
      </c>
      <c r="P3" s="27"/>
      <c r="Q3" s="27"/>
      <c r="R3" s="27"/>
      <c r="S3" s="27"/>
      <c r="T3" s="370"/>
    </row>
    <row r="4" spans="1:21">
      <c r="A4" s="4" t="str">
        <f>Secteurs!$B$7</f>
        <v>Féculerie</v>
      </c>
      <c r="B4" s="4" t="str">
        <f>Produits!$B$59</f>
        <v>Eau, écarts de tri, déchets - Féculerie</v>
      </c>
      <c r="C4" s="25"/>
      <c r="E4" s="4" t="str">
        <f>Etiquettes!$H$5</f>
        <v>kt</v>
      </c>
      <c r="F4" s="4" t="str">
        <f>Etiquettes!$C$4</f>
        <v>2015-16:2019-20:2023-24</v>
      </c>
      <c r="G4" s="27" t="str">
        <f>Etiquettes!$H$3</f>
        <v>Pomme de terre</v>
      </c>
      <c r="I4" s="27" t="str">
        <f>Etiquettes!$H$6</f>
        <v>France entière</v>
      </c>
      <c r="J4" s="27" t="s">
        <v>477</v>
      </c>
      <c r="K4" s="27"/>
      <c r="L4" s="4"/>
      <c r="O4" s="27" t="str">
        <f t="shared" si="0"/>
        <v>La transformation génère des pertes en eau</v>
      </c>
      <c r="P4" t="str">
        <f>Etiquettes!$K$15</f>
        <v>Approximative</v>
      </c>
      <c r="Q4" s="27"/>
      <c r="R4" s="27" t="s">
        <v>618</v>
      </c>
      <c r="S4" s="27" t="str">
        <f>Etiquettes!$J$17</f>
        <v>Donnée déterminée (par bilan matière)</v>
      </c>
      <c r="T4" s="370" t="s">
        <v>478</v>
      </c>
    </row>
    <row r="5" spans="1:21">
      <c r="A5" s="4" t="str">
        <f>Secteurs!$B$9</f>
        <v>Fabrication de chips</v>
      </c>
      <c r="B5" s="4" t="str">
        <f>Produits!$B$60</f>
        <v>Eau, écarts de tri, déchets - Industrie alimentaire</v>
      </c>
      <c r="C5" s="28"/>
      <c r="E5" s="4" t="str">
        <f>Etiquettes!$H$5</f>
        <v>kt</v>
      </c>
      <c r="F5" s="4" t="str">
        <f>Etiquettes!$C$4</f>
        <v>2015-16:2019-20:2023-24</v>
      </c>
      <c r="G5" s="27" t="str">
        <f>Etiquettes!$H$3</f>
        <v>Pomme de terre</v>
      </c>
      <c r="I5" s="27" t="str">
        <f>Etiquettes!$H$6</f>
        <v>France entière</v>
      </c>
      <c r="J5" s="27" t="s">
        <v>477</v>
      </c>
      <c r="K5" s="27"/>
      <c r="L5" s="4"/>
      <c r="O5" s="27" t="str">
        <f t="shared" si="0"/>
        <v>La transformation génère des pertes en eau</v>
      </c>
      <c r="P5" s="27"/>
      <c r="Q5" s="27"/>
      <c r="R5" s="27"/>
      <c r="S5" s="27"/>
      <c r="T5" s="370"/>
    </row>
    <row r="6" spans="1:21">
      <c r="A6" s="4" t="str">
        <f>Secteurs!$B$10</f>
        <v>Fabrication de produits déshydratés</v>
      </c>
      <c r="B6" s="4" t="str">
        <f>Produits!$B$60</f>
        <v>Eau, écarts de tri, déchets - Industrie alimentaire</v>
      </c>
      <c r="C6" s="25"/>
      <c r="E6" s="4" t="str">
        <f>Etiquettes!$H$5</f>
        <v>kt</v>
      </c>
      <c r="F6" s="4" t="str">
        <f>Etiquettes!$C$4</f>
        <v>2015-16:2019-20:2023-24</v>
      </c>
      <c r="G6" s="27" t="str">
        <f>Etiquettes!$H$3</f>
        <v>Pomme de terre</v>
      </c>
      <c r="I6" s="27" t="str">
        <f>Etiquettes!$H$6</f>
        <v>France entière</v>
      </c>
      <c r="J6" s="27" t="s">
        <v>477</v>
      </c>
      <c r="K6" s="27"/>
      <c r="L6" s="4"/>
      <c r="O6" s="27" t="str">
        <f t="shared" si="0"/>
        <v>La transformation génère des pertes en eau</v>
      </c>
      <c r="P6" s="27"/>
      <c r="Q6" s="27"/>
      <c r="R6" s="27"/>
      <c r="S6" s="27"/>
      <c r="T6" s="370"/>
    </row>
    <row r="7" spans="1:21">
      <c r="A7" s="4" t="str">
        <f>Secteurs!$B$11</f>
        <v>Fabrication de produits surgelés</v>
      </c>
      <c r="B7" s="4" t="str">
        <f>Produits!$B$60</f>
        <v>Eau, écarts de tri, déchets - Industrie alimentaire</v>
      </c>
      <c r="C7" s="25"/>
      <c r="E7" s="4" t="str">
        <f>Etiquettes!$H$5</f>
        <v>kt</v>
      </c>
      <c r="F7" s="4" t="str">
        <f>Etiquettes!$C$4</f>
        <v>2015-16:2019-20:2023-24</v>
      </c>
      <c r="G7" s="27" t="str">
        <f>Etiquettes!$H$3</f>
        <v>Pomme de terre</v>
      </c>
      <c r="I7" s="27" t="str">
        <f>Etiquettes!$H$6</f>
        <v>France entière</v>
      </c>
      <c r="J7" s="27" t="s">
        <v>477</v>
      </c>
      <c r="K7" s="27"/>
      <c r="L7" s="4"/>
      <c r="O7" s="27" t="str">
        <f t="shared" si="0"/>
        <v>La transformation génère des pertes en eau</v>
      </c>
      <c r="P7" s="27"/>
      <c r="Q7" s="27"/>
      <c r="R7" s="27"/>
      <c r="S7" s="27"/>
      <c r="T7" s="370"/>
    </row>
    <row r="8" spans="1:21">
      <c r="A8" s="4" t="str">
        <f>Secteurs!$B$12</f>
        <v>Fabrication d'autres produits</v>
      </c>
      <c r="B8" s="4" t="str">
        <f>Produits!$B$60</f>
        <v>Eau, écarts de tri, déchets - Industrie alimentaire</v>
      </c>
      <c r="C8" s="25"/>
      <c r="E8" s="4" t="str">
        <f>Etiquettes!$H$5</f>
        <v>kt</v>
      </c>
      <c r="F8" s="4" t="str">
        <f>Etiquettes!$C$4</f>
        <v>2015-16:2019-20:2023-24</v>
      </c>
      <c r="G8" s="27" t="str">
        <f>Etiquettes!$H$3</f>
        <v>Pomme de terre</v>
      </c>
      <c r="I8" s="27" t="str">
        <f>Etiquettes!$H$6</f>
        <v>France entière</v>
      </c>
      <c r="J8" s="27" t="s">
        <v>477</v>
      </c>
      <c r="K8" s="27"/>
      <c r="L8" s="4"/>
      <c r="O8" s="27" t="str">
        <f t="shared" si="0"/>
        <v>La transformation génère des pertes en eau</v>
      </c>
      <c r="P8" s="27"/>
      <c r="Q8" s="27"/>
      <c r="R8" s="27"/>
      <c r="S8" s="27"/>
      <c r="T8" s="370"/>
    </row>
    <row r="9" spans="1:21">
      <c r="A9" s="4" t="str">
        <f>Produits!$B$10</f>
        <v>Pommes de terre de primeurs, à l'état frais ou réfrigéré, du 1er janvier au 30 juin</v>
      </c>
      <c r="B9" s="4" t="str">
        <f>Secteurs!$B$16</f>
        <v>Ménages</v>
      </c>
      <c r="C9" s="25"/>
      <c r="E9" s="4" t="str">
        <f>Etiquettes!$H$5</f>
        <v>kt</v>
      </c>
      <c r="F9" s="4" t="str">
        <f>Etiquettes!$C$4</f>
        <v>2015-16:2019-20:2023-24</v>
      </c>
      <c r="G9" s="27" t="str">
        <f>Etiquettes!$H$3</f>
        <v>Pomme de terre</v>
      </c>
      <c r="I9" s="27" t="str">
        <f>Etiquettes!$H$6</f>
        <v>France entière</v>
      </c>
      <c r="J9" s="27" t="s">
        <v>533</v>
      </c>
      <c r="K9" s="27"/>
      <c r="L9" s="4"/>
      <c r="O9" s="27" t="str">
        <f t="shared" si="0"/>
        <v>Les pommes de terre fraîches sont consommées à domicile</v>
      </c>
      <c r="P9" s="27"/>
      <c r="Q9" s="27"/>
      <c r="R9" s="27"/>
      <c r="S9" s="27"/>
      <c r="T9" s="370" t="s">
        <v>534</v>
      </c>
    </row>
    <row r="10" spans="1:21">
      <c r="A10" s="4" t="str">
        <f>Produits!$B$12</f>
        <v>Pommes de terre, à l'état frais ou réfrigéré (à l'excl. des pommes de terre de primeurs du 1er janvier au 30 juin, des pommes de terre de semence et des pommes de terre destinées à la fabrication de la fécule)</v>
      </c>
      <c r="B10" s="4" t="str">
        <f>Secteurs!$B$16</f>
        <v>Ménages</v>
      </c>
      <c r="C10" s="25"/>
      <c r="E10" s="4" t="str">
        <f>Etiquettes!$H$5</f>
        <v>kt</v>
      </c>
      <c r="F10" s="4" t="str">
        <f>Etiquettes!$C$4</f>
        <v>2015-16:2019-20:2023-24</v>
      </c>
      <c r="G10" s="27" t="str">
        <f>Etiquettes!$H$3</f>
        <v>Pomme de terre</v>
      </c>
      <c r="I10" s="27" t="str">
        <f>Etiquettes!$H$6</f>
        <v>France entière</v>
      </c>
      <c r="J10" s="27" t="s">
        <v>533</v>
      </c>
      <c r="K10" s="27"/>
      <c r="L10" s="4"/>
      <c r="O10" s="27" t="str">
        <f t="shared" si="0"/>
        <v>Les pommes de terre fraîches sont consommées à domicile</v>
      </c>
      <c r="P10" s="27"/>
      <c r="Q10" s="27"/>
      <c r="R10" s="27"/>
      <c r="S10" s="27"/>
      <c r="T10" s="370"/>
    </row>
    <row r="11" spans="1:21" ht="14.4" customHeight="1">
      <c r="A11" s="4" t="str">
        <f>Produits!$B$10</f>
        <v>Pommes de terre de primeurs, à l'état frais ou réfrigéré, du 1er janvier au 30 juin</v>
      </c>
      <c r="B11" s="4" t="str">
        <f>Secteurs!$B$18</f>
        <v>Restauration commerciale</v>
      </c>
      <c r="C11" s="25"/>
      <c r="E11" s="4" t="str">
        <f>Etiquettes!$H$5</f>
        <v>kt</v>
      </c>
      <c r="F11" s="4" t="str">
        <f>Etiquettes!$C$4</f>
        <v>2015-16:2019-20:2023-24</v>
      </c>
      <c r="G11" s="27" t="str">
        <f>Etiquettes!$H$3</f>
        <v>Pomme de terre</v>
      </c>
      <c r="I11" s="27" t="str">
        <f>Etiquettes!$H$6</f>
        <v>France entière</v>
      </c>
      <c r="J11" s="27" t="s">
        <v>479</v>
      </c>
      <c r="L11" s="4"/>
      <c r="O11" s="27" t="str">
        <f t="shared" si="0"/>
        <v>Les pommes de terre fraîches sont consommées en RHD</v>
      </c>
      <c r="P11" s="27"/>
      <c r="Q11" s="27"/>
      <c r="R11" s="27"/>
      <c r="S11" s="27"/>
      <c r="T11" s="370"/>
    </row>
    <row r="12" spans="1:21">
      <c r="A12" s="4" t="str">
        <f>Produits!$B$10</f>
        <v>Pommes de terre de primeurs, à l'état frais ou réfrigéré, du 1er janvier au 30 juin</v>
      </c>
      <c r="B12" s="4" t="str">
        <f>Secteurs!$B$18</f>
        <v>Restauration commerciale</v>
      </c>
      <c r="C12" s="25"/>
      <c r="E12" s="4" t="str">
        <f>Etiquettes!$H$5</f>
        <v>kt</v>
      </c>
      <c r="F12" s="4" t="str">
        <f>Etiquettes!$C$4</f>
        <v>2015-16:2019-20:2023-24</v>
      </c>
      <c r="G12" s="27" t="str">
        <f>Etiquettes!$H$3</f>
        <v>Pomme de terre</v>
      </c>
      <c r="I12" s="27" t="str">
        <f>Etiquettes!$H$6</f>
        <v>France entière</v>
      </c>
      <c r="J12" s="27" t="s">
        <v>479</v>
      </c>
      <c r="L12" s="4"/>
      <c r="O12" s="27" t="str">
        <f t="shared" si="0"/>
        <v>Les pommes de terre fraîches sont consommées en RHD</v>
      </c>
      <c r="P12" s="27"/>
      <c r="Q12" s="27"/>
      <c r="R12" s="27"/>
      <c r="S12" s="27"/>
      <c r="T12" s="370"/>
    </row>
    <row r="13" spans="1:21">
      <c r="A13" s="4" t="str">
        <f>Produits!$B$12</f>
        <v>Pommes de terre, à l'état frais ou réfrigéré (à l'excl. des pommes de terre de primeurs du 1er janvier au 30 juin, des pommes de terre de semence et des pommes de terre destinées à la fabrication de la fécule)</v>
      </c>
      <c r="B13" s="4" t="str">
        <f>Secteurs!$B$19</f>
        <v>Restauration collective</v>
      </c>
      <c r="C13" s="25"/>
      <c r="E13" s="4" t="str">
        <f>Etiquettes!$H$5</f>
        <v>kt</v>
      </c>
      <c r="F13" s="4" t="str">
        <f>Etiquettes!$C$4</f>
        <v>2015-16:2019-20:2023-24</v>
      </c>
      <c r="G13" s="27" t="str">
        <f>Etiquettes!$H$3</f>
        <v>Pomme de terre</v>
      </c>
      <c r="I13" s="27" t="str">
        <f>Etiquettes!$H$6</f>
        <v>France entière</v>
      </c>
      <c r="J13" s="27" t="s">
        <v>479</v>
      </c>
      <c r="L13" s="4"/>
      <c r="O13" s="27" t="str">
        <f t="shared" si="0"/>
        <v>Les pommes de terre fraîches sont consommées en RHD</v>
      </c>
      <c r="P13" s="27"/>
      <c r="Q13" s="27"/>
      <c r="R13" s="27"/>
      <c r="S13" s="27"/>
      <c r="T13" s="370"/>
    </row>
    <row r="14" spans="1:21">
      <c r="A14" s="4" t="str">
        <f>Produits!$B$12</f>
        <v>Pommes de terre, à l'état frais ou réfrigéré (à l'excl. des pommes de terre de primeurs du 1er janvier au 30 juin, des pommes de terre de semence et des pommes de terre destinées à la fabrication de la fécule)</v>
      </c>
      <c r="B14" s="4" t="str">
        <f>Secteurs!$B$19</f>
        <v>Restauration collective</v>
      </c>
      <c r="D14" s="25"/>
      <c r="E14" s="4" t="str">
        <f>Etiquettes!$H$5</f>
        <v>kt</v>
      </c>
      <c r="F14" s="4" t="str">
        <f>Etiquettes!$C$4</f>
        <v>2015-16:2019-20:2023-24</v>
      </c>
      <c r="G14" s="27" t="str">
        <f>Etiquettes!$H$3</f>
        <v>Pomme de terre</v>
      </c>
      <c r="I14" s="27" t="str">
        <f>Etiquettes!$H$6</f>
        <v>France entière</v>
      </c>
      <c r="J14" s="27" t="s">
        <v>479</v>
      </c>
      <c r="O14" s="27" t="str">
        <f t="shared" si="0"/>
        <v>Les pommes de terre fraîches sont consommées en RHD</v>
      </c>
      <c r="P14" s="27"/>
      <c r="Q14" s="27"/>
      <c r="R14" s="27"/>
      <c r="S14" s="27"/>
      <c r="T14" s="370"/>
    </row>
    <row r="15" spans="1:21">
      <c r="A15" s="4" t="str">
        <f>Secteurs!$B$30</f>
        <v>Indéterminé</v>
      </c>
      <c r="B15" s="4" t="str">
        <f>Produits!$B$6</f>
        <v>Pommes de terre de féculerie</v>
      </c>
      <c r="C15" s="4">
        <v>0</v>
      </c>
      <c r="D15" s="28"/>
      <c r="E15" s="4" t="str">
        <f>Etiquettes!$H$5</f>
        <v>kt</v>
      </c>
      <c r="F15" s="4" t="str">
        <f>Etiquettes!$H$4</f>
        <v>2015-16</v>
      </c>
      <c r="G15" s="27" t="str">
        <f>Etiquettes!$H$3</f>
        <v>Pomme de terre</v>
      </c>
      <c r="I15" s="27" t="str">
        <f>Etiquettes!$H$6</f>
        <v>France entière</v>
      </c>
      <c r="J15" s="27" t="s">
        <v>510</v>
      </c>
      <c r="T15" s="370" t="s">
        <v>511</v>
      </c>
    </row>
    <row r="16" spans="1:21">
      <c r="A16" s="4" t="str">
        <f>Secteurs!$B$30</f>
        <v>Indéterminé</v>
      </c>
      <c r="B16" s="4" t="str">
        <f>Produits!$B$6</f>
        <v>Pommes de terre de féculerie</v>
      </c>
      <c r="D16" s="28"/>
      <c r="E16" s="4" t="str">
        <f>Etiquettes!$H$5</f>
        <v>kt</v>
      </c>
      <c r="F16" s="4" t="str">
        <f>Etiquettes!$I$4&amp;":"&amp;Etiquettes!$J$4</f>
        <v>2019-20:2023-24</v>
      </c>
      <c r="G16" s="27" t="str">
        <f>Etiquettes!$H$3</f>
        <v>Pomme de terre</v>
      </c>
      <c r="I16" s="27" t="str">
        <f>Etiquettes!$H$6</f>
        <v>France entière</v>
      </c>
      <c r="J16" s="27" t="s">
        <v>535</v>
      </c>
      <c r="P16" s="27" t="str">
        <f>Etiquettes!$I$15</f>
        <v>Robuste</v>
      </c>
      <c r="Q16" s="4" t="str">
        <f>Etiquettes!$H$14</f>
        <v>Ecart statistique</v>
      </c>
      <c r="R16" s="4" t="s">
        <v>613</v>
      </c>
      <c r="S16" s="4" t="str">
        <f>Etiquettes!$I$17</f>
        <v>Ecart statistique (ne permet pas de respecter un bilan matière)</v>
      </c>
      <c r="T16" s="370"/>
    </row>
    <row r="17" spans="1:19">
      <c r="A17" s="4" t="str">
        <f>Secteurs!$B$8</f>
        <v>Industrie alimentaire</v>
      </c>
      <c r="B17" s="4" t="str">
        <f>Produits!$B$61</f>
        <v>Ecarts de tri - Industrie alimentaire</v>
      </c>
      <c r="D17" s="25"/>
      <c r="P17" t="str">
        <f>Etiquettes!$L$15</f>
        <v>Indicative</v>
      </c>
      <c r="R17" s="27" t="s">
        <v>619</v>
      </c>
      <c r="S17" s="27" t="str">
        <f>Etiquettes!$H$17</f>
        <v>Donnée collectée (valeur du flux ou coefficient)</v>
      </c>
    </row>
    <row r="18" spans="1:19">
      <c r="A18" s="4" t="str">
        <f>Secteurs!$B$8</f>
        <v>Industrie alimentaire</v>
      </c>
      <c r="B18" s="4" t="str">
        <f>Produits!$B$62</f>
        <v>Eau - Industrie alimentaire</v>
      </c>
      <c r="D18" s="25"/>
      <c r="P18" t="str">
        <f>Etiquettes!$L$15</f>
        <v>Indicative</v>
      </c>
      <c r="R18" s="27" t="s">
        <v>618</v>
      </c>
      <c r="S18" s="27" t="str">
        <f>Etiquettes!$J$17</f>
        <v>Donnée déterminée (par bilan matière)</v>
      </c>
    </row>
    <row r="19" spans="1:19">
      <c r="A19" s="4" t="str">
        <f>Produits!$B$61</f>
        <v>Ecarts de tri - Industrie alimentaire</v>
      </c>
      <c r="B19" s="4" t="str">
        <f>Secteurs!$B$29</f>
        <v>Autres (alimentation animale, autoconsommation, pertes)</v>
      </c>
      <c r="D19" s="25"/>
      <c r="P19" t="str">
        <f>Etiquettes!$L$15</f>
        <v>Indicative</v>
      </c>
      <c r="R19" s="27" t="s">
        <v>618</v>
      </c>
      <c r="S19" s="27" t="str">
        <f>Etiquettes!$J$17</f>
        <v>Donnée déterminée (par bilan matière)</v>
      </c>
    </row>
    <row r="20" spans="1:19">
      <c r="A20" s="4" t="str">
        <f>Produits!B13</f>
        <v>Pommes de terre, non cuites ou cuites à l'eau ou à la vapeur, congelées</v>
      </c>
      <c r="B20" s="4" t="str">
        <f>Secteurs!$B$29</f>
        <v>Autres (alimentation animale, autoconsommation, pertes)</v>
      </c>
    </row>
    <row r="21" spans="1:19">
      <c r="A21" s="4" t="str">
        <f>Produits!B14</f>
        <v>Pommes de terre, séchées, même coupées en morceaux ou en tranches, mais non autrement préparées</v>
      </c>
      <c r="B21" s="4" t="str">
        <f>Secteurs!$B$29</f>
        <v>Autres (alimentation animale, autoconsommation, pertes)</v>
      </c>
    </row>
  </sheetData>
  <mergeCells count="4">
    <mergeCell ref="T2:T3"/>
    <mergeCell ref="T4:T8"/>
    <mergeCell ref="T9:T14"/>
    <mergeCell ref="T15:T16"/>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8A940-89F8-4612-A4B9-26694E809C78}">
  <sheetPr>
    <tabColor rgb="FF92D050"/>
  </sheetPr>
  <dimension ref="A1:T33"/>
  <sheetViews>
    <sheetView workbookViewId="0">
      <pane xSplit="2" ySplit="1" topLeftCell="C2" activePane="bottomRight" state="frozen"/>
      <selection activeCell="B15" sqref="B15"/>
      <selection pane="topRight" activeCell="B15" sqref="B15"/>
      <selection pane="bottomLeft" activeCell="B15" sqref="B15"/>
      <selection pane="bottomRight" activeCell="G10" sqref="G10"/>
    </sheetView>
  </sheetViews>
  <sheetFormatPr baseColWidth="10" defaultColWidth="9.109375" defaultRowHeight="14.4"/>
  <cols>
    <col min="1" max="1" width="32.44140625" style="4" bestFit="1" customWidth="1"/>
    <col min="2" max="2" width="44.44140625" style="4" bestFit="1" customWidth="1"/>
    <col min="3" max="3" width="7.77734375" style="4" bestFit="1" customWidth="1"/>
    <col min="4" max="4" width="12.88671875" style="6" bestFit="1" customWidth="1"/>
    <col min="5" max="5" width="6.6640625" style="4" bestFit="1" customWidth="1"/>
    <col min="6" max="6" width="6.6640625" style="4" customWidth="1"/>
    <col min="7" max="7" width="10" style="26" bestFit="1" customWidth="1"/>
    <col min="8" max="8" width="12.109375" style="26" bestFit="1" customWidth="1"/>
    <col min="9" max="9" width="11" style="26" bestFit="1" customWidth="1"/>
    <col min="10" max="10" width="30.21875" style="26" customWidth="1"/>
    <col min="11" max="11" width="12.21875" style="26" bestFit="1" customWidth="1"/>
    <col min="12" max="12" width="33.21875" style="26" bestFit="1" customWidth="1"/>
    <col min="13" max="13" width="14.44140625" style="27" customWidth="1"/>
    <col min="14" max="14" width="14.44140625" style="26" customWidth="1"/>
    <col min="15" max="18" width="21.77734375" style="4" customWidth="1"/>
    <col min="19" max="19" width="12.33203125" style="4" customWidth="1"/>
    <col min="20" max="20" width="17.44140625" style="4" customWidth="1"/>
    <col min="21" max="16384" width="9.109375" style="4"/>
  </cols>
  <sheetData>
    <row r="1" spans="1:20" ht="38.4" thickBot="1">
      <c r="A1" s="21" t="s">
        <v>126</v>
      </c>
      <c r="B1" s="22" t="s">
        <v>127</v>
      </c>
      <c r="C1" s="22" t="s">
        <v>128</v>
      </c>
      <c r="D1" s="22" t="s">
        <v>129</v>
      </c>
      <c r="E1" s="23" t="str">
        <f>Etiquettes!$A$5</f>
        <v>Unité</v>
      </c>
      <c r="F1" s="23" t="str">
        <f>Etiquettes!$A$4</f>
        <v>Campagne</v>
      </c>
      <c r="G1" s="23" t="str">
        <f>Etiquettes!$A$3</f>
        <v>Filière</v>
      </c>
      <c r="H1" s="23" t="str">
        <f>Etiquettes!$A$7</f>
        <v>Année de la donnée collectée</v>
      </c>
      <c r="I1" s="23" t="str">
        <f>Etiquettes!$A$6</f>
        <v>Territoire</v>
      </c>
      <c r="J1" s="23" t="str">
        <f>Etiquettes!$A$12</f>
        <v>Traduction</v>
      </c>
      <c r="K1" s="23" t="str">
        <f>Etiquettes!$A$10</f>
        <v>Hypothèse</v>
      </c>
      <c r="L1" s="23" t="str">
        <f>Etiquettes!$A$9</f>
        <v>Source</v>
      </c>
      <c r="M1" s="23" t="str">
        <f>Etiquettes!$A$13</f>
        <v>Onglet source fichier Excel</v>
      </c>
      <c r="N1" s="23" t="str">
        <f>Etiquettes!$A$11</f>
        <v>Type de donnée collectée</v>
      </c>
      <c r="O1" s="23" t="str">
        <f>Etiquettes!$A$8</f>
        <v>Information collectée</v>
      </c>
      <c r="P1" s="23" t="str">
        <f>Etiquettes!$A$15</f>
        <v>Fiabilité des données</v>
      </c>
      <c r="Q1" s="23" t="str">
        <f>Etiquettes!$A$16</f>
        <v>Méthode</v>
      </c>
      <c r="R1" s="23" t="str">
        <f>Etiquettes!$A$17</f>
        <v>Analyse des résultats</v>
      </c>
      <c r="S1" s="22" t="s">
        <v>130</v>
      </c>
      <c r="T1" s="24" t="s">
        <v>131</v>
      </c>
    </row>
    <row r="2" spans="1:20">
      <c r="A2" s="4" t="str">
        <f>Secteurs!$B$5</f>
        <v>Culture destinée aux plants</v>
      </c>
      <c r="B2" s="4" t="str">
        <f>Produits!$B$3</f>
        <v>Plants certifiés de pommes de terre</v>
      </c>
      <c r="C2" s="25">
        <f>('Récolte - AGRESTE'!AL14+'Récolte - AGRESTE'!AL182)/10^4</f>
        <v>624.80449999999996</v>
      </c>
      <c r="E2" s="4" t="str">
        <f>Etiquettes!$H$5</f>
        <v>kt</v>
      </c>
      <c r="F2" s="4" t="str">
        <f>Etiquettes!$H$4</f>
        <v>2015-16</v>
      </c>
      <c r="G2" s="27" t="str">
        <f>Etiquettes!$H$3</f>
        <v>Pomme de terre</v>
      </c>
      <c r="H2" s="26" t="s">
        <v>18</v>
      </c>
      <c r="I2" s="27" t="str">
        <f>Etiquettes!$H$6</f>
        <v>France entière</v>
      </c>
      <c r="J2" s="27" t="s">
        <v>139</v>
      </c>
      <c r="K2" s="27"/>
      <c r="L2" s="4" t="str">
        <f>'Récolte - AGRESTE'!$B$6</f>
        <v>Agreste - Statistique agricole annuelle - SSP</v>
      </c>
      <c r="M2" s="27" t="s">
        <v>636</v>
      </c>
      <c r="N2" s="26" t="str">
        <f>Etiquettes!$H$11</f>
        <v>Volume</v>
      </c>
      <c r="O2" s="27" t="str">
        <f>_xlfn.CONCAT(J2,IF(OR(ISBLANK(C2),ISERROR(C2)),"",_xlfn.CONCAT(" = ",MROUND(C2,1)," ",E2," (",L2,")")))</f>
        <v>Récolte de plants = 625 kt (Agreste - Statistique agricole annuelle - SSP)</v>
      </c>
      <c r="P2" s="27" t="str">
        <f>Etiquettes!$H$15</f>
        <v>Fiable</v>
      </c>
      <c r="Q2" s="27" t="s">
        <v>611</v>
      </c>
      <c r="R2" s="27" t="str">
        <f>Etiquettes!$H$17</f>
        <v>Donnée collectée (valeur du flux ou coefficient)</v>
      </c>
    </row>
    <row r="3" spans="1:20">
      <c r="A3" s="4" t="str">
        <f>Secteurs!$B$5</f>
        <v>Culture destinée aux plants</v>
      </c>
      <c r="B3" s="4" t="str">
        <f>Produits!$B$15</f>
        <v>Dessus de plants de pommes de terre</v>
      </c>
      <c r="C3" s="25">
        <f>('Récolte - AGRESTE'!AL15+'Récolte - AGRESTE'!AL183)/10^4</f>
        <v>80.158100000000005</v>
      </c>
      <c r="E3" s="4" t="str">
        <f>Etiquettes!$H$5</f>
        <v>kt</v>
      </c>
      <c r="F3" s="4" t="str">
        <f>Etiquettes!$H$4</f>
        <v>2015-16</v>
      </c>
      <c r="G3" s="27" t="str">
        <f>Etiquettes!$H$3</f>
        <v>Pomme de terre</v>
      </c>
      <c r="H3" s="26" t="s">
        <v>18</v>
      </c>
      <c r="I3" s="27" t="str">
        <f>Etiquettes!$H$6</f>
        <v>France entière</v>
      </c>
      <c r="J3" s="27" t="s">
        <v>140</v>
      </c>
      <c r="K3" s="27"/>
      <c r="L3" s="4" t="str">
        <f>'Récolte - AGRESTE'!$B$6</f>
        <v>Agreste - Statistique agricole annuelle - SSP</v>
      </c>
      <c r="M3" s="27" t="s">
        <v>636</v>
      </c>
      <c r="N3" s="26" t="str">
        <f>Etiquettes!$H$11</f>
        <v>Volume</v>
      </c>
      <c r="O3" s="27" t="str">
        <f t="shared" ref="O3:O16" si="0">_xlfn.CONCAT(J3,IF(OR(ISBLANK(C3),ISERROR(C3)),"",_xlfn.CONCAT(" = ",MROUND(C3,1)," ",E3," (",L3,")")))</f>
        <v>Récolte de dessus de plants = 80 kt (Agreste - Statistique agricole annuelle - SSP)</v>
      </c>
      <c r="P3" s="27" t="str">
        <f>Etiquettes!$H$15</f>
        <v>Fiable</v>
      </c>
      <c r="Q3" s="27" t="s">
        <v>611</v>
      </c>
      <c r="R3" s="27" t="str">
        <f>Etiquettes!$H$17</f>
        <v>Donnée collectée (valeur du flux ou coefficient)</v>
      </c>
    </row>
    <row r="4" spans="1:20">
      <c r="A4" s="4" t="str">
        <f>Secteurs!$B$3</f>
        <v>Culture destinée à la féculerie</v>
      </c>
      <c r="B4" s="4" t="str">
        <f>Produits!$B$6</f>
        <v>Pommes de terre de féculerie</v>
      </c>
      <c r="C4" s="25">
        <f>('Récolte - AGRESTE'!AL16+'Récolte - AGRESTE'!AL184)/10^4</f>
        <v>926.34870000000001</v>
      </c>
      <c r="E4" s="4" t="str">
        <f>Etiquettes!$H$5</f>
        <v>kt</v>
      </c>
      <c r="F4" s="4" t="str">
        <f>Etiquettes!$H$4</f>
        <v>2015-16</v>
      </c>
      <c r="G4" s="27" t="str">
        <f>Etiquettes!$H$3</f>
        <v>Pomme de terre</v>
      </c>
      <c r="H4" s="26" t="s">
        <v>18</v>
      </c>
      <c r="I4" s="27" t="str">
        <f>Etiquettes!$H$6</f>
        <v>France entière</v>
      </c>
      <c r="J4" s="27" t="s">
        <v>141</v>
      </c>
      <c r="K4" s="27"/>
      <c r="L4" s="4" t="str">
        <f>'Récolte - AGRESTE'!$B$6</f>
        <v>Agreste - Statistique agricole annuelle - SSP</v>
      </c>
      <c r="M4" s="27" t="s">
        <v>636</v>
      </c>
      <c r="N4" s="26" t="str">
        <f>Etiquettes!$H$11</f>
        <v>Volume</v>
      </c>
      <c r="O4" s="27" t="str">
        <f t="shared" si="0"/>
        <v>Récolte de pommes de terre de féculerie = 926 kt (Agreste - Statistique agricole annuelle - SSP)</v>
      </c>
      <c r="P4" s="27" t="str">
        <f>Etiquettes!$H$15</f>
        <v>Fiable</v>
      </c>
      <c r="Q4" s="27" t="s">
        <v>611</v>
      </c>
      <c r="R4" s="27" t="str">
        <f>Etiquettes!$H$17</f>
        <v>Donnée collectée (valeur du flux ou coefficient)</v>
      </c>
    </row>
    <row r="5" spans="1:20">
      <c r="A5" s="4" t="str">
        <f>Secteurs!$B$4</f>
        <v>Culture destinée à la consommation</v>
      </c>
      <c r="B5" s="4" t="str">
        <f>Produits!$B$9</f>
        <v>Pommes de terre primeurs ou nouvelles</v>
      </c>
      <c r="C5" s="25">
        <f>('Récolte - AGRESTE'!AL17+'Récolte - AGRESTE'!AL185)/10^4</f>
        <v>208.5651</v>
      </c>
      <c r="E5" s="4" t="str">
        <f>Etiquettes!$H$5</f>
        <v>kt</v>
      </c>
      <c r="F5" s="4" t="str">
        <f>Etiquettes!$H$4</f>
        <v>2015-16</v>
      </c>
      <c r="G5" s="27" t="str">
        <f>Etiquettes!$H$3</f>
        <v>Pomme de terre</v>
      </c>
      <c r="H5" s="26" t="s">
        <v>18</v>
      </c>
      <c r="I5" s="27" t="str">
        <f>Etiquettes!$H$6</f>
        <v>France entière</v>
      </c>
      <c r="J5" s="27" t="s">
        <v>142</v>
      </c>
      <c r="K5" s="27"/>
      <c r="L5" s="4" t="str">
        <f>'Récolte - AGRESTE'!$B$6</f>
        <v>Agreste - Statistique agricole annuelle - SSP</v>
      </c>
      <c r="M5" s="27" t="s">
        <v>636</v>
      </c>
      <c r="N5" s="26" t="str">
        <f>Etiquettes!$H$11</f>
        <v>Volume</v>
      </c>
      <c r="O5" s="27" t="str">
        <f t="shared" si="0"/>
        <v>Récolte de pommes de terre primeurs ou nouvelles = 209 kt (Agreste - Statistique agricole annuelle - SSP)</v>
      </c>
      <c r="P5" s="27" t="str">
        <f>Etiquettes!$H$15</f>
        <v>Fiable</v>
      </c>
      <c r="Q5" s="27" t="s">
        <v>611</v>
      </c>
      <c r="R5" s="27" t="str">
        <f>Etiquettes!$H$17</f>
        <v>Donnée collectée (valeur du flux ou coefficient)</v>
      </c>
    </row>
    <row r="6" spans="1:20">
      <c r="A6" s="4" t="str">
        <f>Secteurs!$B$4</f>
        <v>Culture destinée à la consommation</v>
      </c>
      <c r="B6" s="4" t="str">
        <f>Produits!$B$11</f>
        <v>Pommes de terre de conservation ou demi-saison</v>
      </c>
      <c r="C6" s="25">
        <f>('Récolte - AGRESTE'!AL18+'Récolte - AGRESTE'!AL186)/10^4</f>
        <v>5333.0699000000004</v>
      </c>
      <c r="E6" s="4" t="str">
        <f>Etiquettes!$H$5</f>
        <v>kt</v>
      </c>
      <c r="F6" s="4" t="str">
        <f>Etiquettes!$H$4</f>
        <v>2015-16</v>
      </c>
      <c r="G6" s="27" t="str">
        <f>Etiquettes!$H$3</f>
        <v>Pomme de terre</v>
      </c>
      <c r="H6" s="26" t="s">
        <v>18</v>
      </c>
      <c r="I6" s="27" t="str">
        <f>Etiquettes!$H$6</f>
        <v>France entière</v>
      </c>
      <c r="J6" s="27" t="s">
        <v>143</v>
      </c>
      <c r="K6" s="27"/>
      <c r="L6" s="4" t="str">
        <f>'Récolte - AGRESTE'!$B$6</f>
        <v>Agreste - Statistique agricole annuelle - SSP</v>
      </c>
      <c r="M6" s="27" t="s">
        <v>636</v>
      </c>
      <c r="N6" s="26" t="str">
        <f>Etiquettes!$H$11</f>
        <v>Volume</v>
      </c>
      <c r="O6" s="27" t="str">
        <f t="shared" si="0"/>
        <v>Récolte de pommes de terre de conservation ou demi-saison = 5333 kt (Agreste - Statistique agricole annuelle - SSP)</v>
      </c>
      <c r="P6" s="27" t="str">
        <f>Etiquettes!$H$15</f>
        <v>Fiable</v>
      </c>
      <c r="Q6" s="27" t="s">
        <v>611</v>
      </c>
      <c r="R6" s="27" t="str">
        <f>Etiquettes!$H$17</f>
        <v>Donnée collectée (valeur du flux ou coefficient)</v>
      </c>
    </row>
    <row r="7" spans="1:20">
      <c r="A7" s="4" t="str">
        <f>Secteurs!$B$5</f>
        <v>Culture destinée aux plants</v>
      </c>
      <c r="B7" s="4" t="str">
        <f>Produits!$B$3</f>
        <v>Plants certifiés de pommes de terre</v>
      </c>
      <c r="C7" s="25">
        <f>('Récolte - AGRESTE'!AP14+'Récolte - AGRESTE'!AP182)/10^4</f>
        <v>700.98159999999996</v>
      </c>
      <c r="E7" s="4" t="str">
        <f>Etiquettes!$H$5</f>
        <v>kt</v>
      </c>
      <c r="F7" s="4" t="str">
        <f>Etiquettes!$I$4</f>
        <v>2019-20</v>
      </c>
      <c r="G7" s="27" t="str">
        <f>Etiquettes!$H$3</f>
        <v>Pomme de terre</v>
      </c>
      <c r="H7" s="26" t="s">
        <v>19</v>
      </c>
      <c r="I7" s="27" t="str">
        <f>Etiquettes!$H$6</f>
        <v>France entière</v>
      </c>
      <c r="J7" s="27" t="s">
        <v>139</v>
      </c>
      <c r="K7" s="27"/>
      <c r="L7" s="4" t="str">
        <f>'Récolte - AGRESTE'!$B$6</f>
        <v>Agreste - Statistique agricole annuelle - SSP</v>
      </c>
      <c r="M7" s="27" t="s">
        <v>636</v>
      </c>
      <c r="N7" s="26" t="str">
        <f>Etiquettes!$H$11</f>
        <v>Volume</v>
      </c>
      <c r="O7" s="27" t="str">
        <f t="shared" si="0"/>
        <v>Récolte de plants = 701 kt (Agreste - Statistique agricole annuelle - SSP)</v>
      </c>
      <c r="P7" s="27" t="str">
        <f>Etiquettes!$H$15</f>
        <v>Fiable</v>
      </c>
      <c r="Q7" s="27" t="s">
        <v>611</v>
      </c>
      <c r="R7" s="27" t="str">
        <f>Etiquettes!$H$17</f>
        <v>Donnée collectée (valeur du flux ou coefficient)</v>
      </c>
    </row>
    <row r="8" spans="1:20">
      <c r="A8" s="4" t="str">
        <f>Secteurs!$B$5</f>
        <v>Culture destinée aux plants</v>
      </c>
      <c r="B8" s="4" t="str">
        <f>Produits!$B$15</f>
        <v>Dessus de plants de pommes de terre</v>
      </c>
      <c r="C8" s="25">
        <f>('Récolte - AGRESTE'!AP15+'Récolte - AGRESTE'!AP183)/10^4</f>
        <v>94.579499999999996</v>
      </c>
      <c r="E8" s="4" t="str">
        <f>Etiquettes!$H$5</f>
        <v>kt</v>
      </c>
      <c r="F8" s="4" t="str">
        <f>Etiquettes!$I$4</f>
        <v>2019-20</v>
      </c>
      <c r="G8" s="27" t="str">
        <f>Etiquettes!$H$3</f>
        <v>Pomme de terre</v>
      </c>
      <c r="H8" s="26" t="s">
        <v>19</v>
      </c>
      <c r="I8" s="27" t="str">
        <f>Etiquettes!$H$6</f>
        <v>France entière</v>
      </c>
      <c r="J8" s="27" t="s">
        <v>140</v>
      </c>
      <c r="K8" s="27"/>
      <c r="L8" s="4" t="str">
        <f>'Récolte - AGRESTE'!$B$6</f>
        <v>Agreste - Statistique agricole annuelle - SSP</v>
      </c>
      <c r="M8" s="27" t="s">
        <v>636</v>
      </c>
      <c r="N8" s="26" t="str">
        <f>Etiquettes!$H$11</f>
        <v>Volume</v>
      </c>
      <c r="O8" s="27" t="str">
        <f t="shared" si="0"/>
        <v>Récolte de dessus de plants = 95 kt (Agreste - Statistique agricole annuelle - SSP)</v>
      </c>
      <c r="P8" s="27" t="str">
        <f>Etiquettes!$H$15</f>
        <v>Fiable</v>
      </c>
      <c r="Q8" s="27" t="s">
        <v>611</v>
      </c>
      <c r="R8" s="27" t="str">
        <f>Etiquettes!$H$17</f>
        <v>Donnée collectée (valeur du flux ou coefficient)</v>
      </c>
    </row>
    <row r="9" spans="1:20">
      <c r="A9" s="4" t="str">
        <f>Secteurs!$B$3</f>
        <v>Culture destinée à la féculerie</v>
      </c>
      <c r="B9" s="4" t="str">
        <f>Produits!$B$6</f>
        <v>Pommes de terre de féculerie</v>
      </c>
      <c r="C9" s="25">
        <f>('Récolte - AGRESTE'!AP16+'Récolte - AGRESTE'!AP184)/10^4</f>
        <v>958.60350000000005</v>
      </c>
      <c r="E9" s="4" t="str">
        <f>Etiquettes!$H$5</f>
        <v>kt</v>
      </c>
      <c r="F9" s="4" t="str">
        <f>Etiquettes!$I$4</f>
        <v>2019-20</v>
      </c>
      <c r="G9" s="27" t="str">
        <f>Etiquettes!$H$3</f>
        <v>Pomme de terre</v>
      </c>
      <c r="H9" s="26" t="s">
        <v>19</v>
      </c>
      <c r="I9" s="27" t="str">
        <f>Etiquettes!$H$6</f>
        <v>France entière</v>
      </c>
      <c r="J9" s="27" t="s">
        <v>141</v>
      </c>
      <c r="K9" s="27"/>
      <c r="L9" s="4" t="str">
        <f>'Récolte - AGRESTE'!$B$6</f>
        <v>Agreste - Statistique agricole annuelle - SSP</v>
      </c>
      <c r="M9" s="27" t="s">
        <v>636</v>
      </c>
      <c r="N9" s="26" t="str">
        <f>Etiquettes!$H$11</f>
        <v>Volume</v>
      </c>
      <c r="O9" s="27" t="str">
        <f t="shared" si="0"/>
        <v>Récolte de pommes de terre de féculerie = 959 kt (Agreste - Statistique agricole annuelle - SSP)</v>
      </c>
      <c r="P9" s="27" t="str">
        <f>Etiquettes!$H$15</f>
        <v>Fiable</v>
      </c>
      <c r="Q9" s="27" t="s">
        <v>611</v>
      </c>
      <c r="R9" s="27" t="str">
        <f>Etiquettes!$H$17</f>
        <v>Donnée collectée (valeur du flux ou coefficient)</v>
      </c>
    </row>
    <row r="10" spans="1:20">
      <c r="A10" s="4" t="str">
        <f>Secteurs!$B$4</f>
        <v>Culture destinée à la consommation</v>
      </c>
      <c r="B10" s="4" t="str">
        <f>Produits!$B$9</f>
        <v>Pommes de terre primeurs ou nouvelles</v>
      </c>
      <c r="C10" s="25">
        <f>('Récolte - AGRESTE'!AP17+'Récolte - AGRESTE'!AP185)/10^4</f>
        <v>384.10969999999998</v>
      </c>
      <c r="E10" s="4" t="str">
        <f>Etiquettes!$H$5</f>
        <v>kt</v>
      </c>
      <c r="F10" s="4" t="str">
        <f>Etiquettes!$I$4</f>
        <v>2019-20</v>
      </c>
      <c r="G10" s="27" t="str">
        <f>Etiquettes!$H$3</f>
        <v>Pomme de terre</v>
      </c>
      <c r="H10" s="26" t="s">
        <v>19</v>
      </c>
      <c r="I10" s="27" t="str">
        <f>Etiquettes!$H$6</f>
        <v>France entière</v>
      </c>
      <c r="J10" s="27" t="s">
        <v>142</v>
      </c>
      <c r="K10" s="27"/>
      <c r="L10" s="4" t="str">
        <f>'Récolte - AGRESTE'!$B$6</f>
        <v>Agreste - Statistique agricole annuelle - SSP</v>
      </c>
      <c r="M10" s="27" t="s">
        <v>636</v>
      </c>
      <c r="N10" s="26" t="str">
        <f>Etiquettes!$H$11</f>
        <v>Volume</v>
      </c>
      <c r="O10" s="27" t="str">
        <f t="shared" si="0"/>
        <v>Récolte de pommes de terre primeurs ou nouvelles = 384 kt (Agreste - Statistique agricole annuelle - SSP)</v>
      </c>
      <c r="P10" s="27" t="str">
        <f>Etiquettes!$H$15</f>
        <v>Fiable</v>
      </c>
      <c r="Q10" s="27" t="s">
        <v>611</v>
      </c>
      <c r="R10" s="27" t="str">
        <f>Etiquettes!$H$17</f>
        <v>Donnée collectée (valeur du flux ou coefficient)</v>
      </c>
    </row>
    <row r="11" spans="1:20">
      <c r="A11" s="4" t="str">
        <f>Secteurs!$B$4</f>
        <v>Culture destinée à la consommation</v>
      </c>
      <c r="B11" s="4" t="str">
        <f>Produits!$B$11</f>
        <v>Pommes de terre de conservation ou demi-saison</v>
      </c>
      <c r="C11" s="25">
        <f>('Récolte - AGRESTE'!AP18+'Récolte - AGRESTE'!AP186)/10^4</f>
        <v>6551.4153999999999</v>
      </c>
      <c r="E11" s="4" t="str">
        <f>Etiquettes!$H$5</f>
        <v>kt</v>
      </c>
      <c r="F11" s="4" t="str">
        <f>Etiquettes!$I$4</f>
        <v>2019-20</v>
      </c>
      <c r="G11" s="27" t="str">
        <f>Etiquettes!$H$3</f>
        <v>Pomme de terre</v>
      </c>
      <c r="H11" s="26" t="s">
        <v>19</v>
      </c>
      <c r="I11" s="27" t="str">
        <f>Etiquettes!$H$6</f>
        <v>France entière</v>
      </c>
      <c r="J11" s="27" t="s">
        <v>143</v>
      </c>
      <c r="K11" s="27"/>
      <c r="L11" s="4" t="str">
        <f>'Récolte - AGRESTE'!$B$6</f>
        <v>Agreste - Statistique agricole annuelle - SSP</v>
      </c>
      <c r="M11" s="27" t="s">
        <v>636</v>
      </c>
      <c r="N11" s="26" t="str">
        <f>Etiquettes!$H$11</f>
        <v>Volume</v>
      </c>
      <c r="O11" s="27" t="str">
        <f t="shared" si="0"/>
        <v>Récolte de pommes de terre de conservation ou demi-saison = 6551 kt (Agreste - Statistique agricole annuelle - SSP)</v>
      </c>
      <c r="P11" s="27" t="str">
        <f>Etiquettes!$H$15</f>
        <v>Fiable</v>
      </c>
      <c r="Q11" s="27" t="s">
        <v>611</v>
      </c>
      <c r="R11" s="27" t="str">
        <f>Etiquettes!$H$17</f>
        <v>Donnée collectée (valeur du flux ou coefficient)</v>
      </c>
    </row>
    <row r="12" spans="1:20">
      <c r="A12" s="4" t="str">
        <f>Secteurs!$B$5</f>
        <v>Culture destinée aux plants</v>
      </c>
      <c r="B12" s="4" t="str">
        <f>Produits!$B$3</f>
        <v>Plants certifiés de pommes de terre</v>
      </c>
      <c r="C12" s="25">
        <f>('Récolte - AGRESTE'!AT14+'Récolte - AGRESTE'!AT182)/10^4</f>
        <v>634.69320000000005</v>
      </c>
      <c r="E12" s="4" t="str">
        <f>Etiquettes!$H$5</f>
        <v>kt</v>
      </c>
      <c r="F12" s="4" t="str">
        <f>Etiquettes!$J$4</f>
        <v>2023-24</v>
      </c>
      <c r="G12" s="27" t="str">
        <f>Etiquettes!$H$3</f>
        <v>Pomme de terre</v>
      </c>
      <c r="H12" s="26" t="s">
        <v>20</v>
      </c>
      <c r="I12" s="27" t="str">
        <f>Etiquettes!$H$6</f>
        <v>France entière</v>
      </c>
      <c r="J12" s="27" t="s">
        <v>139</v>
      </c>
      <c r="K12" s="27"/>
      <c r="L12" s="4" t="str">
        <f>'Récolte - AGRESTE'!$B$6</f>
        <v>Agreste - Statistique agricole annuelle - SSP</v>
      </c>
      <c r="M12" s="27" t="s">
        <v>636</v>
      </c>
      <c r="N12" s="26" t="str">
        <f>Etiquettes!$H$11</f>
        <v>Volume</v>
      </c>
      <c r="O12" s="27" t="str">
        <f t="shared" si="0"/>
        <v>Récolte de plants = 635 kt (Agreste - Statistique agricole annuelle - SSP)</v>
      </c>
      <c r="P12" s="27" t="str">
        <f>Etiquettes!$H$15</f>
        <v>Fiable</v>
      </c>
      <c r="Q12" s="27" t="s">
        <v>611</v>
      </c>
      <c r="R12" s="27" t="str">
        <f>Etiquettes!$H$17</f>
        <v>Donnée collectée (valeur du flux ou coefficient)</v>
      </c>
    </row>
    <row r="13" spans="1:20">
      <c r="A13" s="4" t="str">
        <f>Secteurs!$B$5</f>
        <v>Culture destinée aux plants</v>
      </c>
      <c r="B13" s="4" t="str">
        <f>Produits!$B$15</f>
        <v>Dessus de plants de pommes de terre</v>
      </c>
      <c r="C13" s="25">
        <f>('Récolte - AGRESTE'!AT15+'Récolte - AGRESTE'!AT183)/10^4</f>
        <v>102.3574</v>
      </c>
      <c r="E13" s="4" t="str">
        <f>Etiquettes!$H$5</f>
        <v>kt</v>
      </c>
      <c r="F13" s="4" t="str">
        <f>Etiquettes!$J$4</f>
        <v>2023-24</v>
      </c>
      <c r="G13" s="27" t="str">
        <f>Etiquettes!$H$3</f>
        <v>Pomme de terre</v>
      </c>
      <c r="H13" s="26" t="s">
        <v>20</v>
      </c>
      <c r="I13" s="27" t="str">
        <f>Etiquettes!$H$6</f>
        <v>France entière</v>
      </c>
      <c r="J13" s="27" t="s">
        <v>140</v>
      </c>
      <c r="K13" s="27"/>
      <c r="L13" s="4" t="str">
        <f>'Récolte - AGRESTE'!$B$6</f>
        <v>Agreste - Statistique agricole annuelle - SSP</v>
      </c>
      <c r="M13" s="27" t="s">
        <v>636</v>
      </c>
      <c r="N13" s="26" t="str">
        <f>Etiquettes!$H$11</f>
        <v>Volume</v>
      </c>
      <c r="O13" s="27" t="str">
        <f t="shared" si="0"/>
        <v>Récolte de dessus de plants = 102 kt (Agreste - Statistique agricole annuelle - SSP)</v>
      </c>
      <c r="P13" s="27" t="str">
        <f>Etiquettes!$H$15</f>
        <v>Fiable</v>
      </c>
      <c r="Q13" s="27" t="s">
        <v>611</v>
      </c>
      <c r="R13" s="27" t="str">
        <f>Etiquettes!$H$17</f>
        <v>Donnée collectée (valeur du flux ou coefficient)</v>
      </c>
    </row>
    <row r="14" spans="1:20">
      <c r="A14" s="4" t="str">
        <f>Secteurs!$B$3</f>
        <v>Culture destinée à la féculerie</v>
      </c>
      <c r="B14" s="4" t="str">
        <f>Produits!$B$6</f>
        <v>Pommes de terre de féculerie</v>
      </c>
      <c r="C14" s="25">
        <f>('Récolte - AGRESTE'!AT16+'Récolte - AGRESTE'!AT184)/10^4</f>
        <v>726.07669999999996</v>
      </c>
      <c r="E14" s="4" t="str">
        <f>Etiquettes!$H$5</f>
        <v>kt</v>
      </c>
      <c r="F14" s="4" t="str">
        <f>Etiquettes!$J$4</f>
        <v>2023-24</v>
      </c>
      <c r="G14" s="27" t="str">
        <f>Etiquettes!$H$3</f>
        <v>Pomme de terre</v>
      </c>
      <c r="H14" s="26" t="s">
        <v>20</v>
      </c>
      <c r="I14" s="27" t="str">
        <f>Etiquettes!$H$6</f>
        <v>France entière</v>
      </c>
      <c r="J14" s="27" t="s">
        <v>141</v>
      </c>
      <c r="K14" s="27"/>
      <c r="L14" s="4" t="str">
        <f>'Récolte - AGRESTE'!$B$6</f>
        <v>Agreste - Statistique agricole annuelle - SSP</v>
      </c>
      <c r="M14" s="27" t="s">
        <v>636</v>
      </c>
      <c r="N14" s="26" t="str">
        <f>Etiquettes!$H$11</f>
        <v>Volume</v>
      </c>
      <c r="O14" s="27" t="str">
        <f t="shared" si="0"/>
        <v>Récolte de pommes de terre de féculerie = 726 kt (Agreste - Statistique agricole annuelle - SSP)</v>
      </c>
      <c r="P14" s="27" t="str">
        <f>Etiquettes!$H$15</f>
        <v>Fiable</v>
      </c>
      <c r="Q14" s="27" t="s">
        <v>611</v>
      </c>
      <c r="R14" s="27" t="str">
        <f>Etiquettes!$H$17</f>
        <v>Donnée collectée (valeur du flux ou coefficient)</v>
      </c>
    </row>
    <row r="15" spans="1:20">
      <c r="A15" s="4" t="str">
        <f>Secteurs!$B$4</f>
        <v>Culture destinée à la consommation</v>
      </c>
      <c r="B15" s="4" t="str">
        <f>Produits!$B$9</f>
        <v>Pommes de terre primeurs ou nouvelles</v>
      </c>
      <c r="C15" s="25">
        <f>('Récolte - AGRESTE'!AT17+'Récolte - AGRESTE'!AT185)/10^4</f>
        <v>419.83370000000002</v>
      </c>
      <c r="E15" s="4" t="str">
        <f>Etiquettes!$H$5</f>
        <v>kt</v>
      </c>
      <c r="F15" s="4" t="str">
        <f>Etiquettes!$J$4</f>
        <v>2023-24</v>
      </c>
      <c r="G15" s="27" t="str">
        <f>Etiquettes!$H$3</f>
        <v>Pomme de terre</v>
      </c>
      <c r="H15" s="26" t="s">
        <v>20</v>
      </c>
      <c r="I15" s="27" t="str">
        <f>Etiquettes!$H$6</f>
        <v>France entière</v>
      </c>
      <c r="J15" s="27" t="s">
        <v>142</v>
      </c>
      <c r="K15" s="27"/>
      <c r="L15" s="4" t="str">
        <f>'Récolte - AGRESTE'!$B$6</f>
        <v>Agreste - Statistique agricole annuelle - SSP</v>
      </c>
      <c r="M15" s="27" t="s">
        <v>636</v>
      </c>
      <c r="N15" s="26" t="str">
        <f>Etiquettes!$H$11</f>
        <v>Volume</v>
      </c>
      <c r="O15" s="27" t="str">
        <f t="shared" si="0"/>
        <v>Récolte de pommes de terre primeurs ou nouvelles = 420 kt (Agreste - Statistique agricole annuelle - SSP)</v>
      </c>
      <c r="P15" s="27" t="str">
        <f>Etiquettes!$H$15</f>
        <v>Fiable</v>
      </c>
      <c r="Q15" s="27" t="s">
        <v>611</v>
      </c>
      <c r="R15" s="27" t="str">
        <f>Etiquettes!$H$17</f>
        <v>Donnée collectée (valeur du flux ou coefficient)</v>
      </c>
    </row>
    <row r="16" spans="1:20">
      <c r="A16" s="4" t="str">
        <f>Secteurs!$B$4</f>
        <v>Culture destinée à la consommation</v>
      </c>
      <c r="B16" s="4" t="str">
        <f>Produits!$B$11</f>
        <v>Pommes de terre de conservation ou demi-saison</v>
      </c>
      <c r="C16" s="25">
        <f>('Récolte - AGRESTE'!AT18+'Récolte - AGRESTE'!AT186)/10^4</f>
        <v>6723.5330000000004</v>
      </c>
      <c r="E16" s="4" t="str">
        <f>Etiquettes!$H$5</f>
        <v>kt</v>
      </c>
      <c r="F16" s="4" t="str">
        <f>Etiquettes!$J$4</f>
        <v>2023-24</v>
      </c>
      <c r="G16" s="27" t="str">
        <f>Etiquettes!$H$3</f>
        <v>Pomme de terre</v>
      </c>
      <c r="H16" s="26" t="s">
        <v>20</v>
      </c>
      <c r="I16" s="27" t="str">
        <f>Etiquettes!$H$6</f>
        <v>France entière</v>
      </c>
      <c r="J16" s="27" t="s">
        <v>143</v>
      </c>
      <c r="K16" s="27"/>
      <c r="L16" s="4" t="str">
        <f>'Récolte - AGRESTE'!$B$6</f>
        <v>Agreste - Statistique agricole annuelle - SSP</v>
      </c>
      <c r="M16" s="27" t="s">
        <v>636</v>
      </c>
      <c r="N16" s="26" t="str">
        <f>Etiquettes!$H$11</f>
        <v>Volume</v>
      </c>
      <c r="O16" s="27" t="str">
        <f t="shared" si="0"/>
        <v>Récolte de pommes de terre de conservation ou demi-saison = 6724 kt (Agreste - Statistique agricole annuelle - SSP)</v>
      </c>
      <c r="P16" s="27" t="str">
        <f>Etiquettes!$H$15</f>
        <v>Fiable</v>
      </c>
      <c r="Q16" s="27" t="s">
        <v>611</v>
      </c>
      <c r="R16" s="27" t="str">
        <f>Etiquettes!$H$17</f>
        <v>Donnée collectée (valeur du flux ou coefficient)</v>
      </c>
    </row>
    <row r="17" spans="3:18">
      <c r="C17" s="25"/>
      <c r="L17" s="4"/>
      <c r="O17" s="26"/>
      <c r="P17" s="26"/>
    </row>
    <row r="18" spans="3:18">
      <c r="C18" s="25"/>
      <c r="J18" s="27"/>
      <c r="K18" s="27"/>
      <c r="L18" s="4"/>
      <c r="O18" s="26"/>
      <c r="P18" s="26"/>
      <c r="R18" s="27"/>
    </row>
    <row r="19" spans="3:18">
      <c r="C19" s="28"/>
      <c r="K19" s="27"/>
      <c r="L19" s="4"/>
      <c r="O19" s="26"/>
      <c r="P19" s="26"/>
      <c r="R19" s="27"/>
    </row>
    <row r="20" spans="3:18">
      <c r="C20" s="25"/>
      <c r="K20" s="27"/>
      <c r="L20" s="4"/>
      <c r="O20" s="26"/>
      <c r="P20" s="26"/>
      <c r="R20" s="27"/>
    </row>
    <row r="21" spans="3:18">
      <c r="C21" s="25"/>
      <c r="K21" s="27"/>
      <c r="L21" s="4"/>
      <c r="O21" s="26"/>
      <c r="P21" s="26"/>
    </row>
    <row r="22" spans="3:18">
      <c r="C22" s="25"/>
      <c r="I22" s="4"/>
      <c r="K22" s="27"/>
      <c r="L22" s="4"/>
      <c r="O22" s="26"/>
      <c r="P22" s="26"/>
    </row>
    <row r="23" spans="3:18">
      <c r="C23" s="25"/>
      <c r="I23" s="4"/>
      <c r="L23" s="4"/>
      <c r="O23" s="26"/>
      <c r="P23" s="26"/>
    </row>
    <row r="24" spans="3:18">
      <c r="C24" s="25"/>
      <c r="I24" s="4"/>
      <c r="L24" s="4"/>
      <c r="O24" s="26"/>
      <c r="P24" s="26"/>
    </row>
    <row r="25" spans="3:18">
      <c r="C25" s="25"/>
      <c r="I25" s="4"/>
      <c r="L25" s="4"/>
      <c r="O25" s="26"/>
      <c r="P25" s="26"/>
    </row>
    <row r="26" spans="3:18">
      <c r="D26" s="25"/>
    </row>
    <row r="27" spans="3:18">
      <c r="D27" s="28"/>
    </row>
    <row r="28" spans="3:18">
      <c r="D28" s="25"/>
    </row>
    <row r="29" spans="3:18">
      <c r="D29" s="25"/>
    </row>
    <row r="30" spans="3:18">
      <c r="D30" s="25"/>
    </row>
    <row r="31" spans="3:18">
      <c r="D31" s="25"/>
    </row>
    <row r="32" spans="3:18">
      <c r="D32" s="25"/>
    </row>
    <row r="33" spans="4:4">
      <c r="D33" s="25"/>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DEF6F-8150-49A3-AD2A-45D3B8681447}">
  <sheetPr>
    <tabColor rgb="FFFFC000"/>
  </sheetPr>
  <dimension ref="A1:BH253"/>
  <sheetViews>
    <sheetView workbookViewId="0">
      <pane xSplit="4" ySplit="13" topLeftCell="E14" activePane="bottomRight" state="frozen"/>
      <selection sqref="A1:B1"/>
      <selection pane="topRight" sqref="A1:B1"/>
      <selection pane="bottomLeft" sqref="A1:B1"/>
      <selection pane="bottomRight" activeCell="B1" sqref="A1:B1"/>
    </sheetView>
  </sheetViews>
  <sheetFormatPr baseColWidth="10" defaultRowHeight="14.4"/>
  <cols>
    <col min="1" max="1" width="12.109375" style="37" customWidth="1"/>
    <col min="2" max="2" width="39.5546875" style="37" customWidth="1"/>
    <col min="3" max="3" width="11.5546875" style="17"/>
    <col min="4" max="4" width="50.33203125" style="17" customWidth="1"/>
    <col min="5" max="18" width="15.6640625" style="17" hidden="1" customWidth="1"/>
    <col min="19" max="32" width="8.6640625" style="17" hidden="1" customWidth="1"/>
    <col min="33" max="37" width="15.6640625" style="17" hidden="1" customWidth="1"/>
    <col min="38" max="38" width="15.6640625" style="17" customWidth="1"/>
    <col min="39" max="41" width="15.6640625" style="17" hidden="1" customWidth="1"/>
    <col min="42" max="42" width="15.6640625" style="17" customWidth="1"/>
    <col min="43" max="45" width="15.6640625" style="17" hidden="1" customWidth="1"/>
    <col min="46" max="60" width="15.6640625" style="17" customWidth="1"/>
    <col min="61" max="61" width="14.6640625" style="17" customWidth="1"/>
    <col min="62" max="16384" width="11.5546875" style="17"/>
  </cols>
  <sheetData>
    <row r="1" spans="1:60" s="37" customFormat="1" ht="15" thickBot="1">
      <c r="A1" s="331" t="s">
        <v>660</v>
      </c>
      <c r="B1" s="330" t="s">
        <v>182</v>
      </c>
    </row>
    <row r="2" spans="1:60" s="37" customFormat="1">
      <c r="A2" s="38" t="s">
        <v>183</v>
      </c>
      <c r="B2" s="39" t="s">
        <v>184</v>
      </c>
    </row>
    <row r="3" spans="1:60" s="37" customFormat="1">
      <c r="A3" s="40" t="s">
        <v>8</v>
      </c>
      <c r="B3" s="41" t="s">
        <v>185</v>
      </c>
    </row>
    <row r="4" spans="1:60" s="37" customFormat="1">
      <c r="A4" s="40" t="s">
        <v>16</v>
      </c>
      <c r="B4" s="41" t="s">
        <v>33</v>
      </c>
    </row>
    <row r="5" spans="1:60" s="37" customFormat="1">
      <c r="A5" s="40" t="s">
        <v>14</v>
      </c>
      <c r="B5" s="41" t="s">
        <v>186</v>
      </c>
    </row>
    <row r="6" spans="1:60" s="37" customFormat="1">
      <c r="A6" s="40" t="s">
        <v>21</v>
      </c>
      <c r="B6" s="4" t="s">
        <v>138</v>
      </c>
    </row>
    <row r="7" spans="1:60" s="37" customFormat="1" ht="15" thickBot="1">
      <c r="A7" s="42" t="s">
        <v>181</v>
      </c>
      <c r="B7" s="43" t="s">
        <v>187</v>
      </c>
    </row>
    <row r="8" spans="1:60" ht="19.8">
      <c r="C8" s="16" t="s">
        <v>46</v>
      </c>
      <c r="E8" s="18"/>
      <c r="F8" s="18"/>
      <c r="G8" s="18"/>
      <c r="H8" s="18"/>
      <c r="I8" s="18"/>
      <c r="J8" s="18"/>
      <c r="K8" s="18"/>
      <c r="L8" s="18"/>
      <c r="M8" s="18"/>
      <c r="N8" s="18"/>
      <c r="O8" s="18"/>
      <c r="P8" s="18"/>
      <c r="Q8" s="18"/>
      <c r="R8" s="18"/>
      <c r="S8" s="19"/>
      <c r="T8" s="19"/>
      <c r="U8" s="19"/>
      <c r="V8" s="19"/>
      <c r="W8" s="19"/>
      <c r="X8" s="19"/>
      <c r="Y8" s="19"/>
      <c r="Z8" s="19"/>
      <c r="AA8" s="19"/>
      <c r="AB8" s="19"/>
      <c r="AC8" s="19"/>
      <c r="AD8" s="19"/>
      <c r="AE8" s="19"/>
      <c r="AF8" s="19"/>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row>
    <row r="9" spans="1:60" ht="15.6">
      <c r="C9" s="20" t="s">
        <v>47</v>
      </c>
      <c r="E9" s="18"/>
      <c r="F9" s="18"/>
      <c r="G9" s="18"/>
      <c r="H9" s="18"/>
      <c r="I9" s="18"/>
      <c r="J9" s="18"/>
      <c r="K9" s="18"/>
      <c r="L9" s="18"/>
      <c r="M9" s="18"/>
      <c r="N9" s="18"/>
      <c r="O9" s="18"/>
      <c r="P9" s="18"/>
      <c r="Q9" s="18"/>
      <c r="R9" s="18"/>
      <c r="S9" s="19"/>
      <c r="T9" s="19"/>
      <c r="U9" s="19"/>
      <c r="V9" s="19"/>
      <c r="W9" s="19"/>
      <c r="X9" s="19"/>
      <c r="Y9" s="19"/>
      <c r="Z9" s="19"/>
      <c r="AA9" s="19"/>
      <c r="AB9" s="19"/>
      <c r="AC9" s="19"/>
      <c r="AD9" s="19"/>
      <c r="AE9" s="19"/>
      <c r="AF9" s="19"/>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row>
    <row r="10" spans="1:60">
      <c r="C10" s="17" t="s">
        <v>48</v>
      </c>
      <c r="E10" s="18"/>
      <c r="F10" s="18"/>
      <c r="G10" s="18"/>
      <c r="H10" s="18"/>
      <c r="I10" s="18"/>
      <c r="J10" s="18"/>
      <c r="K10" s="18"/>
      <c r="L10" s="18"/>
      <c r="M10" s="18"/>
      <c r="N10" s="18"/>
      <c r="O10" s="18"/>
      <c r="P10" s="18"/>
      <c r="Q10" s="18"/>
      <c r="R10" s="18"/>
      <c r="S10" s="19"/>
      <c r="T10" s="19"/>
      <c r="U10" s="19"/>
      <c r="V10" s="19"/>
      <c r="W10" s="19"/>
      <c r="X10" s="19"/>
      <c r="Y10" s="19"/>
      <c r="Z10" s="19"/>
      <c r="AA10" s="19"/>
      <c r="AB10" s="19"/>
      <c r="AC10" s="19"/>
      <c r="AD10" s="19"/>
      <c r="AE10" s="19"/>
      <c r="AF10" s="19"/>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row>
    <row r="11" spans="1:60">
      <c r="C11" s="17" t="s">
        <v>49</v>
      </c>
      <c r="E11" s="18"/>
      <c r="F11" s="18"/>
      <c r="G11" s="18"/>
      <c r="H11" s="18"/>
      <c r="I11" s="18"/>
      <c r="J11" s="18"/>
      <c r="K11" s="18"/>
      <c r="L11" s="18"/>
      <c r="M11" s="18"/>
      <c r="N11" s="18"/>
      <c r="O11" s="18"/>
      <c r="P11" s="18"/>
      <c r="Q11" s="18"/>
      <c r="R11" s="18"/>
      <c r="S11" s="19"/>
      <c r="T11" s="19"/>
      <c r="U11" s="19"/>
      <c r="V11" s="19"/>
      <c r="W11" s="19"/>
      <c r="X11" s="19"/>
      <c r="Y11" s="19"/>
      <c r="Z11" s="19"/>
      <c r="AA11" s="19"/>
      <c r="AB11" s="19"/>
      <c r="AC11" s="19"/>
      <c r="AD11" s="19"/>
      <c r="AE11" s="19"/>
      <c r="AF11" s="19"/>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row>
    <row r="12" spans="1:60">
      <c r="E12" s="18"/>
      <c r="F12" s="18"/>
      <c r="G12" s="18"/>
      <c r="H12" s="18"/>
      <c r="I12" s="18"/>
      <c r="J12" s="18"/>
      <c r="K12" s="18"/>
      <c r="L12" s="18"/>
      <c r="M12" s="18"/>
      <c r="N12" s="18"/>
      <c r="O12" s="18"/>
      <c r="P12" s="18"/>
      <c r="Q12" s="18"/>
      <c r="R12" s="18"/>
      <c r="S12" s="19"/>
      <c r="T12" s="19"/>
      <c r="U12" s="19"/>
      <c r="V12" s="19"/>
      <c r="W12" s="19"/>
      <c r="X12" s="19"/>
      <c r="Y12" s="19"/>
      <c r="Z12" s="19"/>
      <c r="AA12" s="19"/>
      <c r="AB12" s="19"/>
      <c r="AC12" s="19"/>
      <c r="AD12" s="19"/>
      <c r="AE12" s="19"/>
      <c r="AF12" s="19"/>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row>
    <row r="13" spans="1:60">
      <c r="C13" s="17" t="s">
        <v>50</v>
      </c>
      <c r="D13" s="17" t="s">
        <v>51</v>
      </c>
      <c r="E13" s="18" t="s">
        <v>52</v>
      </c>
      <c r="F13" s="18" t="s">
        <v>53</v>
      </c>
      <c r="G13" s="18" t="s">
        <v>54</v>
      </c>
      <c r="H13" s="18" t="s">
        <v>55</v>
      </c>
      <c r="I13" s="18" t="s">
        <v>56</v>
      </c>
      <c r="J13" s="18" t="s">
        <v>57</v>
      </c>
      <c r="K13" s="18" t="s">
        <v>58</v>
      </c>
      <c r="L13" s="18" t="s">
        <v>59</v>
      </c>
      <c r="M13" s="18" t="s">
        <v>60</v>
      </c>
      <c r="N13" s="18" t="s">
        <v>61</v>
      </c>
      <c r="O13" s="18" t="s">
        <v>62</v>
      </c>
      <c r="P13" s="18" t="s">
        <v>63</v>
      </c>
      <c r="Q13" s="18" t="s">
        <v>64</v>
      </c>
      <c r="R13" s="18" t="s">
        <v>65</v>
      </c>
      <c r="S13" s="19" t="s">
        <v>66</v>
      </c>
      <c r="T13" s="19" t="s">
        <v>67</v>
      </c>
      <c r="U13" s="19" t="s">
        <v>68</v>
      </c>
      <c r="V13" s="19" t="s">
        <v>69</v>
      </c>
      <c r="W13" s="19" t="s">
        <v>70</v>
      </c>
      <c r="X13" s="19" t="s">
        <v>71</v>
      </c>
      <c r="Y13" s="19" t="s">
        <v>72</v>
      </c>
      <c r="Z13" s="19" t="s">
        <v>73</v>
      </c>
      <c r="AA13" s="19" t="s">
        <v>74</v>
      </c>
      <c r="AB13" s="19" t="s">
        <v>75</v>
      </c>
      <c r="AC13" s="19" t="s">
        <v>76</v>
      </c>
      <c r="AD13" s="19" t="s">
        <v>77</v>
      </c>
      <c r="AE13" s="19" t="s">
        <v>78</v>
      </c>
      <c r="AF13" s="19" t="s">
        <v>79</v>
      </c>
      <c r="AG13" s="18" t="s">
        <v>80</v>
      </c>
      <c r="AH13" s="18" t="s">
        <v>81</v>
      </c>
      <c r="AI13" s="18" t="s">
        <v>82</v>
      </c>
      <c r="AJ13" s="18" t="s">
        <v>83</v>
      </c>
      <c r="AK13" s="18" t="s">
        <v>84</v>
      </c>
      <c r="AL13" s="18" t="s">
        <v>85</v>
      </c>
      <c r="AM13" s="18" t="s">
        <v>86</v>
      </c>
      <c r="AN13" s="18" t="s">
        <v>87</v>
      </c>
      <c r="AO13" s="18" t="s">
        <v>88</v>
      </c>
      <c r="AP13" s="18" t="s">
        <v>89</v>
      </c>
      <c r="AQ13" s="18" t="s">
        <v>90</v>
      </c>
      <c r="AR13" s="18" t="s">
        <v>91</v>
      </c>
      <c r="AS13" s="18" t="s">
        <v>92</v>
      </c>
      <c r="AT13" s="18" t="s">
        <v>93</v>
      </c>
      <c r="AU13" s="18"/>
      <c r="AV13" s="18"/>
      <c r="AW13" s="18"/>
      <c r="AX13" s="18"/>
      <c r="AY13" s="18"/>
      <c r="AZ13" s="18"/>
      <c r="BA13" s="18"/>
      <c r="BB13" s="18"/>
      <c r="BC13" s="18"/>
      <c r="BD13" s="18"/>
      <c r="BE13" s="18"/>
      <c r="BF13" s="18"/>
      <c r="BG13" s="18"/>
      <c r="BH13" s="18"/>
    </row>
    <row r="14" spans="1:60">
      <c r="C14" s="17" t="s">
        <v>94</v>
      </c>
      <c r="D14" s="17" t="s">
        <v>95</v>
      </c>
      <c r="E14" s="18">
        <v>17698</v>
      </c>
      <c r="F14" s="18">
        <v>17391</v>
      </c>
      <c r="G14" s="18">
        <v>17106</v>
      </c>
      <c r="H14" s="18">
        <v>17703</v>
      </c>
      <c r="I14" s="18">
        <v>18578</v>
      </c>
      <c r="J14" s="18">
        <v>19217</v>
      </c>
      <c r="K14" s="18">
        <v>19285</v>
      </c>
      <c r="L14" s="18">
        <v>20810</v>
      </c>
      <c r="M14" s="18">
        <v>21592</v>
      </c>
      <c r="N14" s="18">
        <v>22517</v>
      </c>
      <c r="O14" s="18">
        <v>23017</v>
      </c>
      <c r="P14" s="18">
        <v>24045</v>
      </c>
      <c r="Q14" s="18">
        <v>23619</v>
      </c>
      <c r="R14" s="18">
        <v>20676</v>
      </c>
      <c r="S14" s="19">
        <v>275.12</v>
      </c>
      <c r="T14" s="19">
        <v>308.22000000000003</v>
      </c>
      <c r="U14" s="19">
        <v>286.24</v>
      </c>
      <c r="V14" s="19">
        <v>301.2</v>
      </c>
      <c r="W14" s="19">
        <v>327.38</v>
      </c>
      <c r="X14" s="19">
        <v>325.13</v>
      </c>
      <c r="Y14" s="19">
        <v>283.87</v>
      </c>
      <c r="Z14" s="19">
        <v>303.36</v>
      </c>
      <c r="AA14" s="19">
        <v>282.19</v>
      </c>
      <c r="AB14" s="19">
        <v>311.31</v>
      </c>
      <c r="AC14" s="19">
        <v>307.33</v>
      </c>
      <c r="AD14" s="19">
        <v>324.67</v>
      </c>
      <c r="AE14" s="19">
        <v>302.68</v>
      </c>
      <c r="AF14" s="19">
        <v>306.97000000000003</v>
      </c>
      <c r="AG14" s="18">
        <v>4869111</v>
      </c>
      <c r="AH14" s="18">
        <v>5360333</v>
      </c>
      <c r="AI14" s="18">
        <v>4896506</v>
      </c>
      <c r="AJ14" s="18">
        <v>5332215</v>
      </c>
      <c r="AK14" s="18">
        <v>6082042</v>
      </c>
      <c r="AL14" s="50">
        <v>6248045</v>
      </c>
      <c r="AM14" s="18">
        <v>5474523</v>
      </c>
      <c r="AN14" s="18">
        <v>6312894</v>
      </c>
      <c r="AO14" s="18">
        <v>6092969</v>
      </c>
      <c r="AP14" s="50">
        <v>7009816</v>
      </c>
      <c r="AQ14" s="18">
        <v>7073862</v>
      </c>
      <c r="AR14" s="18">
        <v>7806614</v>
      </c>
      <c r="AS14" s="18">
        <v>7148892</v>
      </c>
      <c r="AT14" s="50">
        <v>6346932</v>
      </c>
      <c r="AU14" s="18"/>
      <c r="AV14" s="18"/>
      <c r="AW14" s="18"/>
      <c r="AX14" s="18"/>
      <c r="AY14" s="18"/>
      <c r="AZ14" s="18"/>
      <c r="BA14" s="18"/>
      <c r="BB14" s="18"/>
      <c r="BC14" s="18"/>
      <c r="BD14" s="18"/>
      <c r="BE14" s="18"/>
      <c r="BF14" s="18"/>
      <c r="BG14" s="18"/>
      <c r="BH14" s="18"/>
    </row>
    <row r="15" spans="1:60">
      <c r="C15" s="17" t="s">
        <v>94</v>
      </c>
      <c r="D15" s="17" t="s">
        <v>96</v>
      </c>
      <c r="E15" s="18">
        <v>0</v>
      </c>
      <c r="F15" s="18">
        <v>0</v>
      </c>
      <c r="G15" s="18">
        <v>0</v>
      </c>
      <c r="H15" s="18">
        <v>0</v>
      </c>
      <c r="I15" s="18">
        <v>0</v>
      </c>
      <c r="J15" s="18">
        <v>0</v>
      </c>
      <c r="K15" s="18">
        <v>0</v>
      </c>
      <c r="L15" s="18">
        <v>0</v>
      </c>
      <c r="M15" s="18">
        <v>0</v>
      </c>
      <c r="N15" s="18">
        <v>0</v>
      </c>
      <c r="O15" s="18">
        <v>0</v>
      </c>
      <c r="P15" s="18">
        <v>0</v>
      </c>
      <c r="Q15" s="18">
        <v>0</v>
      </c>
      <c r="R15" s="18">
        <v>0</v>
      </c>
      <c r="S15" s="19"/>
      <c r="T15" s="19"/>
      <c r="U15" s="19"/>
      <c r="V15" s="19"/>
      <c r="W15" s="19"/>
      <c r="X15" s="19"/>
      <c r="Y15" s="19"/>
      <c r="Z15" s="19"/>
      <c r="AA15" s="19"/>
      <c r="AB15" s="19"/>
      <c r="AC15" s="19"/>
      <c r="AD15" s="19"/>
      <c r="AE15" s="19"/>
      <c r="AF15" s="19"/>
      <c r="AG15" s="18">
        <v>1093007</v>
      </c>
      <c r="AH15" s="18">
        <v>833452</v>
      </c>
      <c r="AI15" s="18">
        <v>1116867</v>
      </c>
      <c r="AJ15" s="18">
        <v>612297</v>
      </c>
      <c r="AK15" s="18">
        <v>672018</v>
      </c>
      <c r="AL15" s="50">
        <v>801581</v>
      </c>
      <c r="AM15" s="18">
        <v>948898</v>
      </c>
      <c r="AN15" s="18">
        <v>893027</v>
      </c>
      <c r="AO15" s="18">
        <v>792472</v>
      </c>
      <c r="AP15" s="50">
        <v>945795</v>
      </c>
      <c r="AQ15" s="18">
        <v>1047808</v>
      </c>
      <c r="AR15" s="18">
        <v>966213.11</v>
      </c>
      <c r="AS15" s="18">
        <v>693395.2</v>
      </c>
      <c r="AT15" s="50">
        <v>1023574</v>
      </c>
      <c r="AU15" s="18"/>
      <c r="AV15" s="18"/>
      <c r="AW15" s="18"/>
      <c r="AX15" s="18"/>
      <c r="AY15" s="18"/>
      <c r="AZ15" s="18"/>
      <c r="BA15" s="18"/>
      <c r="BB15" s="18"/>
      <c r="BC15" s="18"/>
      <c r="BD15" s="18"/>
      <c r="BE15" s="18"/>
      <c r="BF15" s="18"/>
      <c r="BG15" s="18"/>
      <c r="BH15" s="18"/>
    </row>
    <row r="16" spans="1:60">
      <c r="C16" s="17" t="s">
        <v>94</v>
      </c>
      <c r="D16" s="17" t="s">
        <v>97</v>
      </c>
      <c r="E16" s="18">
        <v>20072</v>
      </c>
      <c r="F16" s="18">
        <v>20213</v>
      </c>
      <c r="G16" s="18">
        <v>20452</v>
      </c>
      <c r="H16" s="18">
        <v>20222</v>
      </c>
      <c r="I16" s="18">
        <v>18272</v>
      </c>
      <c r="J16" s="18">
        <v>21014</v>
      </c>
      <c r="K16" s="18">
        <v>23215</v>
      </c>
      <c r="L16" s="18">
        <v>23315</v>
      </c>
      <c r="M16" s="18">
        <v>24075</v>
      </c>
      <c r="N16" s="18">
        <v>22379</v>
      </c>
      <c r="O16" s="18">
        <v>23600</v>
      </c>
      <c r="P16" s="18">
        <v>23767</v>
      </c>
      <c r="Q16" s="18">
        <v>20877</v>
      </c>
      <c r="R16" s="18">
        <v>16733</v>
      </c>
      <c r="S16" s="19">
        <v>495.88</v>
      </c>
      <c r="T16" s="19">
        <v>548.69000000000005</v>
      </c>
      <c r="U16" s="19">
        <v>521.14</v>
      </c>
      <c r="V16" s="19">
        <v>528.66</v>
      </c>
      <c r="W16" s="19">
        <v>565.21</v>
      </c>
      <c r="X16" s="19">
        <v>440.82</v>
      </c>
      <c r="Y16" s="19">
        <v>418.07</v>
      </c>
      <c r="Z16" s="19">
        <v>479.59</v>
      </c>
      <c r="AA16" s="19">
        <v>397.4</v>
      </c>
      <c r="AB16" s="19">
        <v>428.35</v>
      </c>
      <c r="AC16" s="19">
        <v>378.43</v>
      </c>
      <c r="AD16" s="19">
        <v>452.64</v>
      </c>
      <c r="AE16" s="19">
        <v>393.93</v>
      </c>
      <c r="AF16" s="19">
        <v>433.92</v>
      </c>
      <c r="AG16" s="18">
        <v>9953362</v>
      </c>
      <c r="AH16" s="18">
        <v>11090646</v>
      </c>
      <c r="AI16" s="18">
        <v>10658320</v>
      </c>
      <c r="AJ16" s="18">
        <v>10690534</v>
      </c>
      <c r="AK16" s="18">
        <v>10327571</v>
      </c>
      <c r="AL16" s="50">
        <v>9263487</v>
      </c>
      <c r="AM16" s="18">
        <v>9705460</v>
      </c>
      <c r="AN16" s="18">
        <v>11181620</v>
      </c>
      <c r="AO16" s="18">
        <v>9567500</v>
      </c>
      <c r="AP16" s="50">
        <v>9586035</v>
      </c>
      <c r="AQ16" s="18">
        <v>8930888</v>
      </c>
      <c r="AR16" s="18">
        <v>10757821</v>
      </c>
      <c r="AS16" s="18">
        <v>8224128</v>
      </c>
      <c r="AT16" s="50">
        <v>7260767</v>
      </c>
      <c r="AU16" s="18"/>
      <c r="AV16" s="18"/>
      <c r="AW16" s="18"/>
      <c r="AX16" s="18"/>
      <c r="AY16" s="18"/>
      <c r="AZ16" s="18"/>
      <c r="BA16" s="18"/>
      <c r="BB16" s="18"/>
      <c r="BC16" s="18"/>
      <c r="BD16" s="18"/>
      <c r="BE16" s="18"/>
      <c r="BF16" s="18"/>
      <c r="BG16" s="18"/>
      <c r="BH16" s="18"/>
    </row>
    <row r="17" spans="3:60">
      <c r="C17" s="17" t="s">
        <v>94</v>
      </c>
      <c r="D17" s="17" t="s">
        <v>98</v>
      </c>
      <c r="E17" s="18">
        <v>7263</v>
      </c>
      <c r="F17" s="18">
        <v>7967</v>
      </c>
      <c r="G17" s="18">
        <v>7570</v>
      </c>
      <c r="H17" s="18">
        <v>8112</v>
      </c>
      <c r="I17" s="18">
        <v>7814</v>
      </c>
      <c r="J17" s="18">
        <v>8266</v>
      </c>
      <c r="K17" s="18">
        <v>10372</v>
      </c>
      <c r="L17" s="18">
        <v>11405</v>
      </c>
      <c r="M17" s="18">
        <v>11459</v>
      </c>
      <c r="N17" s="18">
        <v>12173</v>
      </c>
      <c r="O17" s="18">
        <v>12143</v>
      </c>
      <c r="P17" s="18">
        <v>12254</v>
      </c>
      <c r="Q17" s="18">
        <v>12550</v>
      </c>
      <c r="R17" s="18">
        <v>12306</v>
      </c>
      <c r="S17" s="19">
        <v>220.56</v>
      </c>
      <c r="T17" s="19">
        <v>251.92</v>
      </c>
      <c r="U17" s="19">
        <v>254.14</v>
      </c>
      <c r="V17" s="19">
        <v>259.68</v>
      </c>
      <c r="W17" s="19">
        <v>245.4</v>
      </c>
      <c r="X17" s="19">
        <v>252.32</v>
      </c>
      <c r="Y17" s="19">
        <v>269.42</v>
      </c>
      <c r="Z17" s="19">
        <v>314.31</v>
      </c>
      <c r="AA17" s="19">
        <v>308.97000000000003</v>
      </c>
      <c r="AB17" s="19">
        <v>315.54000000000002</v>
      </c>
      <c r="AC17" s="19">
        <v>320.99</v>
      </c>
      <c r="AD17" s="19">
        <v>319.75</v>
      </c>
      <c r="AE17" s="19">
        <v>303.76</v>
      </c>
      <c r="AF17" s="19">
        <v>341.16</v>
      </c>
      <c r="AG17" s="18">
        <v>1601892</v>
      </c>
      <c r="AH17" s="18">
        <v>2007027</v>
      </c>
      <c r="AI17" s="18">
        <v>1923809</v>
      </c>
      <c r="AJ17" s="18">
        <v>2106563</v>
      </c>
      <c r="AK17" s="18">
        <v>1917525</v>
      </c>
      <c r="AL17" s="50">
        <v>2085651</v>
      </c>
      <c r="AM17" s="18">
        <v>2794382</v>
      </c>
      <c r="AN17" s="18">
        <v>3584705</v>
      </c>
      <c r="AO17" s="18">
        <v>3540499</v>
      </c>
      <c r="AP17" s="50">
        <v>3841097</v>
      </c>
      <c r="AQ17" s="18">
        <v>3897789</v>
      </c>
      <c r="AR17" s="18">
        <v>3918195</v>
      </c>
      <c r="AS17" s="18">
        <v>3812128</v>
      </c>
      <c r="AT17" s="50">
        <v>4198337</v>
      </c>
      <c r="AU17" s="18"/>
      <c r="AV17" s="18"/>
      <c r="AW17" s="18"/>
      <c r="AX17" s="18"/>
      <c r="AY17" s="18"/>
      <c r="AZ17" s="18"/>
      <c r="BA17" s="18"/>
      <c r="BB17" s="18"/>
      <c r="BC17" s="18"/>
      <c r="BD17" s="18"/>
      <c r="BE17" s="18"/>
      <c r="BF17" s="18"/>
      <c r="BG17" s="18"/>
      <c r="BH17" s="18"/>
    </row>
    <row r="18" spans="3:60">
      <c r="C18" s="17" t="s">
        <v>94</v>
      </c>
      <c r="D18" s="17" t="s">
        <v>99</v>
      </c>
      <c r="E18" s="18">
        <v>111890</v>
      </c>
      <c r="F18" s="18">
        <v>113066</v>
      </c>
      <c r="G18" s="18">
        <v>109142</v>
      </c>
      <c r="H18" s="18">
        <v>115635</v>
      </c>
      <c r="I18" s="18">
        <v>124663</v>
      </c>
      <c r="J18" s="18">
        <v>120484</v>
      </c>
      <c r="K18" s="18">
        <v>128116</v>
      </c>
      <c r="L18" s="18">
        <v>140588</v>
      </c>
      <c r="M18" s="18">
        <v>144986</v>
      </c>
      <c r="N18" s="18">
        <v>152652</v>
      </c>
      <c r="O18" s="18">
        <v>157425</v>
      </c>
      <c r="P18" s="18">
        <v>151293</v>
      </c>
      <c r="Q18" s="18">
        <v>154336</v>
      </c>
      <c r="R18" s="18">
        <v>154041</v>
      </c>
      <c r="S18" s="19">
        <v>434.38</v>
      </c>
      <c r="T18" s="19">
        <v>488.32</v>
      </c>
      <c r="U18" s="19">
        <v>414.53</v>
      </c>
      <c r="V18" s="19">
        <v>441.51</v>
      </c>
      <c r="W18" s="19">
        <v>498.2</v>
      </c>
      <c r="X18" s="19">
        <v>442.44</v>
      </c>
      <c r="Y18" s="19">
        <v>400.87</v>
      </c>
      <c r="Z18" s="19">
        <v>458.68</v>
      </c>
      <c r="AA18" s="19">
        <v>412.41</v>
      </c>
      <c r="AB18" s="19">
        <v>429</v>
      </c>
      <c r="AC18" s="19">
        <v>427.21</v>
      </c>
      <c r="AD18" s="19">
        <v>438.95</v>
      </c>
      <c r="AE18" s="19">
        <v>393.63</v>
      </c>
      <c r="AF18" s="19">
        <v>436.31</v>
      </c>
      <c r="AG18" s="18">
        <v>48602427</v>
      </c>
      <c r="AH18" s="18">
        <v>55211918</v>
      </c>
      <c r="AI18" s="18">
        <v>45243062</v>
      </c>
      <c r="AJ18" s="18">
        <v>51053977</v>
      </c>
      <c r="AK18" s="18">
        <v>62106934</v>
      </c>
      <c r="AL18" s="50">
        <v>53306339</v>
      </c>
      <c r="AM18" s="18">
        <v>51357457</v>
      </c>
      <c r="AN18" s="18">
        <v>64484948</v>
      </c>
      <c r="AO18" s="18">
        <v>59793427</v>
      </c>
      <c r="AP18" s="50">
        <v>65487034</v>
      </c>
      <c r="AQ18" s="18">
        <v>67253941</v>
      </c>
      <c r="AR18" s="18">
        <v>66410198</v>
      </c>
      <c r="AS18" s="18">
        <v>60751321</v>
      </c>
      <c r="AT18" s="50">
        <v>67210274</v>
      </c>
      <c r="AU18" s="18"/>
      <c r="AV18" s="18"/>
      <c r="AW18" s="18"/>
      <c r="AX18" s="18"/>
      <c r="AY18" s="18"/>
      <c r="AZ18" s="18"/>
      <c r="BA18" s="18"/>
      <c r="BB18" s="18"/>
      <c r="BC18" s="18"/>
      <c r="BD18" s="18"/>
      <c r="BE18" s="18"/>
      <c r="BF18" s="18"/>
      <c r="BG18" s="18"/>
      <c r="BH18" s="18"/>
    </row>
    <row r="19" spans="3:60">
      <c r="C19" s="17" t="s">
        <v>94</v>
      </c>
      <c r="D19" s="17" t="s">
        <v>100</v>
      </c>
      <c r="E19" s="18">
        <v>119153</v>
      </c>
      <c r="F19" s="18">
        <v>121033</v>
      </c>
      <c r="G19" s="18">
        <v>116712</v>
      </c>
      <c r="H19" s="18">
        <v>123747</v>
      </c>
      <c r="I19" s="18">
        <v>132477</v>
      </c>
      <c r="J19" s="18">
        <v>128750</v>
      </c>
      <c r="K19" s="18">
        <v>138488</v>
      </c>
      <c r="L19" s="18">
        <v>151993</v>
      </c>
      <c r="M19" s="18">
        <v>156445</v>
      </c>
      <c r="N19" s="18">
        <v>164825</v>
      </c>
      <c r="O19" s="18">
        <v>169568</v>
      </c>
      <c r="P19" s="18">
        <v>163547</v>
      </c>
      <c r="Q19" s="18">
        <v>166886</v>
      </c>
      <c r="R19" s="18">
        <v>166347</v>
      </c>
      <c r="S19" s="19">
        <v>421.34</v>
      </c>
      <c r="T19" s="19">
        <v>472.75</v>
      </c>
      <c r="U19" s="19">
        <v>404.13</v>
      </c>
      <c r="V19" s="19">
        <v>429.59</v>
      </c>
      <c r="W19" s="19">
        <v>483.29</v>
      </c>
      <c r="X19" s="19">
        <v>430.23</v>
      </c>
      <c r="Y19" s="19">
        <v>391.02</v>
      </c>
      <c r="Z19" s="19">
        <v>447.85</v>
      </c>
      <c r="AA19" s="19">
        <v>404.83</v>
      </c>
      <c r="AB19" s="19">
        <v>420.62</v>
      </c>
      <c r="AC19" s="19">
        <v>419.61</v>
      </c>
      <c r="AD19" s="19">
        <v>430.02</v>
      </c>
      <c r="AE19" s="19">
        <v>386.87</v>
      </c>
      <c r="AF19" s="19">
        <v>429.28</v>
      </c>
      <c r="AG19" s="18">
        <v>50204319</v>
      </c>
      <c r="AH19" s="18">
        <v>57218945</v>
      </c>
      <c r="AI19" s="18">
        <v>47166871</v>
      </c>
      <c r="AJ19" s="18">
        <v>53160540</v>
      </c>
      <c r="AK19" s="18">
        <v>64024459</v>
      </c>
      <c r="AL19" s="18">
        <v>55391990</v>
      </c>
      <c r="AM19" s="18">
        <v>54151839</v>
      </c>
      <c r="AN19" s="18">
        <v>68069653</v>
      </c>
      <c r="AO19" s="18">
        <v>63333926</v>
      </c>
      <c r="AP19" s="18">
        <v>69328131</v>
      </c>
      <c r="AQ19" s="18">
        <v>71151730</v>
      </c>
      <c r="AR19" s="18">
        <v>70328393</v>
      </c>
      <c r="AS19" s="18">
        <v>64563449</v>
      </c>
      <c r="AT19" s="18">
        <v>71408611</v>
      </c>
      <c r="AU19" s="18"/>
      <c r="AV19" s="18"/>
      <c r="AW19" s="18"/>
      <c r="AX19" s="18"/>
      <c r="AY19" s="18"/>
      <c r="AZ19" s="18"/>
      <c r="BA19" s="18"/>
      <c r="BB19" s="18"/>
      <c r="BC19" s="18"/>
      <c r="BD19" s="18"/>
      <c r="BE19" s="18"/>
      <c r="BF19" s="18"/>
      <c r="BG19" s="18"/>
      <c r="BH19" s="18"/>
    </row>
    <row r="20" spans="3:60">
      <c r="C20" s="17" t="s">
        <v>94</v>
      </c>
      <c r="D20" s="17" t="s">
        <v>101</v>
      </c>
      <c r="E20" s="18">
        <v>156923</v>
      </c>
      <c r="F20" s="18">
        <v>158637</v>
      </c>
      <c r="G20" s="18">
        <v>154270</v>
      </c>
      <c r="H20" s="18">
        <v>161672</v>
      </c>
      <c r="I20" s="18">
        <v>169327</v>
      </c>
      <c r="J20" s="18">
        <v>168981</v>
      </c>
      <c r="K20" s="18">
        <v>180988</v>
      </c>
      <c r="L20" s="18">
        <v>196118</v>
      </c>
      <c r="M20" s="18">
        <v>202112</v>
      </c>
      <c r="N20" s="18">
        <v>209721</v>
      </c>
      <c r="O20" s="18">
        <v>216185</v>
      </c>
      <c r="P20" s="18">
        <v>211359</v>
      </c>
      <c r="Q20" s="18">
        <v>211382</v>
      </c>
      <c r="R20" s="18">
        <v>203756</v>
      </c>
      <c r="S20" s="19">
        <v>421.35</v>
      </c>
      <c r="T20" s="19">
        <v>469.65</v>
      </c>
      <c r="U20" s="19">
        <v>413.81</v>
      </c>
      <c r="V20" s="19">
        <v>431.71</v>
      </c>
      <c r="W20" s="19">
        <v>478.99</v>
      </c>
      <c r="X20" s="19">
        <v>424.34</v>
      </c>
      <c r="Y20" s="19">
        <v>388.32</v>
      </c>
      <c r="Z20" s="19">
        <v>440.84</v>
      </c>
      <c r="AA20" s="19">
        <v>394.77</v>
      </c>
      <c r="AB20" s="19">
        <v>414.22</v>
      </c>
      <c r="AC20" s="19">
        <v>408</v>
      </c>
      <c r="AD20" s="19">
        <v>425.15</v>
      </c>
      <c r="AE20" s="19">
        <v>381.44</v>
      </c>
      <c r="AF20" s="19">
        <v>422.27</v>
      </c>
      <c r="AG20" s="18">
        <v>66119799</v>
      </c>
      <c r="AH20" s="18">
        <v>74503376</v>
      </c>
      <c r="AI20" s="18">
        <v>63838564</v>
      </c>
      <c r="AJ20" s="18">
        <v>69795586</v>
      </c>
      <c r="AK20" s="18">
        <v>81106090</v>
      </c>
      <c r="AL20" s="18">
        <v>71705103</v>
      </c>
      <c r="AM20" s="18">
        <v>70280720</v>
      </c>
      <c r="AN20" s="18">
        <v>86457194</v>
      </c>
      <c r="AO20" s="18">
        <v>79786867</v>
      </c>
      <c r="AP20" s="18">
        <v>86869777</v>
      </c>
      <c r="AQ20" s="18">
        <v>88204288</v>
      </c>
      <c r="AR20" s="18">
        <v>89859041.109999999</v>
      </c>
      <c r="AS20" s="18">
        <v>80629864.200000003</v>
      </c>
      <c r="AT20" s="18">
        <v>86039884</v>
      </c>
      <c r="AU20" s="18"/>
      <c r="AV20" s="18"/>
      <c r="AW20" s="18"/>
      <c r="AX20" s="18"/>
      <c r="AY20" s="18"/>
      <c r="AZ20" s="18"/>
      <c r="BA20" s="18"/>
      <c r="BB20" s="18"/>
      <c r="BC20" s="18"/>
      <c r="BD20" s="18"/>
      <c r="BE20" s="18"/>
      <c r="BF20" s="18"/>
      <c r="BG20" s="18"/>
      <c r="BH20" s="18"/>
    </row>
    <row r="21" spans="3:60">
      <c r="C21" s="17" t="s">
        <v>94</v>
      </c>
      <c r="D21" s="17" t="s">
        <v>102</v>
      </c>
      <c r="E21" s="18">
        <v>0</v>
      </c>
      <c r="F21" s="18">
        <v>0</v>
      </c>
      <c r="G21" s="18">
        <v>0</v>
      </c>
      <c r="H21" s="18">
        <v>0</v>
      </c>
      <c r="I21" s="18">
        <v>0</v>
      </c>
      <c r="J21" s="18">
        <v>0</v>
      </c>
      <c r="K21" s="18">
        <v>0</v>
      </c>
      <c r="L21" s="18">
        <v>0</v>
      </c>
      <c r="M21" s="18">
        <v>0</v>
      </c>
      <c r="N21" s="18">
        <v>0</v>
      </c>
      <c r="O21" s="18">
        <v>0</v>
      </c>
      <c r="P21" s="18">
        <v>0</v>
      </c>
      <c r="Q21" s="18">
        <v>0</v>
      </c>
      <c r="R21" s="18">
        <v>0</v>
      </c>
      <c r="S21" s="19"/>
      <c r="T21" s="19"/>
      <c r="U21" s="19"/>
      <c r="V21" s="19"/>
      <c r="W21" s="19"/>
      <c r="X21" s="19"/>
      <c r="Y21" s="19"/>
      <c r="Z21" s="19"/>
      <c r="AA21" s="19"/>
      <c r="AB21" s="19"/>
      <c r="AC21" s="19"/>
      <c r="AD21" s="19"/>
      <c r="AE21" s="19"/>
      <c r="AF21" s="19"/>
      <c r="AG21" s="18">
        <v>0</v>
      </c>
      <c r="AH21" s="18">
        <v>0</v>
      </c>
      <c r="AI21" s="18">
        <v>0</v>
      </c>
      <c r="AJ21" s="18">
        <v>0</v>
      </c>
      <c r="AK21" s="18">
        <v>0</v>
      </c>
      <c r="AL21" s="18">
        <v>0</v>
      </c>
      <c r="AM21" s="18">
        <v>0</v>
      </c>
      <c r="AN21" s="18">
        <v>0</v>
      </c>
      <c r="AO21" s="18">
        <v>0</v>
      </c>
      <c r="AP21" s="18">
        <v>0</v>
      </c>
      <c r="AQ21" s="18">
        <v>0</v>
      </c>
      <c r="AR21" s="18">
        <v>0</v>
      </c>
      <c r="AS21" s="18">
        <v>0</v>
      </c>
      <c r="AT21" s="18">
        <v>0</v>
      </c>
      <c r="AU21" s="18"/>
      <c r="AV21" s="18"/>
      <c r="AW21" s="18"/>
      <c r="AX21" s="18"/>
      <c r="AY21" s="18"/>
      <c r="AZ21" s="18"/>
      <c r="BA21" s="18"/>
      <c r="BB21" s="18"/>
      <c r="BC21" s="18"/>
      <c r="BD21" s="18"/>
      <c r="BE21" s="18"/>
      <c r="BF21" s="18"/>
      <c r="BG21" s="18"/>
      <c r="BH21" s="18"/>
    </row>
    <row r="22" spans="3:60">
      <c r="C22" s="17" t="s">
        <v>94</v>
      </c>
      <c r="D22" s="17" t="s">
        <v>103</v>
      </c>
      <c r="E22" s="18">
        <v>0</v>
      </c>
      <c r="F22" s="18">
        <v>0</v>
      </c>
      <c r="G22" s="18">
        <v>0</v>
      </c>
      <c r="H22" s="18">
        <v>0</v>
      </c>
      <c r="I22" s="18">
        <v>0</v>
      </c>
      <c r="J22" s="18">
        <v>0</v>
      </c>
      <c r="K22" s="18">
        <v>0</v>
      </c>
      <c r="L22" s="18">
        <v>0</v>
      </c>
      <c r="M22" s="18">
        <v>0</v>
      </c>
      <c r="N22" s="18">
        <v>0</v>
      </c>
      <c r="O22" s="18">
        <v>0</v>
      </c>
      <c r="P22" s="18">
        <v>0</v>
      </c>
      <c r="Q22" s="18">
        <v>0</v>
      </c>
      <c r="R22" s="18">
        <v>0</v>
      </c>
      <c r="S22" s="19"/>
      <c r="T22" s="19"/>
      <c r="U22" s="19"/>
      <c r="V22" s="19"/>
      <c r="W22" s="19"/>
      <c r="X22" s="19"/>
      <c r="Y22" s="19"/>
      <c r="Z22" s="19"/>
      <c r="AA22" s="19"/>
      <c r="AB22" s="19"/>
      <c r="AC22" s="19"/>
      <c r="AD22" s="19"/>
      <c r="AE22" s="19"/>
      <c r="AF22" s="19"/>
      <c r="AG22" s="18">
        <v>0</v>
      </c>
      <c r="AH22" s="18">
        <v>0</v>
      </c>
      <c r="AI22" s="18">
        <v>0</v>
      </c>
      <c r="AJ22" s="18">
        <v>0</v>
      </c>
      <c r="AK22" s="18">
        <v>0</v>
      </c>
      <c r="AL22" s="18">
        <v>0</v>
      </c>
      <c r="AM22" s="18">
        <v>0</v>
      </c>
      <c r="AN22" s="18">
        <v>0</v>
      </c>
      <c r="AO22" s="18">
        <v>0</v>
      </c>
      <c r="AP22" s="18">
        <v>0</v>
      </c>
      <c r="AQ22" s="18">
        <v>0</v>
      </c>
      <c r="AR22" s="18">
        <v>0</v>
      </c>
      <c r="AS22" s="18">
        <v>0</v>
      </c>
      <c r="AT22" s="18">
        <v>0</v>
      </c>
      <c r="AU22" s="18"/>
      <c r="AV22" s="18"/>
      <c r="AW22" s="18"/>
      <c r="AX22" s="18"/>
      <c r="AY22" s="18"/>
      <c r="AZ22" s="18"/>
      <c r="BA22" s="18"/>
      <c r="BB22" s="18"/>
      <c r="BC22" s="18"/>
      <c r="BD22" s="18"/>
      <c r="BE22" s="18"/>
      <c r="BF22" s="18"/>
      <c r="BG22" s="18"/>
      <c r="BH22" s="18"/>
    </row>
    <row r="23" spans="3:60">
      <c r="C23" s="17" t="s">
        <v>94</v>
      </c>
      <c r="D23" s="17" t="s">
        <v>104</v>
      </c>
      <c r="E23" s="18">
        <v>0</v>
      </c>
      <c r="F23" s="18">
        <v>0</v>
      </c>
      <c r="G23" s="18">
        <v>0</v>
      </c>
      <c r="H23" s="18">
        <v>0</v>
      </c>
      <c r="I23" s="18">
        <v>0</v>
      </c>
      <c r="J23" s="18">
        <v>0</v>
      </c>
      <c r="K23" s="18">
        <v>0</v>
      </c>
      <c r="L23" s="18">
        <v>0</v>
      </c>
      <c r="M23" s="18">
        <v>0</v>
      </c>
      <c r="N23" s="18">
        <v>0</v>
      </c>
      <c r="O23" s="18">
        <v>0</v>
      </c>
      <c r="P23" s="18">
        <v>0</v>
      </c>
      <c r="Q23" s="18">
        <v>0</v>
      </c>
      <c r="R23" s="18">
        <v>0</v>
      </c>
      <c r="S23" s="19"/>
      <c r="T23" s="19"/>
      <c r="U23" s="19"/>
      <c r="V23" s="19"/>
      <c r="W23" s="19"/>
      <c r="X23" s="19"/>
      <c r="Y23" s="19"/>
      <c r="Z23" s="19"/>
      <c r="AA23" s="19"/>
      <c r="AB23" s="19"/>
      <c r="AC23" s="19"/>
      <c r="AD23" s="19"/>
      <c r="AE23" s="19"/>
      <c r="AF23" s="19"/>
      <c r="AG23" s="18">
        <v>0</v>
      </c>
      <c r="AH23" s="18">
        <v>0</v>
      </c>
      <c r="AI23" s="18">
        <v>0</v>
      </c>
      <c r="AJ23" s="18">
        <v>0</v>
      </c>
      <c r="AK23" s="18">
        <v>0</v>
      </c>
      <c r="AL23" s="18">
        <v>0</v>
      </c>
      <c r="AM23" s="18">
        <v>0</v>
      </c>
      <c r="AN23" s="18">
        <v>0</v>
      </c>
      <c r="AO23" s="18">
        <v>0</v>
      </c>
      <c r="AP23" s="18">
        <v>0</v>
      </c>
      <c r="AQ23" s="18">
        <v>0</v>
      </c>
      <c r="AR23" s="18">
        <v>0</v>
      </c>
      <c r="AS23" s="18">
        <v>0</v>
      </c>
      <c r="AT23" s="18">
        <v>0</v>
      </c>
      <c r="AU23" s="18"/>
      <c r="AV23" s="18"/>
      <c r="AW23" s="18"/>
      <c r="AX23" s="18"/>
      <c r="AY23" s="18"/>
      <c r="AZ23" s="18"/>
      <c r="BA23" s="18"/>
      <c r="BB23" s="18"/>
      <c r="BC23" s="18"/>
      <c r="BD23" s="18"/>
      <c r="BE23" s="18"/>
      <c r="BF23" s="18"/>
      <c r="BG23" s="18"/>
      <c r="BH23" s="18"/>
    </row>
    <row r="24" spans="3:60">
      <c r="C24" s="17" t="s">
        <v>94</v>
      </c>
      <c r="D24" s="17" t="s">
        <v>105</v>
      </c>
      <c r="E24" s="18">
        <v>0</v>
      </c>
      <c r="F24" s="18">
        <v>0</v>
      </c>
      <c r="G24" s="18">
        <v>0</v>
      </c>
      <c r="H24" s="18">
        <v>0</v>
      </c>
      <c r="I24" s="18">
        <v>0</v>
      </c>
      <c r="J24" s="18">
        <v>0</v>
      </c>
      <c r="K24" s="18">
        <v>0</v>
      </c>
      <c r="L24" s="18">
        <v>0</v>
      </c>
      <c r="M24" s="18">
        <v>0</v>
      </c>
      <c r="N24" s="18">
        <v>0</v>
      </c>
      <c r="O24" s="18">
        <v>0</v>
      </c>
      <c r="P24" s="18">
        <v>0</v>
      </c>
      <c r="Q24" s="18">
        <v>0</v>
      </c>
      <c r="R24" s="18">
        <v>0</v>
      </c>
      <c r="S24" s="19"/>
      <c r="T24" s="19"/>
      <c r="U24" s="19"/>
      <c r="V24" s="19"/>
      <c r="W24" s="19"/>
      <c r="X24" s="19"/>
      <c r="Y24" s="19"/>
      <c r="Z24" s="19"/>
      <c r="AA24" s="19"/>
      <c r="AB24" s="19"/>
      <c r="AC24" s="19"/>
      <c r="AD24" s="19"/>
      <c r="AE24" s="19"/>
      <c r="AF24" s="19"/>
      <c r="AG24" s="18">
        <v>0</v>
      </c>
      <c r="AH24" s="18">
        <v>0</v>
      </c>
      <c r="AI24" s="18">
        <v>0</v>
      </c>
      <c r="AJ24" s="18">
        <v>0</v>
      </c>
      <c r="AK24" s="18">
        <v>0</v>
      </c>
      <c r="AL24" s="18">
        <v>0</v>
      </c>
      <c r="AM24" s="18">
        <v>0</v>
      </c>
      <c r="AN24" s="18">
        <v>0</v>
      </c>
      <c r="AO24" s="18">
        <v>0</v>
      </c>
      <c r="AP24" s="18">
        <v>0</v>
      </c>
      <c r="AQ24" s="18">
        <v>0</v>
      </c>
      <c r="AR24" s="18">
        <v>0</v>
      </c>
      <c r="AS24" s="18">
        <v>0</v>
      </c>
      <c r="AT24" s="18">
        <v>0</v>
      </c>
      <c r="AU24" s="18"/>
      <c r="AV24" s="18"/>
      <c r="AW24" s="18"/>
      <c r="AX24" s="18"/>
      <c r="AY24" s="18"/>
      <c r="AZ24" s="18"/>
      <c r="BA24" s="18"/>
      <c r="BB24" s="18"/>
      <c r="BC24" s="18"/>
      <c r="BD24" s="18"/>
      <c r="BE24" s="18"/>
      <c r="BF24" s="18"/>
      <c r="BG24" s="18"/>
      <c r="BH24" s="18"/>
    </row>
    <row r="25" spans="3:60">
      <c r="C25" s="17" t="s">
        <v>94</v>
      </c>
      <c r="D25" s="17" t="s">
        <v>106</v>
      </c>
      <c r="E25" s="18">
        <v>156923</v>
      </c>
      <c r="F25" s="18">
        <v>158637</v>
      </c>
      <c r="G25" s="18">
        <v>154270</v>
      </c>
      <c r="H25" s="18">
        <v>161672</v>
      </c>
      <c r="I25" s="18">
        <v>169327</v>
      </c>
      <c r="J25" s="18">
        <v>168981</v>
      </c>
      <c r="K25" s="18">
        <v>180988</v>
      </c>
      <c r="L25" s="18">
        <v>196118</v>
      </c>
      <c r="M25" s="18">
        <v>202112</v>
      </c>
      <c r="N25" s="18">
        <v>209721</v>
      </c>
      <c r="O25" s="18">
        <v>216185</v>
      </c>
      <c r="P25" s="18">
        <v>211359</v>
      </c>
      <c r="Q25" s="18">
        <v>211382</v>
      </c>
      <c r="R25" s="18">
        <v>203756</v>
      </c>
      <c r="S25" s="19"/>
      <c r="T25" s="19"/>
      <c r="U25" s="19"/>
      <c r="V25" s="19"/>
      <c r="W25" s="19"/>
      <c r="X25" s="19"/>
      <c r="Y25" s="19"/>
      <c r="Z25" s="19"/>
      <c r="AA25" s="19"/>
      <c r="AB25" s="19"/>
      <c r="AC25" s="19"/>
      <c r="AD25" s="19"/>
      <c r="AE25" s="19"/>
      <c r="AF25" s="19"/>
      <c r="AG25" s="18">
        <v>66119799</v>
      </c>
      <c r="AH25" s="18">
        <v>74503376</v>
      </c>
      <c r="AI25" s="18">
        <v>63838564</v>
      </c>
      <c r="AJ25" s="18">
        <v>69795586</v>
      </c>
      <c r="AK25" s="18">
        <v>81106090</v>
      </c>
      <c r="AL25" s="18">
        <v>71705103</v>
      </c>
      <c r="AM25" s="18">
        <v>70280720</v>
      </c>
      <c r="AN25" s="18">
        <v>86457194</v>
      </c>
      <c r="AO25" s="18">
        <v>79786867</v>
      </c>
      <c r="AP25" s="18">
        <v>86869777</v>
      </c>
      <c r="AQ25" s="18">
        <v>88204288</v>
      </c>
      <c r="AR25" s="18">
        <v>89859041.109999999</v>
      </c>
      <c r="AS25" s="18">
        <v>80629864.200000003</v>
      </c>
      <c r="AT25" s="18">
        <v>86039884</v>
      </c>
      <c r="AU25" s="18"/>
      <c r="AV25" s="18"/>
      <c r="AW25" s="18"/>
      <c r="AX25" s="18"/>
      <c r="AY25" s="18"/>
      <c r="AZ25" s="18"/>
      <c r="BA25" s="18"/>
      <c r="BB25" s="18"/>
      <c r="BC25" s="18"/>
      <c r="BD25" s="18"/>
      <c r="BE25" s="18"/>
      <c r="BF25" s="18"/>
      <c r="BG25" s="18"/>
      <c r="BH25" s="18"/>
    </row>
    <row r="26" spans="3:60" hidden="1">
      <c r="C26" s="17" t="s">
        <v>107</v>
      </c>
      <c r="D26" s="17" t="s">
        <v>95</v>
      </c>
      <c r="E26" s="18">
        <v>34</v>
      </c>
      <c r="F26" s="18">
        <v>24</v>
      </c>
      <c r="G26" s="18">
        <v>31</v>
      </c>
      <c r="H26" s="18">
        <v>29</v>
      </c>
      <c r="I26" s="18">
        <v>181</v>
      </c>
      <c r="J26" s="18">
        <v>209</v>
      </c>
      <c r="K26" s="18">
        <v>213</v>
      </c>
      <c r="L26" s="18">
        <v>285</v>
      </c>
      <c r="M26" s="18">
        <v>391</v>
      </c>
      <c r="N26" s="18">
        <v>389</v>
      </c>
      <c r="O26" s="18">
        <v>441</v>
      </c>
      <c r="P26" s="18">
        <v>376</v>
      </c>
      <c r="Q26" s="18">
        <v>358</v>
      </c>
      <c r="R26" s="18">
        <v>313</v>
      </c>
      <c r="S26" s="19">
        <v>278</v>
      </c>
      <c r="T26" s="19">
        <v>160</v>
      </c>
      <c r="U26" s="19">
        <v>308</v>
      </c>
      <c r="V26" s="19">
        <v>349</v>
      </c>
      <c r="W26" s="19">
        <v>377.41</v>
      </c>
      <c r="X26" s="19">
        <v>318.32</v>
      </c>
      <c r="Y26" s="19">
        <v>320.58</v>
      </c>
      <c r="Z26" s="19">
        <v>331.86</v>
      </c>
      <c r="AA26" s="19">
        <v>313.7</v>
      </c>
      <c r="AB26" s="19">
        <v>376.12</v>
      </c>
      <c r="AC26" s="19">
        <v>320.33999999999997</v>
      </c>
      <c r="AD26" s="19">
        <v>366.82</v>
      </c>
      <c r="AE26" s="19">
        <v>336.77</v>
      </c>
      <c r="AF26" s="19">
        <v>345.81</v>
      </c>
      <c r="AG26" s="18">
        <v>9452</v>
      </c>
      <c r="AH26" s="18">
        <v>3840</v>
      </c>
      <c r="AI26" s="18">
        <v>9548</v>
      </c>
      <c r="AJ26" s="18">
        <v>10121</v>
      </c>
      <c r="AK26" s="18">
        <v>68311</v>
      </c>
      <c r="AL26" s="18">
        <v>66528</v>
      </c>
      <c r="AM26" s="18">
        <v>68284</v>
      </c>
      <c r="AN26" s="18">
        <v>94579</v>
      </c>
      <c r="AO26" s="18">
        <v>122655</v>
      </c>
      <c r="AP26" s="18">
        <v>146311</v>
      </c>
      <c r="AQ26" s="18">
        <v>141271</v>
      </c>
      <c r="AR26" s="18">
        <v>137924</v>
      </c>
      <c r="AS26" s="18">
        <v>120564</v>
      </c>
      <c r="AT26" s="18">
        <v>108240</v>
      </c>
      <c r="AU26" s="18"/>
      <c r="AV26" s="18"/>
      <c r="AW26" s="18"/>
      <c r="AX26" s="18"/>
      <c r="AY26" s="18"/>
      <c r="AZ26" s="18"/>
      <c r="BA26" s="18"/>
      <c r="BB26" s="18"/>
      <c r="BC26" s="18"/>
      <c r="BD26" s="18"/>
      <c r="BE26" s="18"/>
      <c r="BF26" s="18"/>
      <c r="BG26" s="18"/>
      <c r="BH26" s="18"/>
    </row>
    <row r="27" spans="3:60" hidden="1">
      <c r="C27" s="17" t="s">
        <v>107</v>
      </c>
      <c r="D27" s="17" t="s">
        <v>96</v>
      </c>
      <c r="E27" s="18">
        <v>0</v>
      </c>
      <c r="F27" s="18">
        <v>0</v>
      </c>
      <c r="G27" s="18">
        <v>0</v>
      </c>
      <c r="H27" s="18">
        <v>0</v>
      </c>
      <c r="I27" s="18">
        <v>0</v>
      </c>
      <c r="J27" s="18">
        <v>0</v>
      </c>
      <c r="K27" s="18">
        <v>0</v>
      </c>
      <c r="L27" s="18">
        <v>0</v>
      </c>
      <c r="M27" s="18">
        <v>0</v>
      </c>
      <c r="N27" s="18">
        <v>0</v>
      </c>
      <c r="O27" s="18">
        <v>0</v>
      </c>
      <c r="P27" s="18">
        <v>0</v>
      </c>
      <c r="Q27" s="18">
        <v>0</v>
      </c>
      <c r="R27" s="18">
        <v>0</v>
      </c>
      <c r="S27" s="19"/>
      <c r="T27" s="19"/>
      <c r="U27" s="19"/>
      <c r="V27" s="19"/>
      <c r="W27" s="19"/>
      <c r="X27" s="19"/>
      <c r="Y27" s="19"/>
      <c r="Z27" s="19"/>
      <c r="AA27" s="19"/>
      <c r="AB27" s="19"/>
      <c r="AC27" s="19"/>
      <c r="AD27" s="19"/>
      <c r="AE27" s="19"/>
      <c r="AF27" s="19"/>
      <c r="AG27" s="18">
        <v>1110</v>
      </c>
      <c r="AH27" s="18">
        <v>357</v>
      </c>
      <c r="AI27" s="18">
        <v>255</v>
      </c>
      <c r="AJ27" s="18">
        <v>1154</v>
      </c>
      <c r="AK27" s="18">
        <v>4212</v>
      </c>
      <c r="AL27" s="18">
        <v>4835</v>
      </c>
      <c r="AM27" s="18">
        <v>6041</v>
      </c>
      <c r="AN27" s="18">
        <v>7829</v>
      </c>
      <c r="AO27" s="18">
        <v>9019</v>
      </c>
      <c r="AP27" s="18">
        <v>10280</v>
      </c>
      <c r="AQ27" s="18">
        <v>10345</v>
      </c>
      <c r="AR27" s="18">
        <v>9283.11</v>
      </c>
      <c r="AS27" s="18">
        <v>8411.2000000000007</v>
      </c>
      <c r="AT27" s="18">
        <v>10590</v>
      </c>
      <c r="AU27" s="18"/>
      <c r="AV27" s="18"/>
      <c r="AW27" s="18"/>
      <c r="AX27" s="18"/>
      <c r="AY27" s="18"/>
      <c r="AZ27" s="18"/>
      <c r="BA27" s="18"/>
      <c r="BB27" s="18"/>
      <c r="BC27" s="18"/>
      <c r="BD27" s="18"/>
      <c r="BE27" s="18"/>
      <c r="BF27" s="18"/>
      <c r="BG27" s="18"/>
      <c r="BH27" s="18"/>
    </row>
    <row r="28" spans="3:60" hidden="1">
      <c r="C28" s="17" t="s">
        <v>107</v>
      </c>
      <c r="D28" s="17" t="s">
        <v>97</v>
      </c>
      <c r="E28" s="18">
        <v>425</v>
      </c>
      <c r="F28" s="18">
        <v>433</v>
      </c>
      <c r="G28" s="18">
        <v>430</v>
      </c>
      <c r="H28" s="18">
        <v>400</v>
      </c>
      <c r="I28" s="18">
        <v>410</v>
      </c>
      <c r="J28" s="18">
        <v>625</v>
      </c>
      <c r="K28" s="18">
        <v>640</v>
      </c>
      <c r="L28" s="18">
        <v>855</v>
      </c>
      <c r="M28" s="18">
        <v>1015</v>
      </c>
      <c r="N28" s="18">
        <v>945</v>
      </c>
      <c r="O28" s="18">
        <v>1040</v>
      </c>
      <c r="P28" s="18">
        <v>870</v>
      </c>
      <c r="Q28" s="18">
        <v>700</v>
      </c>
      <c r="R28" s="18">
        <v>455</v>
      </c>
      <c r="S28" s="19">
        <v>510</v>
      </c>
      <c r="T28" s="19">
        <v>525</v>
      </c>
      <c r="U28" s="19">
        <v>515</v>
      </c>
      <c r="V28" s="19">
        <v>525</v>
      </c>
      <c r="W28" s="19">
        <v>565</v>
      </c>
      <c r="X28" s="19">
        <v>480</v>
      </c>
      <c r="Y28" s="19">
        <v>470</v>
      </c>
      <c r="Z28" s="19">
        <v>530</v>
      </c>
      <c r="AA28" s="19">
        <v>450</v>
      </c>
      <c r="AB28" s="19">
        <v>466.61</v>
      </c>
      <c r="AC28" s="19">
        <v>386.83</v>
      </c>
      <c r="AD28" s="19">
        <v>493.54</v>
      </c>
      <c r="AE28" s="19">
        <v>419.62</v>
      </c>
      <c r="AF28" s="19">
        <v>355.45</v>
      </c>
      <c r="AG28" s="18">
        <v>216750</v>
      </c>
      <c r="AH28" s="18">
        <v>227325</v>
      </c>
      <c r="AI28" s="18">
        <v>221450</v>
      </c>
      <c r="AJ28" s="18">
        <v>210000</v>
      </c>
      <c r="AK28" s="18">
        <v>231650</v>
      </c>
      <c r="AL28" s="18">
        <v>300000</v>
      </c>
      <c r="AM28" s="18">
        <v>300800</v>
      </c>
      <c r="AN28" s="18">
        <v>453150</v>
      </c>
      <c r="AO28" s="18">
        <v>456750</v>
      </c>
      <c r="AP28" s="18">
        <v>440950</v>
      </c>
      <c r="AQ28" s="18">
        <v>402300</v>
      </c>
      <c r="AR28" s="18">
        <v>429380</v>
      </c>
      <c r="AS28" s="18">
        <v>293735</v>
      </c>
      <c r="AT28" s="18">
        <v>161728</v>
      </c>
      <c r="AU28" s="18"/>
      <c r="AV28" s="18"/>
      <c r="AW28" s="18"/>
      <c r="AX28" s="18"/>
      <c r="AY28" s="18"/>
      <c r="AZ28" s="18"/>
      <c r="BA28" s="18"/>
      <c r="BB28" s="18"/>
      <c r="BC28" s="18"/>
      <c r="BD28" s="18"/>
      <c r="BE28" s="18"/>
      <c r="BF28" s="18"/>
      <c r="BG28" s="18"/>
      <c r="BH28" s="18"/>
    </row>
    <row r="29" spans="3:60" hidden="1">
      <c r="C29" s="17" t="s">
        <v>107</v>
      </c>
      <c r="D29" s="17" t="s">
        <v>98</v>
      </c>
      <c r="E29" s="18">
        <v>214</v>
      </c>
      <c r="F29" s="18">
        <v>237</v>
      </c>
      <c r="G29" s="18">
        <v>241</v>
      </c>
      <c r="H29" s="18">
        <v>261</v>
      </c>
      <c r="I29" s="18">
        <v>291</v>
      </c>
      <c r="J29" s="18">
        <v>303</v>
      </c>
      <c r="K29" s="18">
        <v>313</v>
      </c>
      <c r="L29" s="18">
        <v>323</v>
      </c>
      <c r="M29" s="18">
        <v>334</v>
      </c>
      <c r="N29" s="18">
        <v>344</v>
      </c>
      <c r="O29" s="18">
        <v>355</v>
      </c>
      <c r="P29" s="18">
        <v>355</v>
      </c>
      <c r="Q29" s="18">
        <v>355</v>
      </c>
      <c r="R29" s="18">
        <v>379</v>
      </c>
      <c r="S29" s="19">
        <v>192.78</v>
      </c>
      <c r="T29" s="19">
        <v>196.96</v>
      </c>
      <c r="U29" s="19">
        <v>194.15</v>
      </c>
      <c r="V29" s="19">
        <v>200</v>
      </c>
      <c r="W29" s="19">
        <v>210</v>
      </c>
      <c r="X29" s="19">
        <v>200</v>
      </c>
      <c r="Y29" s="19">
        <v>201.63</v>
      </c>
      <c r="Z29" s="19">
        <v>202.52</v>
      </c>
      <c r="AA29" s="19">
        <v>208.17</v>
      </c>
      <c r="AB29" s="19">
        <v>207.63</v>
      </c>
      <c r="AC29" s="19">
        <v>300</v>
      </c>
      <c r="AD29" s="19">
        <v>300</v>
      </c>
      <c r="AE29" s="19">
        <v>300</v>
      </c>
      <c r="AF29" s="19">
        <v>299.55</v>
      </c>
      <c r="AG29" s="18">
        <v>41255</v>
      </c>
      <c r="AH29" s="18">
        <v>46680</v>
      </c>
      <c r="AI29" s="18">
        <v>46790</v>
      </c>
      <c r="AJ29" s="18">
        <v>52200</v>
      </c>
      <c r="AK29" s="18">
        <v>61110</v>
      </c>
      <c r="AL29" s="18">
        <v>60600</v>
      </c>
      <c r="AM29" s="18">
        <v>63110</v>
      </c>
      <c r="AN29" s="18">
        <v>65415</v>
      </c>
      <c r="AO29" s="18">
        <v>69530</v>
      </c>
      <c r="AP29" s="18">
        <v>71425</v>
      </c>
      <c r="AQ29" s="18">
        <v>106500</v>
      </c>
      <c r="AR29" s="18">
        <v>106500</v>
      </c>
      <c r="AS29" s="18">
        <v>106500</v>
      </c>
      <c r="AT29" s="18">
        <v>113530</v>
      </c>
      <c r="AU29" s="18"/>
      <c r="AV29" s="18"/>
      <c r="AW29" s="18"/>
      <c r="AX29" s="18"/>
      <c r="AY29" s="18"/>
      <c r="AZ29" s="18"/>
      <c r="BA29" s="18"/>
      <c r="BB29" s="18"/>
      <c r="BC29" s="18"/>
      <c r="BD29" s="18"/>
      <c r="BE29" s="18"/>
      <c r="BF29" s="18"/>
      <c r="BG29" s="18"/>
      <c r="BH29" s="18"/>
    </row>
    <row r="30" spans="3:60" hidden="1">
      <c r="C30" s="17" t="s">
        <v>107</v>
      </c>
      <c r="D30" s="17" t="s">
        <v>99</v>
      </c>
      <c r="E30" s="18">
        <v>2643</v>
      </c>
      <c r="F30" s="18">
        <v>2615</v>
      </c>
      <c r="G30" s="18">
        <v>2556</v>
      </c>
      <c r="H30" s="18">
        <v>2556</v>
      </c>
      <c r="I30" s="18">
        <v>2670</v>
      </c>
      <c r="J30" s="18">
        <v>2588</v>
      </c>
      <c r="K30" s="18">
        <v>3018</v>
      </c>
      <c r="L30" s="18">
        <v>3313</v>
      </c>
      <c r="M30" s="18">
        <v>2998</v>
      </c>
      <c r="N30" s="18">
        <v>3189</v>
      </c>
      <c r="O30" s="18">
        <v>3407</v>
      </c>
      <c r="P30" s="18">
        <v>3078</v>
      </c>
      <c r="Q30" s="18">
        <v>2986</v>
      </c>
      <c r="R30" s="18">
        <v>3171</v>
      </c>
      <c r="S30" s="19">
        <v>430</v>
      </c>
      <c r="T30" s="19">
        <v>480</v>
      </c>
      <c r="U30" s="19">
        <v>450</v>
      </c>
      <c r="V30" s="19">
        <v>465</v>
      </c>
      <c r="W30" s="19">
        <v>510</v>
      </c>
      <c r="X30" s="19">
        <v>490</v>
      </c>
      <c r="Y30" s="19">
        <v>480</v>
      </c>
      <c r="Z30" s="19">
        <v>529.14</v>
      </c>
      <c r="AA30" s="19">
        <v>440</v>
      </c>
      <c r="AB30" s="19">
        <v>470</v>
      </c>
      <c r="AC30" s="19">
        <v>480</v>
      </c>
      <c r="AD30" s="19">
        <v>490</v>
      </c>
      <c r="AE30" s="19">
        <v>417</v>
      </c>
      <c r="AF30" s="19">
        <v>463.42</v>
      </c>
      <c r="AG30" s="18">
        <v>1136490</v>
      </c>
      <c r="AH30" s="18">
        <v>1255200</v>
      </c>
      <c r="AI30" s="18">
        <v>1150200</v>
      </c>
      <c r="AJ30" s="18">
        <v>1188540</v>
      </c>
      <c r="AK30" s="18">
        <v>1361700</v>
      </c>
      <c r="AL30" s="18">
        <v>1268120</v>
      </c>
      <c r="AM30" s="18">
        <v>1448640</v>
      </c>
      <c r="AN30" s="18">
        <v>1753040</v>
      </c>
      <c r="AO30" s="18">
        <v>1319120</v>
      </c>
      <c r="AP30" s="18">
        <v>1498830</v>
      </c>
      <c r="AQ30" s="18">
        <v>1635360</v>
      </c>
      <c r="AR30" s="18">
        <v>1508220</v>
      </c>
      <c r="AS30" s="18">
        <v>1245162</v>
      </c>
      <c r="AT30" s="18">
        <v>1469489</v>
      </c>
      <c r="AU30" s="18"/>
      <c r="AV30" s="18"/>
      <c r="AW30" s="18"/>
      <c r="AX30" s="18"/>
      <c r="AY30" s="18"/>
      <c r="AZ30" s="18"/>
      <c r="BA30" s="18"/>
      <c r="BB30" s="18"/>
      <c r="BC30" s="18"/>
      <c r="BD30" s="18"/>
      <c r="BE30" s="18"/>
      <c r="BF30" s="18"/>
      <c r="BG30" s="18"/>
      <c r="BH30" s="18"/>
    </row>
    <row r="31" spans="3:60" hidden="1">
      <c r="C31" s="17" t="s">
        <v>107</v>
      </c>
      <c r="D31" s="17" t="s">
        <v>100</v>
      </c>
      <c r="E31" s="18">
        <v>2857</v>
      </c>
      <c r="F31" s="18">
        <v>2852</v>
      </c>
      <c r="G31" s="18">
        <v>2797</v>
      </c>
      <c r="H31" s="18">
        <v>2817</v>
      </c>
      <c r="I31" s="18">
        <v>2961</v>
      </c>
      <c r="J31" s="18">
        <v>2891</v>
      </c>
      <c r="K31" s="18">
        <v>3331</v>
      </c>
      <c r="L31" s="18">
        <v>3636</v>
      </c>
      <c r="M31" s="18">
        <v>3332</v>
      </c>
      <c r="N31" s="18">
        <v>3533</v>
      </c>
      <c r="O31" s="18">
        <v>3762</v>
      </c>
      <c r="P31" s="18">
        <v>3433</v>
      </c>
      <c r="Q31" s="18">
        <v>3341</v>
      </c>
      <c r="R31" s="18">
        <v>3550</v>
      </c>
      <c r="S31" s="19">
        <v>412.23</v>
      </c>
      <c r="T31" s="19">
        <v>456.48</v>
      </c>
      <c r="U31" s="19">
        <v>427.95</v>
      </c>
      <c r="V31" s="19">
        <v>440.45</v>
      </c>
      <c r="W31" s="19">
        <v>480.52</v>
      </c>
      <c r="X31" s="19">
        <v>459.61</v>
      </c>
      <c r="Y31" s="19">
        <v>453.84</v>
      </c>
      <c r="Z31" s="19">
        <v>500.13</v>
      </c>
      <c r="AA31" s="19">
        <v>416.76</v>
      </c>
      <c r="AB31" s="19">
        <v>444.45</v>
      </c>
      <c r="AC31" s="19">
        <v>463.01</v>
      </c>
      <c r="AD31" s="19">
        <v>470.35</v>
      </c>
      <c r="AE31" s="19">
        <v>404.57</v>
      </c>
      <c r="AF31" s="19">
        <v>445.92</v>
      </c>
      <c r="AG31" s="18">
        <v>1177745</v>
      </c>
      <c r="AH31" s="18">
        <v>1301880</v>
      </c>
      <c r="AI31" s="18">
        <v>1196990</v>
      </c>
      <c r="AJ31" s="18">
        <v>1240740</v>
      </c>
      <c r="AK31" s="18">
        <v>1422810</v>
      </c>
      <c r="AL31" s="18">
        <v>1328720</v>
      </c>
      <c r="AM31" s="18">
        <v>1511750</v>
      </c>
      <c r="AN31" s="18">
        <v>1818455</v>
      </c>
      <c r="AO31" s="18">
        <v>1388650</v>
      </c>
      <c r="AP31" s="18">
        <v>1570255</v>
      </c>
      <c r="AQ31" s="18">
        <v>1741860</v>
      </c>
      <c r="AR31" s="18">
        <v>1614720</v>
      </c>
      <c r="AS31" s="18">
        <v>1351662</v>
      </c>
      <c r="AT31" s="18">
        <v>1583019</v>
      </c>
      <c r="AU31" s="18"/>
      <c r="AV31" s="18"/>
      <c r="AW31" s="18"/>
      <c r="AX31" s="18"/>
      <c r="AY31" s="18"/>
      <c r="AZ31" s="18"/>
      <c r="BA31" s="18"/>
      <c r="BB31" s="18"/>
      <c r="BC31" s="18"/>
      <c r="BD31" s="18"/>
      <c r="BE31" s="18"/>
      <c r="BF31" s="18"/>
      <c r="BG31" s="18"/>
      <c r="BH31" s="18"/>
    </row>
    <row r="32" spans="3:60" hidden="1">
      <c r="C32" s="17" t="s">
        <v>107</v>
      </c>
      <c r="D32" s="17" t="s">
        <v>101</v>
      </c>
      <c r="E32" s="18">
        <v>3316</v>
      </c>
      <c r="F32" s="18">
        <v>3309</v>
      </c>
      <c r="G32" s="18">
        <v>3258</v>
      </c>
      <c r="H32" s="18">
        <v>3246</v>
      </c>
      <c r="I32" s="18">
        <v>3552</v>
      </c>
      <c r="J32" s="18">
        <v>3725</v>
      </c>
      <c r="K32" s="18">
        <v>4184</v>
      </c>
      <c r="L32" s="18">
        <v>4776</v>
      </c>
      <c r="M32" s="18">
        <v>4738</v>
      </c>
      <c r="N32" s="18">
        <v>4867</v>
      </c>
      <c r="O32" s="18">
        <v>5243</v>
      </c>
      <c r="P32" s="18">
        <v>4679</v>
      </c>
      <c r="Q32" s="18">
        <v>4399</v>
      </c>
      <c r="R32" s="18">
        <v>4318</v>
      </c>
      <c r="S32" s="19">
        <v>423.72</v>
      </c>
      <c r="T32" s="19">
        <v>463.4</v>
      </c>
      <c r="U32" s="19">
        <v>438.38</v>
      </c>
      <c r="V32" s="19">
        <v>450.41</v>
      </c>
      <c r="W32" s="19">
        <v>486.2</v>
      </c>
      <c r="X32" s="19">
        <v>456.4</v>
      </c>
      <c r="Y32" s="19">
        <v>450.97</v>
      </c>
      <c r="Z32" s="19">
        <v>497.07</v>
      </c>
      <c r="AA32" s="19">
        <v>417.28</v>
      </c>
      <c r="AB32" s="19">
        <v>445.41</v>
      </c>
      <c r="AC32" s="19">
        <v>437.87</v>
      </c>
      <c r="AD32" s="19">
        <v>468.33</v>
      </c>
      <c r="AE32" s="19">
        <v>403.36</v>
      </c>
      <c r="AF32" s="19">
        <v>431.58</v>
      </c>
      <c r="AG32" s="18">
        <v>1405057</v>
      </c>
      <c r="AH32" s="18">
        <v>1533402</v>
      </c>
      <c r="AI32" s="18">
        <v>1428243</v>
      </c>
      <c r="AJ32" s="18">
        <v>1462015</v>
      </c>
      <c r="AK32" s="18">
        <v>1726983</v>
      </c>
      <c r="AL32" s="18">
        <v>1700083</v>
      </c>
      <c r="AM32" s="18">
        <v>1886875</v>
      </c>
      <c r="AN32" s="18">
        <v>2374013</v>
      </c>
      <c r="AO32" s="18">
        <v>1977074</v>
      </c>
      <c r="AP32" s="18">
        <v>2167796</v>
      </c>
      <c r="AQ32" s="18">
        <v>2295776</v>
      </c>
      <c r="AR32" s="18">
        <v>2191307.11</v>
      </c>
      <c r="AS32" s="18">
        <v>1774372.2</v>
      </c>
      <c r="AT32" s="18">
        <v>1863577</v>
      </c>
      <c r="AU32" s="18"/>
      <c r="AV32" s="18"/>
      <c r="AW32" s="18"/>
      <c r="AX32" s="18"/>
      <c r="AY32" s="18"/>
      <c r="AZ32" s="18"/>
      <c r="BA32" s="18"/>
      <c r="BB32" s="18"/>
      <c r="BC32" s="18"/>
      <c r="BD32" s="18"/>
      <c r="BE32" s="18"/>
      <c r="BF32" s="18"/>
      <c r="BG32" s="18"/>
      <c r="BH32" s="18"/>
    </row>
    <row r="33" spans="3:60" hidden="1">
      <c r="C33" s="17" t="s">
        <v>107</v>
      </c>
      <c r="D33" s="17" t="s">
        <v>102</v>
      </c>
      <c r="E33" s="18">
        <v>0</v>
      </c>
      <c r="F33" s="18">
        <v>0</v>
      </c>
      <c r="G33" s="18">
        <v>0</v>
      </c>
      <c r="H33" s="18">
        <v>0</v>
      </c>
      <c r="I33" s="18">
        <v>0</v>
      </c>
      <c r="J33" s="18">
        <v>0</v>
      </c>
      <c r="K33" s="18">
        <v>0</v>
      </c>
      <c r="L33" s="18">
        <v>0</v>
      </c>
      <c r="M33" s="18">
        <v>0</v>
      </c>
      <c r="N33" s="18">
        <v>0</v>
      </c>
      <c r="O33" s="18">
        <v>0</v>
      </c>
      <c r="P33" s="18">
        <v>0</v>
      </c>
      <c r="Q33" s="18">
        <v>0</v>
      </c>
      <c r="R33" s="18">
        <v>0</v>
      </c>
      <c r="S33" s="19"/>
      <c r="T33" s="19"/>
      <c r="U33" s="19"/>
      <c r="V33" s="19"/>
      <c r="W33" s="19"/>
      <c r="X33" s="19"/>
      <c r="Y33" s="19"/>
      <c r="Z33" s="19"/>
      <c r="AA33" s="19"/>
      <c r="AB33" s="19"/>
      <c r="AC33" s="19"/>
      <c r="AD33" s="19"/>
      <c r="AE33" s="19"/>
      <c r="AF33" s="19"/>
      <c r="AG33" s="18">
        <v>0</v>
      </c>
      <c r="AH33" s="18">
        <v>0</v>
      </c>
      <c r="AI33" s="18">
        <v>0</v>
      </c>
      <c r="AJ33" s="18">
        <v>0</v>
      </c>
      <c r="AK33" s="18">
        <v>0</v>
      </c>
      <c r="AL33" s="18">
        <v>0</v>
      </c>
      <c r="AM33" s="18">
        <v>0</v>
      </c>
      <c r="AN33" s="18">
        <v>0</v>
      </c>
      <c r="AO33" s="18">
        <v>0</v>
      </c>
      <c r="AP33" s="18">
        <v>0</v>
      </c>
      <c r="AQ33" s="18">
        <v>0</v>
      </c>
      <c r="AR33" s="18">
        <v>0</v>
      </c>
      <c r="AS33" s="18">
        <v>0</v>
      </c>
      <c r="AT33" s="18">
        <v>0</v>
      </c>
      <c r="AU33" s="18"/>
      <c r="AV33" s="18"/>
      <c r="AW33" s="18"/>
      <c r="AX33" s="18"/>
      <c r="AY33" s="18"/>
      <c r="AZ33" s="18"/>
      <c r="BA33" s="18"/>
      <c r="BB33" s="18"/>
      <c r="BC33" s="18"/>
      <c r="BD33" s="18"/>
      <c r="BE33" s="18"/>
      <c r="BF33" s="18"/>
      <c r="BG33" s="18"/>
      <c r="BH33" s="18"/>
    </row>
    <row r="34" spans="3:60" hidden="1">
      <c r="C34" s="17" t="s">
        <v>107</v>
      </c>
      <c r="D34" s="17" t="s">
        <v>103</v>
      </c>
      <c r="E34" s="18">
        <v>0</v>
      </c>
      <c r="F34" s="18">
        <v>0</v>
      </c>
      <c r="G34" s="18">
        <v>0</v>
      </c>
      <c r="H34" s="18">
        <v>0</v>
      </c>
      <c r="I34" s="18">
        <v>0</v>
      </c>
      <c r="J34" s="18">
        <v>0</v>
      </c>
      <c r="K34" s="18">
        <v>0</v>
      </c>
      <c r="L34" s="18">
        <v>0</v>
      </c>
      <c r="M34" s="18">
        <v>0</v>
      </c>
      <c r="N34" s="18">
        <v>0</v>
      </c>
      <c r="O34" s="18">
        <v>0</v>
      </c>
      <c r="P34" s="18">
        <v>0</v>
      </c>
      <c r="Q34" s="18">
        <v>0</v>
      </c>
      <c r="R34" s="18">
        <v>0</v>
      </c>
      <c r="S34" s="19"/>
      <c r="T34" s="19"/>
      <c r="U34" s="19"/>
      <c r="V34" s="19"/>
      <c r="W34" s="19"/>
      <c r="X34" s="19"/>
      <c r="Y34" s="19"/>
      <c r="Z34" s="19"/>
      <c r="AA34" s="19"/>
      <c r="AB34" s="19"/>
      <c r="AC34" s="19"/>
      <c r="AD34" s="19"/>
      <c r="AE34" s="19"/>
      <c r="AF34" s="19"/>
      <c r="AG34" s="18">
        <v>0</v>
      </c>
      <c r="AH34" s="18">
        <v>0</v>
      </c>
      <c r="AI34" s="18">
        <v>0</v>
      </c>
      <c r="AJ34" s="18">
        <v>0</v>
      </c>
      <c r="AK34" s="18">
        <v>0</v>
      </c>
      <c r="AL34" s="18">
        <v>0</v>
      </c>
      <c r="AM34" s="18">
        <v>0</v>
      </c>
      <c r="AN34" s="18">
        <v>0</v>
      </c>
      <c r="AO34" s="18">
        <v>0</v>
      </c>
      <c r="AP34" s="18">
        <v>0</v>
      </c>
      <c r="AQ34" s="18">
        <v>0</v>
      </c>
      <c r="AR34" s="18">
        <v>0</v>
      </c>
      <c r="AS34" s="18">
        <v>0</v>
      </c>
      <c r="AT34" s="18">
        <v>0</v>
      </c>
      <c r="AU34" s="18"/>
      <c r="AV34" s="18"/>
      <c r="AW34" s="18"/>
      <c r="AX34" s="18"/>
      <c r="AY34" s="18"/>
      <c r="AZ34" s="18"/>
      <c r="BA34" s="18"/>
      <c r="BB34" s="18"/>
      <c r="BC34" s="18"/>
      <c r="BD34" s="18"/>
      <c r="BE34" s="18"/>
      <c r="BF34" s="18"/>
      <c r="BG34" s="18"/>
      <c r="BH34" s="18"/>
    </row>
    <row r="35" spans="3:60" hidden="1">
      <c r="C35" s="17" t="s">
        <v>107</v>
      </c>
      <c r="D35" s="17" t="s">
        <v>104</v>
      </c>
      <c r="E35" s="18">
        <v>0</v>
      </c>
      <c r="F35" s="18">
        <v>0</v>
      </c>
      <c r="G35" s="18">
        <v>0</v>
      </c>
      <c r="H35" s="18">
        <v>0</v>
      </c>
      <c r="I35" s="18">
        <v>0</v>
      </c>
      <c r="J35" s="18">
        <v>0</v>
      </c>
      <c r="K35" s="18">
        <v>0</v>
      </c>
      <c r="L35" s="18">
        <v>0</v>
      </c>
      <c r="M35" s="18">
        <v>0</v>
      </c>
      <c r="N35" s="18">
        <v>0</v>
      </c>
      <c r="O35" s="18">
        <v>0</v>
      </c>
      <c r="P35" s="18">
        <v>0</v>
      </c>
      <c r="Q35" s="18">
        <v>0</v>
      </c>
      <c r="R35" s="18">
        <v>0</v>
      </c>
      <c r="S35" s="19"/>
      <c r="T35" s="19"/>
      <c r="U35" s="19"/>
      <c r="V35" s="19"/>
      <c r="W35" s="19"/>
      <c r="X35" s="19"/>
      <c r="Y35" s="19"/>
      <c r="Z35" s="19"/>
      <c r="AA35" s="19"/>
      <c r="AB35" s="19"/>
      <c r="AC35" s="19"/>
      <c r="AD35" s="19"/>
      <c r="AE35" s="19"/>
      <c r="AF35" s="19"/>
      <c r="AG35" s="18">
        <v>0</v>
      </c>
      <c r="AH35" s="18">
        <v>0</v>
      </c>
      <c r="AI35" s="18">
        <v>0</v>
      </c>
      <c r="AJ35" s="18">
        <v>0</v>
      </c>
      <c r="AK35" s="18">
        <v>0</v>
      </c>
      <c r="AL35" s="18">
        <v>0</v>
      </c>
      <c r="AM35" s="18">
        <v>0</v>
      </c>
      <c r="AN35" s="18">
        <v>0</v>
      </c>
      <c r="AO35" s="18">
        <v>0</v>
      </c>
      <c r="AP35" s="18">
        <v>0</v>
      </c>
      <c r="AQ35" s="18">
        <v>0</v>
      </c>
      <c r="AR35" s="18">
        <v>0</v>
      </c>
      <c r="AS35" s="18">
        <v>0</v>
      </c>
      <c r="AT35" s="18">
        <v>0</v>
      </c>
      <c r="AU35" s="18"/>
      <c r="AV35" s="18"/>
      <c r="AW35" s="18"/>
      <c r="AX35" s="18"/>
      <c r="AY35" s="18"/>
      <c r="AZ35" s="18"/>
      <c r="BA35" s="18"/>
      <c r="BB35" s="18"/>
      <c r="BC35" s="18"/>
      <c r="BD35" s="18"/>
      <c r="BE35" s="18"/>
      <c r="BF35" s="18"/>
      <c r="BG35" s="18"/>
      <c r="BH35" s="18"/>
    </row>
    <row r="36" spans="3:60" hidden="1">
      <c r="C36" s="17" t="s">
        <v>107</v>
      </c>
      <c r="D36" s="17" t="s">
        <v>105</v>
      </c>
      <c r="E36" s="18">
        <v>0</v>
      </c>
      <c r="F36" s="18">
        <v>0</v>
      </c>
      <c r="G36" s="18">
        <v>0</v>
      </c>
      <c r="H36" s="18">
        <v>0</v>
      </c>
      <c r="I36" s="18">
        <v>0</v>
      </c>
      <c r="J36" s="18">
        <v>0</v>
      </c>
      <c r="K36" s="18">
        <v>0</v>
      </c>
      <c r="L36" s="18">
        <v>0</v>
      </c>
      <c r="M36" s="18">
        <v>0</v>
      </c>
      <c r="N36" s="18">
        <v>0</v>
      </c>
      <c r="O36" s="18">
        <v>0</v>
      </c>
      <c r="P36" s="18">
        <v>0</v>
      </c>
      <c r="Q36" s="18">
        <v>0</v>
      </c>
      <c r="R36" s="18">
        <v>0</v>
      </c>
      <c r="S36" s="19"/>
      <c r="T36" s="19"/>
      <c r="U36" s="19"/>
      <c r="V36" s="19"/>
      <c r="W36" s="19"/>
      <c r="X36" s="19"/>
      <c r="Y36" s="19"/>
      <c r="Z36" s="19"/>
      <c r="AA36" s="19"/>
      <c r="AB36" s="19"/>
      <c r="AC36" s="19"/>
      <c r="AD36" s="19"/>
      <c r="AE36" s="19"/>
      <c r="AF36" s="19"/>
      <c r="AG36" s="18">
        <v>0</v>
      </c>
      <c r="AH36" s="18">
        <v>0</v>
      </c>
      <c r="AI36" s="18">
        <v>0</v>
      </c>
      <c r="AJ36" s="18">
        <v>0</v>
      </c>
      <c r="AK36" s="18">
        <v>0</v>
      </c>
      <c r="AL36" s="18">
        <v>0</v>
      </c>
      <c r="AM36" s="18">
        <v>0</v>
      </c>
      <c r="AN36" s="18">
        <v>0</v>
      </c>
      <c r="AO36" s="18">
        <v>0</v>
      </c>
      <c r="AP36" s="18">
        <v>0</v>
      </c>
      <c r="AQ36" s="18">
        <v>0</v>
      </c>
      <c r="AR36" s="18">
        <v>0</v>
      </c>
      <c r="AS36" s="18">
        <v>0</v>
      </c>
      <c r="AT36" s="18">
        <v>0</v>
      </c>
      <c r="AU36" s="18"/>
      <c r="AV36" s="18"/>
      <c r="AW36" s="18"/>
      <c r="AX36" s="18"/>
      <c r="AY36" s="18"/>
      <c r="AZ36" s="18"/>
      <c r="BA36" s="18"/>
      <c r="BB36" s="18"/>
      <c r="BC36" s="18"/>
      <c r="BD36" s="18"/>
      <c r="BE36" s="18"/>
      <c r="BF36" s="18"/>
      <c r="BG36" s="18"/>
      <c r="BH36" s="18"/>
    </row>
    <row r="37" spans="3:60" hidden="1">
      <c r="C37" s="17" t="s">
        <v>107</v>
      </c>
      <c r="D37" s="17" t="s">
        <v>106</v>
      </c>
      <c r="E37" s="18">
        <v>3316</v>
      </c>
      <c r="F37" s="18">
        <v>3309</v>
      </c>
      <c r="G37" s="18">
        <v>3258</v>
      </c>
      <c r="H37" s="18">
        <v>3246</v>
      </c>
      <c r="I37" s="18">
        <v>3552</v>
      </c>
      <c r="J37" s="18">
        <v>3725</v>
      </c>
      <c r="K37" s="18">
        <v>4184</v>
      </c>
      <c r="L37" s="18">
        <v>4776</v>
      </c>
      <c r="M37" s="18">
        <v>4738</v>
      </c>
      <c r="N37" s="18">
        <v>4867</v>
      </c>
      <c r="O37" s="18">
        <v>5243</v>
      </c>
      <c r="P37" s="18">
        <v>4679</v>
      </c>
      <c r="Q37" s="18">
        <v>4399</v>
      </c>
      <c r="R37" s="18">
        <v>4318</v>
      </c>
      <c r="S37" s="19"/>
      <c r="T37" s="19"/>
      <c r="U37" s="19"/>
      <c r="V37" s="19"/>
      <c r="W37" s="19"/>
      <c r="X37" s="19"/>
      <c r="Y37" s="19"/>
      <c r="Z37" s="19"/>
      <c r="AA37" s="19"/>
      <c r="AB37" s="19"/>
      <c r="AC37" s="19"/>
      <c r="AD37" s="19"/>
      <c r="AE37" s="19"/>
      <c r="AF37" s="19"/>
      <c r="AG37" s="18">
        <v>1405057</v>
      </c>
      <c r="AH37" s="18">
        <v>1533402</v>
      </c>
      <c r="AI37" s="18">
        <v>1428243</v>
      </c>
      <c r="AJ37" s="18">
        <v>1462015</v>
      </c>
      <c r="AK37" s="18">
        <v>1726983</v>
      </c>
      <c r="AL37" s="18">
        <v>1700083</v>
      </c>
      <c r="AM37" s="18">
        <v>1886875</v>
      </c>
      <c r="AN37" s="18">
        <v>2374013</v>
      </c>
      <c r="AO37" s="18">
        <v>1977074</v>
      </c>
      <c r="AP37" s="18">
        <v>2167796</v>
      </c>
      <c r="AQ37" s="18">
        <v>2295776</v>
      </c>
      <c r="AR37" s="18">
        <v>2191307.11</v>
      </c>
      <c r="AS37" s="18">
        <v>1774372.2</v>
      </c>
      <c r="AT37" s="18">
        <v>1863577</v>
      </c>
      <c r="AU37" s="18"/>
      <c r="AV37" s="18"/>
      <c r="AW37" s="18"/>
      <c r="AX37" s="18"/>
      <c r="AY37" s="18"/>
      <c r="AZ37" s="18"/>
      <c r="BA37" s="18"/>
      <c r="BB37" s="18"/>
      <c r="BC37" s="18"/>
      <c r="BD37" s="18"/>
      <c r="BE37" s="18"/>
      <c r="BF37" s="18"/>
      <c r="BG37" s="18"/>
      <c r="BH37" s="18"/>
    </row>
    <row r="38" spans="3:60" hidden="1">
      <c r="C38" s="17" t="s">
        <v>108</v>
      </c>
      <c r="D38" s="17" t="s">
        <v>95</v>
      </c>
      <c r="E38" s="18">
        <v>289</v>
      </c>
      <c r="F38" s="18">
        <v>262</v>
      </c>
      <c r="G38" s="18">
        <v>293</v>
      </c>
      <c r="H38" s="18">
        <v>367</v>
      </c>
      <c r="I38" s="18">
        <v>395</v>
      </c>
      <c r="J38" s="18">
        <v>401</v>
      </c>
      <c r="K38" s="18">
        <v>396</v>
      </c>
      <c r="L38" s="18">
        <v>337</v>
      </c>
      <c r="M38" s="18">
        <v>296</v>
      </c>
      <c r="N38" s="18">
        <v>263</v>
      </c>
      <c r="O38" s="18">
        <v>281</v>
      </c>
      <c r="P38" s="18">
        <v>334</v>
      </c>
      <c r="Q38" s="18">
        <v>339</v>
      </c>
      <c r="R38" s="18">
        <v>276</v>
      </c>
      <c r="S38" s="19">
        <v>398.27</v>
      </c>
      <c r="T38" s="19">
        <v>393.28</v>
      </c>
      <c r="U38" s="19">
        <v>317.41000000000003</v>
      </c>
      <c r="V38" s="19">
        <v>312.52999999999997</v>
      </c>
      <c r="W38" s="19">
        <v>375.7</v>
      </c>
      <c r="X38" s="19">
        <v>229.65</v>
      </c>
      <c r="Y38" s="19">
        <v>309.60000000000002</v>
      </c>
      <c r="Z38" s="19">
        <v>321.99</v>
      </c>
      <c r="AA38" s="19">
        <v>335.71</v>
      </c>
      <c r="AB38" s="19">
        <v>339.24</v>
      </c>
      <c r="AC38" s="19">
        <v>334.23</v>
      </c>
      <c r="AD38" s="19">
        <v>408.68</v>
      </c>
      <c r="AE38" s="19">
        <v>347.73</v>
      </c>
      <c r="AF38" s="19">
        <v>311.38</v>
      </c>
      <c r="AG38" s="18">
        <v>115101</v>
      </c>
      <c r="AH38" s="18">
        <v>103040</v>
      </c>
      <c r="AI38" s="18">
        <v>93000</v>
      </c>
      <c r="AJ38" s="18">
        <v>114700</v>
      </c>
      <c r="AK38" s="18">
        <v>148400</v>
      </c>
      <c r="AL38" s="18">
        <v>92090</v>
      </c>
      <c r="AM38" s="18">
        <v>122600</v>
      </c>
      <c r="AN38" s="18">
        <v>108510</v>
      </c>
      <c r="AO38" s="18">
        <v>99370</v>
      </c>
      <c r="AP38" s="18">
        <v>89220</v>
      </c>
      <c r="AQ38" s="18">
        <v>93920</v>
      </c>
      <c r="AR38" s="18">
        <v>136500</v>
      </c>
      <c r="AS38" s="18">
        <v>117880</v>
      </c>
      <c r="AT38" s="18">
        <v>85940</v>
      </c>
      <c r="AU38" s="18"/>
      <c r="AV38" s="18"/>
      <c r="AW38" s="18"/>
      <c r="AX38" s="18"/>
      <c r="AY38" s="18"/>
      <c r="AZ38" s="18"/>
      <c r="BA38" s="18"/>
      <c r="BB38" s="18"/>
      <c r="BC38" s="18"/>
      <c r="BD38" s="18"/>
      <c r="BE38" s="18"/>
      <c r="BF38" s="18"/>
      <c r="BG38" s="18"/>
      <c r="BH38" s="18"/>
    </row>
    <row r="39" spans="3:60" hidden="1">
      <c r="C39" s="17" t="s">
        <v>108</v>
      </c>
      <c r="D39" s="17" t="s">
        <v>96</v>
      </c>
      <c r="E39" s="18">
        <v>0</v>
      </c>
      <c r="F39" s="18">
        <v>0</v>
      </c>
      <c r="G39" s="18">
        <v>0</v>
      </c>
      <c r="H39" s="18">
        <v>0</v>
      </c>
      <c r="I39" s="18">
        <v>0</v>
      </c>
      <c r="J39" s="18">
        <v>0</v>
      </c>
      <c r="K39" s="18">
        <v>0</v>
      </c>
      <c r="L39" s="18">
        <v>0</v>
      </c>
      <c r="M39" s="18">
        <v>0</v>
      </c>
      <c r="N39" s="18">
        <v>0</v>
      </c>
      <c r="O39" s="18">
        <v>0</v>
      </c>
      <c r="P39" s="18">
        <v>0</v>
      </c>
      <c r="Q39" s="18">
        <v>0</v>
      </c>
      <c r="R39" s="18">
        <v>0</v>
      </c>
      <c r="S39" s="19"/>
      <c r="T39" s="19"/>
      <c r="U39" s="19"/>
      <c r="V39" s="19"/>
      <c r="W39" s="19"/>
      <c r="X39" s="19"/>
      <c r="Y39" s="19"/>
      <c r="Z39" s="19"/>
      <c r="AA39" s="19"/>
      <c r="AB39" s="19"/>
      <c r="AC39" s="19"/>
      <c r="AD39" s="19"/>
      <c r="AE39" s="19"/>
      <c r="AF39" s="19"/>
      <c r="AG39" s="18">
        <v>14600</v>
      </c>
      <c r="AH39" s="18">
        <v>12720</v>
      </c>
      <c r="AI39" s="18">
        <v>12100</v>
      </c>
      <c r="AJ39" s="18">
        <v>12000</v>
      </c>
      <c r="AK39" s="18">
        <v>15100</v>
      </c>
      <c r="AL39" s="18">
        <v>15720</v>
      </c>
      <c r="AM39" s="18">
        <v>12550</v>
      </c>
      <c r="AN39" s="18">
        <v>14900</v>
      </c>
      <c r="AO39" s="18">
        <v>10450</v>
      </c>
      <c r="AP39" s="18">
        <v>5000</v>
      </c>
      <c r="AQ39" s="18">
        <v>8170</v>
      </c>
      <c r="AR39" s="18">
        <v>8810</v>
      </c>
      <c r="AS39" s="18">
        <v>6780</v>
      </c>
      <c r="AT39" s="18">
        <v>11740</v>
      </c>
      <c r="AU39" s="18"/>
      <c r="AV39" s="18"/>
      <c r="AW39" s="18"/>
      <c r="AX39" s="18"/>
      <c r="AY39" s="18"/>
      <c r="AZ39" s="18"/>
      <c r="BA39" s="18"/>
      <c r="BB39" s="18"/>
      <c r="BC39" s="18"/>
      <c r="BD39" s="18"/>
      <c r="BE39" s="18"/>
      <c r="BF39" s="18"/>
      <c r="BG39" s="18"/>
      <c r="BH39" s="18"/>
    </row>
    <row r="40" spans="3:60" hidden="1">
      <c r="C40" s="17" t="s">
        <v>108</v>
      </c>
      <c r="D40" s="17" t="s">
        <v>97</v>
      </c>
      <c r="E40" s="18">
        <v>4</v>
      </c>
      <c r="F40" s="18">
        <v>0</v>
      </c>
      <c r="G40" s="18">
        <v>0</v>
      </c>
      <c r="H40" s="18">
        <v>0</v>
      </c>
      <c r="I40" s="18">
        <v>0</v>
      </c>
      <c r="J40" s="18">
        <v>0</v>
      </c>
      <c r="K40" s="18">
        <v>0</v>
      </c>
      <c r="L40" s="18">
        <v>0</v>
      </c>
      <c r="M40" s="18">
        <v>0</v>
      </c>
      <c r="N40" s="18">
        <v>0</v>
      </c>
      <c r="O40" s="18">
        <v>0</v>
      </c>
      <c r="P40" s="18">
        <v>0</v>
      </c>
      <c r="Q40" s="18">
        <v>0</v>
      </c>
      <c r="R40" s="18">
        <v>0</v>
      </c>
      <c r="S40" s="19">
        <v>530</v>
      </c>
      <c r="T40" s="19"/>
      <c r="U40" s="19"/>
      <c r="V40" s="19"/>
      <c r="W40" s="19"/>
      <c r="X40" s="19"/>
      <c r="Y40" s="19"/>
      <c r="Z40" s="19"/>
      <c r="AA40" s="19"/>
      <c r="AB40" s="19"/>
      <c r="AC40" s="19"/>
      <c r="AD40" s="19"/>
      <c r="AE40" s="19"/>
      <c r="AF40" s="19"/>
      <c r="AG40" s="18">
        <v>2120</v>
      </c>
      <c r="AH40" s="18">
        <v>0</v>
      </c>
      <c r="AI40" s="18">
        <v>0</v>
      </c>
      <c r="AJ40" s="18">
        <v>0</v>
      </c>
      <c r="AK40" s="18">
        <v>0</v>
      </c>
      <c r="AL40" s="18">
        <v>0</v>
      </c>
      <c r="AM40" s="18">
        <v>0</v>
      </c>
      <c r="AN40" s="18">
        <v>0</v>
      </c>
      <c r="AO40" s="18">
        <v>0</v>
      </c>
      <c r="AP40" s="18">
        <v>0</v>
      </c>
      <c r="AQ40" s="18">
        <v>0</v>
      </c>
      <c r="AR40" s="18">
        <v>0</v>
      </c>
      <c r="AS40" s="18">
        <v>0</v>
      </c>
      <c r="AT40" s="18">
        <v>0</v>
      </c>
      <c r="AU40" s="18"/>
      <c r="AV40" s="18"/>
      <c r="AW40" s="18"/>
      <c r="AX40" s="18"/>
      <c r="AY40" s="18"/>
      <c r="AZ40" s="18"/>
      <c r="BA40" s="18"/>
      <c r="BB40" s="18"/>
      <c r="BC40" s="18"/>
      <c r="BD40" s="18"/>
      <c r="BE40" s="18"/>
      <c r="BF40" s="18"/>
      <c r="BG40" s="18"/>
      <c r="BH40" s="18"/>
    </row>
    <row r="41" spans="3:60" hidden="1">
      <c r="C41" s="17" t="s">
        <v>108</v>
      </c>
      <c r="D41" s="17" t="s">
        <v>98</v>
      </c>
      <c r="E41" s="18">
        <v>163</v>
      </c>
      <c r="F41" s="18">
        <v>182</v>
      </c>
      <c r="G41" s="18">
        <v>181</v>
      </c>
      <c r="H41" s="18">
        <v>179</v>
      </c>
      <c r="I41" s="18">
        <v>210</v>
      </c>
      <c r="J41" s="18">
        <v>210</v>
      </c>
      <c r="K41" s="18">
        <v>180</v>
      </c>
      <c r="L41" s="18">
        <v>510</v>
      </c>
      <c r="M41" s="18">
        <v>510</v>
      </c>
      <c r="N41" s="18">
        <v>760</v>
      </c>
      <c r="O41" s="18">
        <v>762</v>
      </c>
      <c r="P41" s="18">
        <v>860</v>
      </c>
      <c r="Q41" s="18">
        <v>856</v>
      </c>
      <c r="R41" s="18">
        <v>855</v>
      </c>
      <c r="S41" s="19">
        <v>230</v>
      </c>
      <c r="T41" s="19">
        <v>226.04</v>
      </c>
      <c r="U41" s="19">
        <v>284.92</v>
      </c>
      <c r="V41" s="19">
        <v>280.61</v>
      </c>
      <c r="W41" s="19">
        <v>337.33</v>
      </c>
      <c r="X41" s="19">
        <v>405.52</v>
      </c>
      <c r="Y41" s="19">
        <v>374.06</v>
      </c>
      <c r="Z41" s="19">
        <v>409.41</v>
      </c>
      <c r="AA41" s="19">
        <v>386.27</v>
      </c>
      <c r="AB41" s="19">
        <v>390.13</v>
      </c>
      <c r="AC41" s="19">
        <v>396.59</v>
      </c>
      <c r="AD41" s="19">
        <v>398.37</v>
      </c>
      <c r="AE41" s="19">
        <v>373.31</v>
      </c>
      <c r="AF41" s="19">
        <v>341.05</v>
      </c>
      <c r="AG41" s="18">
        <v>37490</v>
      </c>
      <c r="AH41" s="18">
        <v>41140</v>
      </c>
      <c r="AI41" s="18">
        <v>51570</v>
      </c>
      <c r="AJ41" s="18">
        <v>50230</v>
      </c>
      <c r="AK41" s="18">
        <v>70840</v>
      </c>
      <c r="AL41" s="18">
        <v>85160</v>
      </c>
      <c r="AM41" s="18">
        <v>67330</v>
      </c>
      <c r="AN41" s="18">
        <v>208800</v>
      </c>
      <c r="AO41" s="18">
        <v>197000</v>
      </c>
      <c r="AP41" s="18">
        <v>296500</v>
      </c>
      <c r="AQ41" s="18">
        <v>302200</v>
      </c>
      <c r="AR41" s="18">
        <v>342600</v>
      </c>
      <c r="AS41" s="18">
        <v>319550</v>
      </c>
      <c r="AT41" s="18">
        <v>291597</v>
      </c>
      <c r="AU41" s="18"/>
      <c r="AV41" s="18"/>
      <c r="AW41" s="18"/>
      <c r="AX41" s="18"/>
      <c r="AY41" s="18"/>
      <c r="AZ41" s="18"/>
      <c r="BA41" s="18"/>
      <c r="BB41" s="18"/>
      <c r="BC41" s="18"/>
      <c r="BD41" s="18"/>
      <c r="BE41" s="18"/>
      <c r="BF41" s="18"/>
      <c r="BG41" s="18"/>
      <c r="BH41" s="18"/>
    </row>
    <row r="42" spans="3:60" hidden="1">
      <c r="C42" s="17" t="s">
        <v>108</v>
      </c>
      <c r="D42" s="17" t="s">
        <v>99</v>
      </c>
      <c r="E42" s="18">
        <v>10489</v>
      </c>
      <c r="F42" s="18">
        <v>10360</v>
      </c>
      <c r="G42" s="18">
        <v>11455</v>
      </c>
      <c r="H42" s="18">
        <v>12060</v>
      </c>
      <c r="I42" s="18">
        <v>12850</v>
      </c>
      <c r="J42" s="18">
        <v>11460</v>
      </c>
      <c r="K42" s="18">
        <v>11240</v>
      </c>
      <c r="L42" s="18">
        <v>13050</v>
      </c>
      <c r="M42" s="18">
        <v>12460</v>
      </c>
      <c r="N42" s="18">
        <v>12630</v>
      </c>
      <c r="O42" s="18">
        <v>12980</v>
      </c>
      <c r="P42" s="18">
        <v>12890</v>
      </c>
      <c r="Q42" s="18">
        <v>12904</v>
      </c>
      <c r="R42" s="18">
        <v>12687</v>
      </c>
      <c r="S42" s="19">
        <v>531.19000000000005</v>
      </c>
      <c r="T42" s="19">
        <v>540.86</v>
      </c>
      <c r="U42" s="19">
        <v>510.08</v>
      </c>
      <c r="V42" s="19">
        <v>478.94</v>
      </c>
      <c r="W42" s="19">
        <v>488.16</v>
      </c>
      <c r="X42" s="19">
        <v>488.24</v>
      </c>
      <c r="Y42" s="19">
        <v>443.1</v>
      </c>
      <c r="Z42" s="19">
        <v>490.24</v>
      </c>
      <c r="AA42" s="19">
        <v>463.81</v>
      </c>
      <c r="AB42" s="19">
        <v>471.5</v>
      </c>
      <c r="AC42" s="19">
        <v>479.62</v>
      </c>
      <c r="AD42" s="19">
        <v>482.97</v>
      </c>
      <c r="AE42" s="19">
        <v>454.49</v>
      </c>
      <c r="AF42" s="19">
        <v>468.25</v>
      </c>
      <c r="AG42" s="18">
        <v>5571600</v>
      </c>
      <c r="AH42" s="18">
        <v>5603300</v>
      </c>
      <c r="AI42" s="18">
        <v>5843000</v>
      </c>
      <c r="AJ42" s="18">
        <v>5776000</v>
      </c>
      <c r="AK42" s="18">
        <v>6272800</v>
      </c>
      <c r="AL42" s="18">
        <v>5595230</v>
      </c>
      <c r="AM42" s="18">
        <v>4980500</v>
      </c>
      <c r="AN42" s="18">
        <v>6397575</v>
      </c>
      <c r="AO42" s="18">
        <v>5779100</v>
      </c>
      <c r="AP42" s="18">
        <v>5955000</v>
      </c>
      <c r="AQ42" s="18">
        <v>6225480</v>
      </c>
      <c r="AR42" s="18">
        <v>6225480</v>
      </c>
      <c r="AS42" s="18">
        <v>5864770</v>
      </c>
      <c r="AT42" s="18">
        <v>5940640</v>
      </c>
      <c r="AU42" s="18"/>
      <c r="AV42" s="18"/>
      <c r="AW42" s="18"/>
      <c r="AX42" s="18"/>
      <c r="AY42" s="18"/>
      <c r="AZ42" s="18"/>
      <c r="BA42" s="18"/>
      <c r="BB42" s="18"/>
      <c r="BC42" s="18"/>
      <c r="BD42" s="18"/>
      <c r="BE42" s="18"/>
      <c r="BF42" s="18"/>
      <c r="BG42" s="18"/>
      <c r="BH42" s="18"/>
    </row>
    <row r="43" spans="3:60" hidden="1">
      <c r="C43" s="17" t="s">
        <v>108</v>
      </c>
      <c r="D43" s="17" t="s">
        <v>100</v>
      </c>
      <c r="E43" s="18">
        <v>10652</v>
      </c>
      <c r="F43" s="18">
        <v>10542</v>
      </c>
      <c r="G43" s="18">
        <v>11636</v>
      </c>
      <c r="H43" s="18">
        <v>12239</v>
      </c>
      <c r="I43" s="18">
        <v>13060</v>
      </c>
      <c r="J43" s="18">
        <v>11670</v>
      </c>
      <c r="K43" s="18">
        <v>11420</v>
      </c>
      <c r="L43" s="18">
        <v>13560</v>
      </c>
      <c r="M43" s="18">
        <v>12970</v>
      </c>
      <c r="N43" s="18">
        <v>13390</v>
      </c>
      <c r="O43" s="18">
        <v>13742</v>
      </c>
      <c r="P43" s="18">
        <v>13750</v>
      </c>
      <c r="Q43" s="18">
        <v>13760</v>
      </c>
      <c r="R43" s="18">
        <v>13542</v>
      </c>
      <c r="S43" s="19">
        <v>526.58000000000004</v>
      </c>
      <c r="T43" s="19">
        <v>535.41999999999996</v>
      </c>
      <c r="U43" s="19">
        <v>506.58</v>
      </c>
      <c r="V43" s="19">
        <v>476.04</v>
      </c>
      <c r="W43" s="19">
        <v>485.73</v>
      </c>
      <c r="X43" s="19">
        <v>486.75</v>
      </c>
      <c r="Y43" s="19">
        <v>442.02</v>
      </c>
      <c r="Z43" s="19">
        <v>487.2</v>
      </c>
      <c r="AA43" s="19">
        <v>460.76</v>
      </c>
      <c r="AB43" s="19">
        <v>466.88</v>
      </c>
      <c r="AC43" s="19">
        <v>475.02</v>
      </c>
      <c r="AD43" s="19">
        <v>477.68</v>
      </c>
      <c r="AE43" s="19">
        <v>449.44</v>
      </c>
      <c r="AF43" s="19">
        <v>460.22</v>
      </c>
      <c r="AG43" s="18">
        <v>5609090</v>
      </c>
      <c r="AH43" s="18">
        <v>5644440</v>
      </c>
      <c r="AI43" s="18">
        <v>5894570</v>
      </c>
      <c r="AJ43" s="18">
        <v>5826230</v>
      </c>
      <c r="AK43" s="18">
        <v>6343640</v>
      </c>
      <c r="AL43" s="18">
        <v>5680390</v>
      </c>
      <c r="AM43" s="18">
        <v>5047830</v>
      </c>
      <c r="AN43" s="18">
        <v>6606375</v>
      </c>
      <c r="AO43" s="18">
        <v>5976100</v>
      </c>
      <c r="AP43" s="18">
        <v>6251500</v>
      </c>
      <c r="AQ43" s="18">
        <v>6527680</v>
      </c>
      <c r="AR43" s="18">
        <v>6568080</v>
      </c>
      <c r="AS43" s="18">
        <v>6184320</v>
      </c>
      <c r="AT43" s="18">
        <v>6232237</v>
      </c>
      <c r="AU43" s="18"/>
      <c r="AV43" s="18"/>
      <c r="AW43" s="18"/>
      <c r="AX43" s="18"/>
      <c r="AY43" s="18"/>
      <c r="AZ43" s="18"/>
      <c r="BA43" s="18"/>
      <c r="BB43" s="18"/>
      <c r="BC43" s="18"/>
      <c r="BD43" s="18"/>
      <c r="BE43" s="18"/>
      <c r="BF43" s="18"/>
      <c r="BG43" s="18"/>
      <c r="BH43" s="18"/>
    </row>
    <row r="44" spans="3:60" hidden="1">
      <c r="C44" s="17" t="s">
        <v>108</v>
      </c>
      <c r="D44" s="17" t="s">
        <v>101</v>
      </c>
      <c r="E44" s="18">
        <v>10945</v>
      </c>
      <c r="F44" s="18">
        <v>10804</v>
      </c>
      <c r="G44" s="18">
        <v>11929</v>
      </c>
      <c r="H44" s="18">
        <v>12606</v>
      </c>
      <c r="I44" s="18">
        <v>13455</v>
      </c>
      <c r="J44" s="18">
        <v>12071</v>
      </c>
      <c r="K44" s="18">
        <v>11816</v>
      </c>
      <c r="L44" s="18">
        <v>13897</v>
      </c>
      <c r="M44" s="18">
        <v>13266</v>
      </c>
      <c r="N44" s="18">
        <v>13653</v>
      </c>
      <c r="O44" s="18">
        <v>14023</v>
      </c>
      <c r="P44" s="18">
        <v>14084</v>
      </c>
      <c r="Q44" s="18">
        <v>14099</v>
      </c>
      <c r="R44" s="18">
        <v>13818</v>
      </c>
      <c r="S44" s="19">
        <v>524.52</v>
      </c>
      <c r="T44" s="19">
        <v>533.15</v>
      </c>
      <c r="U44" s="19">
        <v>502.95</v>
      </c>
      <c r="V44" s="19">
        <v>472.23</v>
      </c>
      <c r="W44" s="19">
        <v>483.62</v>
      </c>
      <c r="X44" s="19">
        <v>479.51</v>
      </c>
      <c r="Y44" s="19">
        <v>438.64</v>
      </c>
      <c r="Z44" s="19">
        <v>484.26</v>
      </c>
      <c r="AA44" s="19">
        <v>458.76</v>
      </c>
      <c r="AB44" s="19">
        <v>464.79</v>
      </c>
      <c r="AC44" s="19">
        <v>472.78</v>
      </c>
      <c r="AD44" s="19">
        <v>476.67</v>
      </c>
      <c r="AE44" s="19">
        <v>447.48</v>
      </c>
      <c r="AF44" s="19">
        <v>458.09</v>
      </c>
      <c r="AG44" s="18">
        <v>5740911</v>
      </c>
      <c r="AH44" s="18">
        <v>5760200</v>
      </c>
      <c r="AI44" s="18">
        <v>5999670</v>
      </c>
      <c r="AJ44" s="18">
        <v>5952930</v>
      </c>
      <c r="AK44" s="18">
        <v>6507140</v>
      </c>
      <c r="AL44" s="18">
        <v>5788200</v>
      </c>
      <c r="AM44" s="18">
        <v>5182980</v>
      </c>
      <c r="AN44" s="18">
        <v>6729785</v>
      </c>
      <c r="AO44" s="18">
        <v>6085920</v>
      </c>
      <c r="AP44" s="18">
        <v>6345720</v>
      </c>
      <c r="AQ44" s="18">
        <v>6629770</v>
      </c>
      <c r="AR44" s="18">
        <v>6713390</v>
      </c>
      <c r="AS44" s="18">
        <v>6308980</v>
      </c>
      <c r="AT44" s="18">
        <v>6329917</v>
      </c>
      <c r="AU44" s="18"/>
      <c r="AV44" s="18"/>
      <c r="AW44" s="18"/>
      <c r="AX44" s="18"/>
      <c r="AY44" s="18"/>
      <c r="AZ44" s="18"/>
      <c r="BA44" s="18"/>
      <c r="BB44" s="18"/>
      <c r="BC44" s="18"/>
      <c r="BD44" s="18"/>
      <c r="BE44" s="18"/>
      <c r="BF44" s="18"/>
      <c r="BG44" s="18"/>
      <c r="BH44" s="18"/>
    </row>
    <row r="45" spans="3:60" hidden="1">
      <c r="C45" s="17" t="s">
        <v>108</v>
      </c>
      <c r="D45" s="17" t="s">
        <v>102</v>
      </c>
      <c r="E45" s="18">
        <v>0</v>
      </c>
      <c r="F45" s="18">
        <v>0</v>
      </c>
      <c r="G45" s="18">
        <v>0</v>
      </c>
      <c r="H45" s="18">
        <v>0</v>
      </c>
      <c r="I45" s="18">
        <v>0</v>
      </c>
      <c r="J45" s="18">
        <v>0</v>
      </c>
      <c r="K45" s="18">
        <v>0</v>
      </c>
      <c r="L45" s="18">
        <v>0</v>
      </c>
      <c r="M45" s="18">
        <v>0</v>
      </c>
      <c r="N45" s="18">
        <v>0</v>
      </c>
      <c r="O45" s="18">
        <v>0</v>
      </c>
      <c r="P45" s="18">
        <v>0</v>
      </c>
      <c r="Q45" s="18">
        <v>0</v>
      </c>
      <c r="R45" s="18">
        <v>0</v>
      </c>
      <c r="S45" s="19"/>
      <c r="T45" s="19"/>
      <c r="U45" s="19"/>
      <c r="V45" s="19"/>
      <c r="W45" s="19"/>
      <c r="X45" s="19"/>
      <c r="Y45" s="19"/>
      <c r="Z45" s="19"/>
      <c r="AA45" s="19"/>
      <c r="AB45" s="19"/>
      <c r="AC45" s="19"/>
      <c r="AD45" s="19"/>
      <c r="AE45" s="19"/>
      <c r="AF45" s="19"/>
      <c r="AG45" s="18">
        <v>0</v>
      </c>
      <c r="AH45" s="18">
        <v>0</v>
      </c>
      <c r="AI45" s="18">
        <v>0</v>
      </c>
      <c r="AJ45" s="18">
        <v>0</v>
      </c>
      <c r="AK45" s="18">
        <v>0</v>
      </c>
      <c r="AL45" s="18">
        <v>0</v>
      </c>
      <c r="AM45" s="18">
        <v>0</v>
      </c>
      <c r="AN45" s="18">
        <v>0</v>
      </c>
      <c r="AO45" s="18">
        <v>0</v>
      </c>
      <c r="AP45" s="18">
        <v>0</v>
      </c>
      <c r="AQ45" s="18">
        <v>0</v>
      </c>
      <c r="AR45" s="18">
        <v>0</v>
      </c>
      <c r="AS45" s="18">
        <v>0</v>
      </c>
      <c r="AT45" s="18">
        <v>0</v>
      </c>
      <c r="AU45" s="18"/>
      <c r="AV45" s="18"/>
      <c r="AW45" s="18"/>
      <c r="AX45" s="18"/>
      <c r="AY45" s="18"/>
      <c r="AZ45" s="18"/>
      <c r="BA45" s="18"/>
      <c r="BB45" s="18"/>
      <c r="BC45" s="18"/>
      <c r="BD45" s="18"/>
      <c r="BE45" s="18"/>
      <c r="BF45" s="18"/>
      <c r="BG45" s="18"/>
      <c r="BH45" s="18"/>
    </row>
    <row r="46" spans="3:60" hidden="1">
      <c r="C46" s="17" t="s">
        <v>108</v>
      </c>
      <c r="D46" s="17" t="s">
        <v>103</v>
      </c>
      <c r="E46" s="18">
        <v>0</v>
      </c>
      <c r="F46" s="18">
        <v>0</v>
      </c>
      <c r="G46" s="18">
        <v>0</v>
      </c>
      <c r="H46" s="18">
        <v>0</v>
      </c>
      <c r="I46" s="18">
        <v>0</v>
      </c>
      <c r="J46" s="18">
        <v>0</v>
      </c>
      <c r="K46" s="18">
        <v>0</v>
      </c>
      <c r="L46" s="18">
        <v>0</v>
      </c>
      <c r="M46" s="18">
        <v>0</v>
      </c>
      <c r="N46" s="18">
        <v>0</v>
      </c>
      <c r="O46" s="18">
        <v>0</v>
      </c>
      <c r="P46" s="18">
        <v>0</v>
      </c>
      <c r="Q46" s="18">
        <v>0</v>
      </c>
      <c r="R46" s="18">
        <v>0</v>
      </c>
      <c r="S46" s="19"/>
      <c r="T46" s="19"/>
      <c r="U46" s="19"/>
      <c r="V46" s="19"/>
      <c r="W46" s="19"/>
      <c r="X46" s="19"/>
      <c r="Y46" s="19"/>
      <c r="Z46" s="19"/>
      <c r="AA46" s="19"/>
      <c r="AB46" s="19"/>
      <c r="AC46" s="19"/>
      <c r="AD46" s="19"/>
      <c r="AE46" s="19"/>
      <c r="AF46" s="19"/>
      <c r="AG46" s="18">
        <v>0</v>
      </c>
      <c r="AH46" s="18">
        <v>0</v>
      </c>
      <c r="AI46" s="18">
        <v>0</v>
      </c>
      <c r="AJ46" s="18">
        <v>0</v>
      </c>
      <c r="AK46" s="18">
        <v>0</v>
      </c>
      <c r="AL46" s="18">
        <v>0</v>
      </c>
      <c r="AM46" s="18">
        <v>0</v>
      </c>
      <c r="AN46" s="18">
        <v>0</v>
      </c>
      <c r="AO46" s="18">
        <v>0</v>
      </c>
      <c r="AP46" s="18">
        <v>0</v>
      </c>
      <c r="AQ46" s="18">
        <v>0</v>
      </c>
      <c r="AR46" s="18">
        <v>0</v>
      </c>
      <c r="AS46" s="18">
        <v>0</v>
      </c>
      <c r="AT46" s="18">
        <v>0</v>
      </c>
      <c r="AU46" s="18"/>
      <c r="AV46" s="18"/>
      <c r="AW46" s="18"/>
      <c r="AX46" s="18"/>
      <c r="AY46" s="18"/>
      <c r="AZ46" s="18"/>
      <c r="BA46" s="18"/>
      <c r="BB46" s="18"/>
      <c r="BC46" s="18"/>
      <c r="BD46" s="18"/>
      <c r="BE46" s="18"/>
      <c r="BF46" s="18"/>
      <c r="BG46" s="18"/>
      <c r="BH46" s="18"/>
    </row>
    <row r="47" spans="3:60" hidden="1">
      <c r="C47" s="17" t="s">
        <v>108</v>
      </c>
      <c r="D47" s="17" t="s">
        <v>104</v>
      </c>
      <c r="E47" s="18">
        <v>0</v>
      </c>
      <c r="F47" s="18">
        <v>0</v>
      </c>
      <c r="G47" s="18">
        <v>0</v>
      </c>
      <c r="H47" s="18">
        <v>0</v>
      </c>
      <c r="I47" s="18">
        <v>0</v>
      </c>
      <c r="J47" s="18">
        <v>0</v>
      </c>
      <c r="K47" s="18">
        <v>0</v>
      </c>
      <c r="L47" s="18">
        <v>0</v>
      </c>
      <c r="M47" s="18">
        <v>0</v>
      </c>
      <c r="N47" s="18">
        <v>0</v>
      </c>
      <c r="O47" s="18">
        <v>0</v>
      </c>
      <c r="P47" s="18">
        <v>0</v>
      </c>
      <c r="Q47" s="18">
        <v>0</v>
      </c>
      <c r="R47" s="18">
        <v>0</v>
      </c>
      <c r="S47" s="19"/>
      <c r="T47" s="19"/>
      <c r="U47" s="19"/>
      <c r="V47" s="19"/>
      <c r="W47" s="19"/>
      <c r="X47" s="19"/>
      <c r="Y47" s="19"/>
      <c r="Z47" s="19"/>
      <c r="AA47" s="19"/>
      <c r="AB47" s="19"/>
      <c r="AC47" s="19"/>
      <c r="AD47" s="19"/>
      <c r="AE47" s="19"/>
      <c r="AF47" s="19"/>
      <c r="AG47" s="18">
        <v>0</v>
      </c>
      <c r="AH47" s="18">
        <v>0</v>
      </c>
      <c r="AI47" s="18">
        <v>0</v>
      </c>
      <c r="AJ47" s="18">
        <v>0</v>
      </c>
      <c r="AK47" s="18">
        <v>0</v>
      </c>
      <c r="AL47" s="18">
        <v>0</v>
      </c>
      <c r="AM47" s="18">
        <v>0</v>
      </c>
      <c r="AN47" s="18">
        <v>0</v>
      </c>
      <c r="AO47" s="18">
        <v>0</v>
      </c>
      <c r="AP47" s="18">
        <v>0</v>
      </c>
      <c r="AQ47" s="18">
        <v>0</v>
      </c>
      <c r="AR47" s="18">
        <v>0</v>
      </c>
      <c r="AS47" s="18">
        <v>0</v>
      </c>
      <c r="AT47" s="18">
        <v>0</v>
      </c>
      <c r="AU47" s="18"/>
      <c r="AV47" s="18"/>
      <c r="AW47" s="18"/>
      <c r="AX47" s="18"/>
      <c r="AY47" s="18"/>
      <c r="AZ47" s="18"/>
      <c r="BA47" s="18"/>
      <c r="BB47" s="18"/>
      <c r="BC47" s="18"/>
      <c r="BD47" s="18"/>
      <c r="BE47" s="18"/>
      <c r="BF47" s="18"/>
      <c r="BG47" s="18"/>
      <c r="BH47" s="18"/>
    </row>
    <row r="48" spans="3:60" hidden="1">
      <c r="C48" s="17" t="s">
        <v>108</v>
      </c>
      <c r="D48" s="17" t="s">
        <v>105</v>
      </c>
      <c r="E48" s="18">
        <v>0</v>
      </c>
      <c r="F48" s="18">
        <v>0</v>
      </c>
      <c r="G48" s="18">
        <v>0</v>
      </c>
      <c r="H48" s="18">
        <v>0</v>
      </c>
      <c r="I48" s="18">
        <v>0</v>
      </c>
      <c r="J48" s="18">
        <v>0</v>
      </c>
      <c r="K48" s="18">
        <v>0</v>
      </c>
      <c r="L48" s="18">
        <v>0</v>
      </c>
      <c r="M48" s="18">
        <v>0</v>
      </c>
      <c r="N48" s="18">
        <v>0</v>
      </c>
      <c r="O48" s="18">
        <v>0</v>
      </c>
      <c r="P48" s="18">
        <v>0</v>
      </c>
      <c r="Q48" s="18">
        <v>0</v>
      </c>
      <c r="R48" s="18">
        <v>0</v>
      </c>
      <c r="S48" s="19"/>
      <c r="T48" s="19"/>
      <c r="U48" s="19"/>
      <c r="V48" s="19"/>
      <c r="W48" s="19"/>
      <c r="X48" s="19"/>
      <c r="Y48" s="19"/>
      <c r="Z48" s="19"/>
      <c r="AA48" s="19"/>
      <c r="AB48" s="19"/>
      <c r="AC48" s="19"/>
      <c r="AD48" s="19"/>
      <c r="AE48" s="19"/>
      <c r="AF48" s="19"/>
      <c r="AG48" s="18">
        <v>0</v>
      </c>
      <c r="AH48" s="18">
        <v>0</v>
      </c>
      <c r="AI48" s="18">
        <v>0</v>
      </c>
      <c r="AJ48" s="18">
        <v>0</v>
      </c>
      <c r="AK48" s="18">
        <v>0</v>
      </c>
      <c r="AL48" s="18">
        <v>0</v>
      </c>
      <c r="AM48" s="18">
        <v>0</v>
      </c>
      <c r="AN48" s="18">
        <v>0</v>
      </c>
      <c r="AO48" s="18">
        <v>0</v>
      </c>
      <c r="AP48" s="18">
        <v>0</v>
      </c>
      <c r="AQ48" s="18">
        <v>0</v>
      </c>
      <c r="AR48" s="18">
        <v>0</v>
      </c>
      <c r="AS48" s="18">
        <v>0</v>
      </c>
      <c r="AT48" s="18">
        <v>0</v>
      </c>
      <c r="AU48" s="18"/>
      <c r="AV48" s="18"/>
      <c r="AW48" s="18"/>
      <c r="AX48" s="18"/>
      <c r="AY48" s="18"/>
      <c r="AZ48" s="18"/>
      <c r="BA48" s="18"/>
      <c r="BB48" s="18"/>
      <c r="BC48" s="18"/>
      <c r="BD48" s="18"/>
      <c r="BE48" s="18"/>
      <c r="BF48" s="18"/>
      <c r="BG48" s="18"/>
      <c r="BH48" s="18"/>
    </row>
    <row r="49" spans="3:60" hidden="1">
      <c r="C49" s="17" t="s">
        <v>108</v>
      </c>
      <c r="D49" s="17" t="s">
        <v>106</v>
      </c>
      <c r="E49" s="18">
        <v>10945</v>
      </c>
      <c r="F49" s="18">
        <v>10804</v>
      </c>
      <c r="G49" s="18">
        <v>11929</v>
      </c>
      <c r="H49" s="18">
        <v>12606</v>
      </c>
      <c r="I49" s="18">
        <v>13455</v>
      </c>
      <c r="J49" s="18">
        <v>12071</v>
      </c>
      <c r="K49" s="18">
        <v>11816</v>
      </c>
      <c r="L49" s="18">
        <v>13897</v>
      </c>
      <c r="M49" s="18">
        <v>13266</v>
      </c>
      <c r="N49" s="18">
        <v>13653</v>
      </c>
      <c r="O49" s="18">
        <v>14023</v>
      </c>
      <c r="P49" s="18">
        <v>14084</v>
      </c>
      <c r="Q49" s="18">
        <v>14099</v>
      </c>
      <c r="R49" s="18">
        <v>13818</v>
      </c>
      <c r="S49" s="19"/>
      <c r="T49" s="19"/>
      <c r="U49" s="19"/>
      <c r="V49" s="19"/>
      <c r="W49" s="19"/>
      <c r="X49" s="19"/>
      <c r="Y49" s="19"/>
      <c r="Z49" s="19"/>
      <c r="AA49" s="19"/>
      <c r="AB49" s="19"/>
      <c r="AC49" s="19"/>
      <c r="AD49" s="19"/>
      <c r="AE49" s="19"/>
      <c r="AF49" s="19"/>
      <c r="AG49" s="18">
        <v>5740911</v>
      </c>
      <c r="AH49" s="18">
        <v>5760200</v>
      </c>
      <c r="AI49" s="18">
        <v>5999670</v>
      </c>
      <c r="AJ49" s="18">
        <v>5952930</v>
      </c>
      <c r="AK49" s="18">
        <v>6507140</v>
      </c>
      <c r="AL49" s="18">
        <v>5788200</v>
      </c>
      <c r="AM49" s="18">
        <v>5182980</v>
      </c>
      <c r="AN49" s="18">
        <v>6729785</v>
      </c>
      <c r="AO49" s="18">
        <v>6085920</v>
      </c>
      <c r="AP49" s="18">
        <v>6345720</v>
      </c>
      <c r="AQ49" s="18">
        <v>6629770</v>
      </c>
      <c r="AR49" s="18">
        <v>6713390</v>
      </c>
      <c r="AS49" s="18">
        <v>6308980</v>
      </c>
      <c r="AT49" s="18">
        <v>6329917</v>
      </c>
      <c r="AU49" s="18"/>
      <c r="AV49" s="18"/>
      <c r="AW49" s="18"/>
      <c r="AX49" s="18"/>
      <c r="AY49" s="18"/>
      <c r="AZ49" s="18"/>
      <c r="BA49" s="18"/>
      <c r="BB49" s="18"/>
      <c r="BC49" s="18"/>
      <c r="BD49" s="18"/>
      <c r="BE49" s="18"/>
      <c r="BF49" s="18"/>
      <c r="BG49" s="18"/>
      <c r="BH49" s="18"/>
    </row>
    <row r="50" spans="3:60" hidden="1">
      <c r="C50" s="17" t="s">
        <v>109</v>
      </c>
      <c r="D50" s="17" t="s">
        <v>95</v>
      </c>
      <c r="E50" s="18">
        <v>0</v>
      </c>
      <c r="F50" s="18">
        <v>0</v>
      </c>
      <c r="G50" s="18">
        <v>0</v>
      </c>
      <c r="H50" s="18">
        <v>0</v>
      </c>
      <c r="I50" s="18">
        <v>0</v>
      </c>
      <c r="J50" s="18">
        <v>0</v>
      </c>
      <c r="K50" s="18">
        <v>0</v>
      </c>
      <c r="L50" s="18">
        <v>0</v>
      </c>
      <c r="M50" s="18">
        <v>0</v>
      </c>
      <c r="N50" s="18">
        <v>0</v>
      </c>
      <c r="O50" s="18">
        <v>0</v>
      </c>
      <c r="P50" s="18">
        <v>0</v>
      </c>
      <c r="Q50" s="18">
        <v>0</v>
      </c>
      <c r="R50" s="18">
        <v>0</v>
      </c>
      <c r="S50" s="19"/>
      <c r="T50" s="19"/>
      <c r="U50" s="19"/>
      <c r="V50" s="19"/>
      <c r="W50" s="19"/>
      <c r="X50" s="19"/>
      <c r="Y50" s="19"/>
      <c r="Z50" s="19"/>
      <c r="AA50" s="19"/>
      <c r="AB50" s="19"/>
      <c r="AC50" s="19"/>
      <c r="AD50" s="19"/>
      <c r="AE50" s="19"/>
      <c r="AF50" s="19"/>
      <c r="AG50" s="18">
        <v>0</v>
      </c>
      <c r="AH50" s="18">
        <v>0</v>
      </c>
      <c r="AI50" s="18">
        <v>0</v>
      </c>
      <c r="AJ50" s="18">
        <v>0</v>
      </c>
      <c r="AK50" s="18">
        <v>0</v>
      </c>
      <c r="AL50" s="18">
        <v>0</v>
      </c>
      <c r="AM50" s="18">
        <v>0</v>
      </c>
      <c r="AN50" s="18">
        <v>0</v>
      </c>
      <c r="AO50" s="18">
        <v>0</v>
      </c>
      <c r="AP50" s="18">
        <v>0</v>
      </c>
      <c r="AQ50" s="18">
        <v>0</v>
      </c>
      <c r="AR50" s="18">
        <v>0</v>
      </c>
      <c r="AS50" s="18">
        <v>0</v>
      </c>
      <c r="AT50" s="18">
        <v>0</v>
      </c>
      <c r="AU50" s="18"/>
      <c r="AV50" s="18"/>
      <c r="AW50" s="18"/>
      <c r="AX50" s="18"/>
      <c r="AY50" s="18"/>
      <c r="AZ50" s="18"/>
      <c r="BA50" s="18"/>
      <c r="BB50" s="18"/>
      <c r="BC50" s="18"/>
      <c r="BD50" s="18"/>
      <c r="BE50" s="18"/>
      <c r="BF50" s="18"/>
      <c r="BG50" s="18"/>
      <c r="BH50" s="18"/>
    </row>
    <row r="51" spans="3:60" hidden="1">
      <c r="C51" s="17" t="s">
        <v>109</v>
      </c>
      <c r="D51" s="17" t="s">
        <v>96</v>
      </c>
      <c r="E51" s="18">
        <v>0</v>
      </c>
      <c r="F51" s="18">
        <v>0</v>
      </c>
      <c r="G51" s="18">
        <v>0</v>
      </c>
      <c r="H51" s="18">
        <v>0</v>
      </c>
      <c r="I51" s="18">
        <v>0</v>
      </c>
      <c r="J51" s="18">
        <v>0</v>
      </c>
      <c r="K51" s="18">
        <v>0</v>
      </c>
      <c r="L51" s="18">
        <v>0</v>
      </c>
      <c r="M51" s="18">
        <v>0</v>
      </c>
      <c r="N51" s="18">
        <v>0</v>
      </c>
      <c r="O51" s="18">
        <v>0</v>
      </c>
      <c r="P51" s="18">
        <v>0</v>
      </c>
      <c r="Q51" s="18">
        <v>0</v>
      </c>
      <c r="R51" s="18">
        <v>0</v>
      </c>
      <c r="S51" s="19"/>
      <c r="T51" s="19"/>
      <c r="U51" s="19"/>
      <c r="V51" s="19"/>
      <c r="W51" s="19"/>
      <c r="X51" s="19"/>
      <c r="Y51" s="19"/>
      <c r="Z51" s="19"/>
      <c r="AA51" s="19"/>
      <c r="AB51" s="19"/>
      <c r="AC51" s="19"/>
      <c r="AD51" s="19"/>
      <c r="AE51" s="19"/>
      <c r="AF51" s="19"/>
      <c r="AG51" s="18">
        <v>0</v>
      </c>
      <c r="AH51" s="18">
        <v>0</v>
      </c>
      <c r="AI51" s="18">
        <v>0</v>
      </c>
      <c r="AJ51" s="18">
        <v>0</v>
      </c>
      <c r="AK51" s="18">
        <v>0</v>
      </c>
      <c r="AL51" s="18">
        <v>0</v>
      </c>
      <c r="AM51" s="18">
        <v>0</v>
      </c>
      <c r="AN51" s="18">
        <v>0</v>
      </c>
      <c r="AO51" s="18">
        <v>0</v>
      </c>
      <c r="AP51" s="18">
        <v>0</v>
      </c>
      <c r="AQ51" s="18">
        <v>0</v>
      </c>
      <c r="AR51" s="18">
        <v>0</v>
      </c>
      <c r="AS51" s="18">
        <v>0</v>
      </c>
      <c r="AT51" s="18">
        <v>0</v>
      </c>
      <c r="AU51" s="18"/>
      <c r="AV51" s="18"/>
      <c r="AW51" s="18"/>
      <c r="AX51" s="18"/>
      <c r="AY51" s="18"/>
      <c r="AZ51" s="18"/>
      <c r="BA51" s="18"/>
      <c r="BB51" s="18"/>
      <c r="BC51" s="18"/>
      <c r="BD51" s="18"/>
      <c r="BE51" s="18"/>
      <c r="BF51" s="18"/>
      <c r="BG51" s="18"/>
      <c r="BH51" s="18"/>
    </row>
    <row r="52" spans="3:60" hidden="1">
      <c r="C52" s="17" t="s">
        <v>109</v>
      </c>
      <c r="D52" s="17" t="s">
        <v>97</v>
      </c>
      <c r="E52" s="18">
        <v>0</v>
      </c>
      <c r="F52" s="18">
        <v>0</v>
      </c>
      <c r="G52" s="18">
        <v>0</v>
      </c>
      <c r="H52" s="18">
        <v>0</v>
      </c>
      <c r="I52" s="18">
        <v>0</v>
      </c>
      <c r="J52" s="18">
        <v>0</v>
      </c>
      <c r="K52" s="18">
        <v>0</v>
      </c>
      <c r="L52" s="18">
        <v>0</v>
      </c>
      <c r="M52" s="18">
        <v>0</v>
      </c>
      <c r="N52" s="18">
        <v>0</v>
      </c>
      <c r="O52" s="18">
        <v>0</v>
      </c>
      <c r="P52" s="18">
        <v>0</v>
      </c>
      <c r="Q52" s="18">
        <v>0</v>
      </c>
      <c r="R52" s="18">
        <v>0</v>
      </c>
      <c r="S52" s="19"/>
      <c r="T52" s="19"/>
      <c r="U52" s="19"/>
      <c r="V52" s="19"/>
      <c r="W52" s="19"/>
      <c r="X52" s="19"/>
      <c r="Y52" s="19"/>
      <c r="Z52" s="19"/>
      <c r="AA52" s="19"/>
      <c r="AB52" s="19"/>
      <c r="AC52" s="19"/>
      <c r="AD52" s="19"/>
      <c r="AE52" s="19"/>
      <c r="AF52" s="19"/>
      <c r="AG52" s="18">
        <v>0</v>
      </c>
      <c r="AH52" s="18">
        <v>0</v>
      </c>
      <c r="AI52" s="18">
        <v>0</v>
      </c>
      <c r="AJ52" s="18">
        <v>0</v>
      </c>
      <c r="AK52" s="18">
        <v>0</v>
      </c>
      <c r="AL52" s="18">
        <v>0</v>
      </c>
      <c r="AM52" s="18">
        <v>0</v>
      </c>
      <c r="AN52" s="18">
        <v>0</v>
      </c>
      <c r="AO52" s="18">
        <v>0</v>
      </c>
      <c r="AP52" s="18">
        <v>0</v>
      </c>
      <c r="AQ52" s="18">
        <v>0</v>
      </c>
      <c r="AR52" s="18">
        <v>0</v>
      </c>
      <c r="AS52" s="18">
        <v>0</v>
      </c>
      <c r="AT52" s="18">
        <v>0</v>
      </c>
      <c r="AU52" s="18"/>
      <c r="AV52" s="18"/>
      <c r="AW52" s="18"/>
      <c r="AX52" s="18"/>
      <c r="AY52" s="18"/>
      <c r="AZ52" s="18"/>
      <c r="BA52" s="18"/>
      <c r="BB52" s="18"/>
      <c r="BC52" s="18"/>
      <c r="BD52" s="18"/>
      <c r="BE52" s="18"/>
      <c r="BF52" s="18"/>
      <c r="BG52" s="18"/>
      <c r="BH52" s="18"/>
    </row>
    <row r="53" spans="3:60" hidden="1">
      <c r="C53" s="17" t="s">
        <v>109</v>
      </c>
      <c r="D53" s="17" t="s">
        <v>98</v>
      </c>
      <c r="E53" s="18">
        <v>234</v>
      </c>
      <c r="F53" s="18">
        <v>199</v>
      </c>
      <c r="G53" s="18">
        <v>193</v>
      </c>
      <c r="H53" s="18">
        <v>183</v>
      </c>
      <c r="I53" s="18">
        <v>197</v>
      </c>
      <c r="J53" s="18">
        <v>196</v>
      </c>
      <c r="K53" s="18">
        <v>176</v>
      </c>
      <c r="L53" s="18">
        <v>176</v>
      </c>
      <c r="M53" s="18">
        <v>176</v>
      </c>
      <c r="N53" s="18">
        <v>190</v>
      </c>
      <c r="O53" s="18">
        <v>200</v>
      </c>
      <c r="P53" s="18">
        <v>160</v>
      </c>
      <c r="Q53" s="18">
        <v>160</v>
      </c>
      <c r="R53" s="18">
        <v>180</v>
      </c>
      <c r="S53" s="19">
        <v>218.76</v>
      </c>
      <c r="T53" s="19">
        <v>262.14</v>
      </c>
      <c r="U53" s="19">
        <v>224.32</v>
      </c>
      <c r="V53" s="19">
        <v>188.18</v>
      </c>
      <c r="W53" s="19">
        <v>346.12</v>
      </c>
      <c r="X53" s="19">
        <v>313.19</v>
      </c>
      <c r="Y53" s="19">
        <v>299.89</v>
      </c>
      <c r="Z53" s="19">
        <v>380</v>
      </c>
      <c r="AA53" s="19">
        <v>292.61</v>
      </c>
      <c r="AB53" s="19">
        <v>361.84</v>
      </c>
      <c r="AC53" s="19">
        <v>333</v>
      </c>
      <c r="AD53" s="19">
        <v>444.38</v>
      </c>
      <c r="AE53" s="19">
        <v>385</v>
      </c>
      <c r="AF53" s="19">
        <v>449.44</v>
      </c>
      <c r="AG53" s="18">
        <v>51190</v>
      </c>
      <c r="AH53" s="18">
        <v>52165</v>
      </c>
      <c r="AI53" s="18">
        <v>43293</v>
      </c>
      <c r="AJ53" s="18">
        <v>34437</v>
      </c>
      <c r="AK53" s="18">
        <v>68186</v>
      </c>
      <c r="AL53" s="18">
        <v>61386</v>
      </c>
      <c r="AM53" s="18">
        <v>52780</v>
      </c>
      <c r="AN53" s="18">
        <v>66880</v>
      </c>
      <c r="AO53" s="18">
        <v>51500</v>
      </c>
      <c r="AP53" s="18">
        <v>68750</v>
      </c>
      <c r="AQ53" s="18">
        <v>66600</v>
      </c>
      <c r="AR53" s="18">
        <v>71100</v>
      </c>
      <c r="AS53" s="18">
        <v>61600</v>
      </c>
      <c r="AT53" s="18">
        <v>80900</v>
      </c>
      <c r="AU53" s="18"/>
      <c r="AV53" s="18"/>
      <c r="AW53" s="18"/>
      <c r="AX53" s="18"/>
      <c r="AY53" s="18"/>
      <c r="AZ53" s="18"/>
      <c r="BA53" s="18"/>
      <c r="BB53" s="18"/>
      <c r="BC53" s="18"/>
      <c r="BD53" s="18"/>
      <c r="BE53" s="18"/>
      <c r="BF53" s="18"/>
      <c r="BG53" s="18"/>
      <c r="BH53" s="18"/>
    </row>
    <row r="54" spans="3:60" hidden="1">
      <c r="C54" s="17" t="s">
        <v>109</v>
      </c>
      <c r="D54" s="17" t="s">
        <v>99</v>
      </c>
      <c r="E54" s="18">
        <v>572</v>
      </c>
      <c r="F54" s="18">
        <v>562</v>
      </c>
      <c r="G54" s="18">
        <v>550</v>
      </c>
      <c r="H54" s="18">
        <v>617</v>
      </c>
      <c r="I54" s="18">
        <v>568</v>
      </c>
      <c r="J54" s="18">
        <v>565</v>
      </c>
      <c r="K54" s="18">
        <v>606</v>
      </c>
      <c r="L54" s="18">
        <v>674</v>
      </c>
      <c r="M54" s="18">
        <v>613</v>
      </c>
      <c r="N54" s="18">
        <v>660</v>
      </c>
      <c r="O54" s="18">
        <v>755</v>
      </c>
      <c r="P54" s="18">
        <v>610</v>
      </c>
      <c r="Q54" s="18">
        <v>600</v>
      </c>
      <c r="R54" s="18">
        <v>610</v>
      </c>
      <c r="S54" s="19">
        <v>215.56</v>
      </c>
      <c r="T54" s="19">
        <v>281.45</v>
      </c>
      <c r="U54" s="19">
        <v>253.37</v>
      </c>
      <c r="V54" s="19">
        <v>219.47</v>
      </c>
      <c r="W54" s="19">
        <v>344.47</v>
      </c>
      <c r="X54" s="19">
        <v>305.38</v>
      </c>
      <c r="Y54" s="19">
        <v>290.99</v>
      </c>
      <c r="Z54" s="19">
        <v>372.7</v>
      </c>
      <c r="AA54" s="19">
        <v>298.60000000000002</v>
      </c>
      <c r="AB54" s="19">
        <v>333.94</v>
      </c>
      <c r="AC54" s="19">
        <v>302.05</v>
      </c>
      <c r="AD54" s="19">
        <v>396.89</v>
      </c>
      <c r="AE54" s="19">
        <v>331.83</v>
      </c>
      <c r="AF54" s="19">
        <v>388.52</v>
      </c>
      <c r="AG54" s="18">
        <v>123300</v>
      </c>
      <c r="AH54" s="18">
        <v>158175</v>
      </c>
      <c r="AI54" s="18">
        <v>139354</v>
      </c>
      <c r="AJ54" s="18">
        <v>135415</v>
      </c>
      <c r="AK54" s="18">
        <v>195658</v>
      </c>
      <c r="AL54" s="18">
        <v>172538</v>
      </c>
      <c r="AM54" s="18">
        <v>176339</v>
      </c>
      <c r="AN54" s="18">
        <v>251201</v>
      </c>
      <c r="AO54" s="18">
        <v>183044</v>
      </c>
      <c r="AP54" s="18">
        <v>220400</v>
      </c>
      <c r="AQ54" s="18">
        <v>228050</v>
      </c>
      <c r="AR54" s="18">
        <v>242100</v>
      </c>
      <c r="AS54" s="18">
        <v>199100</v>
      </c>
      <c r="AT54" s="18">
        <v>237000</v>
      </c>
      <c r="AU54" s="18"/>
      <c r="AV54" s="18"/>
      <c r="AW54" s="18"/>
      <c r="AX54" s="18"/>
      <c r="AY54" s="18"/>
      <c r="AZ54" s="18"/>
      <c r="BA54" s="18"/>
      <c r="BB54" s="18"/>
      <c r="BC54" s="18"/>
      <c r="BD54" s="18"/>
      <c r="BE54" s="18"/>
      <c r="BF54" s="18"/>
      <c r="BG54" s="18"/>
      <c r="BH54" s="18"/>
    </row>
    <row r="55" spans="3:60" hidden="1">
      <c r="C55" s="17" t="s">
        <v>109</v>
      </c>
      <c r="D55" s="17" t="s">
        <v>100</v>
      </c>
      <c r="E55" s="18">
        <v>806</v>
      </c>
      <c r="F55" s="18">
        <v>761</v>
      </c>
      <c r="G55" s="18">
        <v>743</v>
      </c>
      <c r="H55" s="18">
        <v>800</v>
      </c>
      <c r="I55" s="18">
        <v>765</v>
      </c>
      <c r="J55" s="18">
        <v>761</v>
      </c>
      <c r="K55" s="18">
        <v>782</v>
      </c>
      <c r="L55" s="18">
        <v>850</v>
      </c>
      <c r="M55" s="18">
        <v>789</v>
      </c>
      <c r="N55" s="18">
        <v>850</v>
      </c>
      <c r="O55" s="18">
        <v>955</v>
      </c>
      <c r="P55" s="18">
        <v>770</v>
      </c>
      <c r="Q55" s="18">
        <v>760</v>
      </c>
      <c r="R55" s="18">
        <v>790</v>
      </c>
      <c r="S55" s="19">
        <v>216.49</v>
      </c>
      <c r="T55" s="19">
        <v>276.39999999999998</v>
      </c>
      <c r="U55" s="19">
        <v>245.82</v>
      </c>
      <c r="V55" s="19">
        <v>212.32</v>
      </c>
      <c r="W55" s="19">
        <v>344.89</v>
      </c>
      <c r="X55" s="19">
        <v>307.39</v>
      </c>
      <c r="Y55" s="19">
        <v>292.99</v>
      </c>
      <c r="Z55" s="19">
        <v>374.21</v>
      </c>
      <c r="AA55" s="19">
        <v>297.27</v>
      </c>
      <c r="AB55" s="19">
        <v>340.18</v>
      </c>
      <c r="AC55" s="19">
        <v>308.52999999999997</v>
      </c>
      <c r="AD55" s="19">
        <v>406.75</v>
      </c>
      <c r="AE55" s="19">
        <v>343.03</v>
      </c>
      <c r="AF55" s="19">
        <v>402.41</v>
      </c>
      <c r="AG55" s="18">
        <v>174490</v>
      </c>
      <c r="AH55" s="18">
        <v>210340</v>
      </c>
      <c r="AI55" s="18">
        <v>182647</v>
      </c>
      <c r="AJ55" s="18">
        <v>169852</v>
      </c>
      <c r="AK55" s="18">
        <v>263844</v>
      </c>
      <c r="AL55" s="18">
        <v>233924</v>
      </c>
      <c r="AM55" s="18">
        <v>229119</v>
      </c>
      <c r="AN55" s="18">
        <v>318081</v>
      </c>
      <c r="AO55" s="18">
        <v>234544</v>
      </c>
      <c r="AP55" s="18">
        <v>289150</v>
      </c>
      <c r="AQ55" s="18">
        <v>294650</v>
      </c>
      <c r="AR55" s="18">
        <v>313200</v>
      </c>
      <c r="AS55" s="18">
        <v>260700</v>
      </c>
      <c r="AT55" s="18">
        <v>317900</v>
      </c>
      <c r="AU55" s="18"/>
      <c r="AV55" s="18"/>
      <c r="AW55" s="18"/>
      <c r="AX55" s="18"/>
      <c r="AY55" s="18"/>
      <c r="AZ55" s="18"/>
      <c r="BA55" s="18"/>
      <c r="BB55" s="18"/>
      <c r="BC55" s="18"/>
      <c r="BD55" s="18"/>
      <c r="BE55" s="18"/>
      <c r="BF55" s="18"/>
      <c r="BG55" s="18"/>
      <c r="BH55" s="18"/>
    </row>
    <row r="56" spans="3:60" hidden="1">
      <c r="C56" s="17" t="s">
        <v>109</v>
      </c>
      <c r="D56" s="17" t="s">
        <v>101</v>
      </c>
      <c r="E56" s="18">
        <v>806</v>
      </c>
      <c r="F56" s="18">
        <v>761</v>
      </c>
      <c r="G56" s="18">
        <v>743</v>
      </c>
      <c r="H56" s="18">
        <v>800</v>
      </c>
      <c r="I56" s="18">
        <v>765</v>
      </c>
      <c r="J56" s="18">
        <v>761</v>
      </c>
      <c r="K56" s="18">
        <v>782</v>
      </c>
      <c r="L56" s="18">
        <v>850</v>
      </c>
      <c r="M56" s="18">
        <v>789</v>
      </c>
      <c r="N56" s="18">
        <v>850</v>
      </c>
      <c r="O56" s="18">
        <v>955</v>
      </c>
      <c r="P56" s="18">
        <v>770</v>
      </c>
      <c r="Q56" s="18">
        <v>760</v>
      </c>
      <c r="R56" s="18">
        <v>790</v>
      </c>
      <c r="S56" s="19">
        <v>216.49</v>
      </c>
      <c r="T56" s="19">
        <v>276.39999999999998</v>
      </c>
      <c r="U56" s="19">
        <v>245.82</v>
      </c>
      <c r="V56" s="19">
        <v>212.32</v>
      </c>
      <c r="W56" s="19">
        <v>344.89</v>
      </c>
      <c r="X56" s="19">
        <v>307.39</v>
      </c>
      <c r="Y56" s="19">
        <v>292.99</v>
      </c>
      <c r="Z56" s="19">
        <v>374.21</v>
      </c>
      <c r="AA56" s="19">
        <v>297.27</v>
      </c>
      <c r="AB56" s="19">
        <v>340.18</v>
      </c>
      <c r="AC56" s="19">
        <v>308.52999999999997</v>
      </c>
      <c r="AD56" s="19">
        <v>406.75</v>
      </c>
      <c r="AE56" s="19">
        <v>343.03</v>
      </c>
      <c r="AF56" s="19">
        <v>402.41</v>
      </c>
      <c r="AG56" s="18">
        <v>174490</v>
      </c>
      <c r="AH56" s="18">
        <v>210340</v>
      </c>
      <c r="AI56" s="18">
        <v>182647</v>
      </c>
      <c r="AJ56" s="18">
        <v>169852</v>
      </c>
      <c r="AK56" s="18">
        <v>263844</v>
      </c>
      <c r="AL56" s="18">
        <v>233924</v>
      </c>
      <c r="AM56" s="18">
        <v>229119</v>
      </c>
      <c r="AN56" s="18">
        <v>318081</v>
      </c>
      <c r="AO56" s="18">
        <v>234544</v>
      </c>
      <c r="AP56" s="18">
        <v>289150</v>
      </c>
      <c r="AQ56" s="18">
        <v>294650</v>
      </c>
      <c r="AR56" s="18">
        <v>313200</v>
      </c>
      <c r="AS56" s="18">
        <v>260700</v>
      </c>
      <c r="AT56" s="18">
        <v>317900</v>
      </c>
      <c r="AU56" s="18"/>
      <c r="AV56" s="18"/>
      <c r="AW56" s="18"/>
      <c r="AX56" s="18"/>
      <c r="AY56" s="18"/>
      <c r="AZ56" s="18"/>
      <c r="BA56" s="18"/>
      <c r="BB56" s="18"/>
      <c r="BC56" s="18"/>
      <c r="BD56" s="18"/>
      <c r="BE56" s="18"/>
      <c r="BF56" s="18"/>
      <c r="BG56" s="18"/>
      <c r="BH56" s="18"/>
    </row>
    <row r="57" spans="3:60" hidden="1">
      <c r="C57" s="17" t="s">
        <v>109</v>
      </c>
      <c r="D57" s="17" t="s">
        <v>102</v>
      </c>
      <c r="E57" s="18">
        <v>0</v>
      </c>
      <c r="F57" s="18">
        <v>0</v>
      </c>
      <c r="G57" s="18">
        <v>0</v>
      </c>
      <c r="H57" s="18">
        <v>0</v>
      </c>
      <c r="I57" s="18">
        <v>0</v>
      </c>
      <c r="J57" s="18">
        <v>0</v>
      </c>
      <c r="K57" s="18">
        <v>0</v>
      </c>
      <c r="L57" s="18">
        <v>0</v>
      </c>
      <c r="M57" s="18">
        <v>0</v>
      </c>
      <c r="N57" s="18">
        <v>0</v>
      </c>
      <c r="O57" s="18">
        <v>0</v>
      </c>
      <c r="P57" s="18">
        <v>0</v>
      </c>
      <c r="Q57" s="18">
        <v>0</v>
      </c>
      <c r="R57" s="18">
        <v>0</v>
      </c>
      <c r="S57" s="19"/>
      <c r="T57" s="19"/>
      <c r="U57" s="19"/>
      <c r="V57" s="19"/>
      <c r="W57" s="19"/>
      <c r="X57" s="19"/>
      <c r="Y57" s="19"/>
      <c r="Z57" s="19"/>
      <c r="AA57" s="19"/>
      <c r="AB57" s="19"/>
      <c r="AC57" s="19"/>
      <c r="AD57" s="19"/>
      <c r="AE57" s="19"/>
      <c r="AF57" s="19"/>
      <c r="AG57" s="18">
        <v>0</v>
      </c>
      <c r="AH57" s="18">
        <v>0</v>
      </c>
      <c r="AI57" s="18">
        <v>0</v>
      </c>
      <c r="AJ57" s="18">
        <v>0</v>
      </c>
      <c r="AK57" s="18">
        <v>0</v>
      </c>
      <c r="AL57" s="18">
        <v>0</v>
      </c>
      <c r="AM57" s="18">
        <v>0</v>
      </c>
      <c r="AN57" s="18">
        <v>0</v>
      </c>
      <c r="AO57" s="18">
        <v>0</v>
      </c>
      <c r="AP57" s="18">
        <v>0</v>
      </c>
      <c r="AQ57" s="18">
        <v>0</v>
      </c>
      <c r="AR57" s="18">
        <v>0</v>
      </c>
      <c r="AS57" s="18">
        <v>0</v>
      </c>
      <c r="AT57" s="18">
        <v>0</v>
      </c>
      <c r="AU57" s="18"/>
      <c r="AV57" s="18"/>
      <c r="AW57" s="18"/>
      <c r="AX57" s="18"/>
      <c r="AY57" s="18"/>
      <c r="AZ57" s="18"/>
      <c r="BA57" s="18"/>
      <c r="BB57" s="18"/>
      <c r="BC57" s="18"/>
      <c r="BD57" s="18"/>
      <c r="BE57" s="18"/>
      <c r="BF57" s="18"/>
      <c r="BG57" s="18"/>
      <c r="BH57" s="18"/>
    </row>
    <row r="58" spans="3:60" hidden="1">
      <c r="C58" s="17" t="s">
        <v>109</v>
      </c>
      <c r="D58" s="17" t="s">
        <v>103</v>
      </c>
      <c r="E58" s="18">
        <v>0</v>
      </c>
      <c r="F58" s="18">
        <v>0</v>
      </c>
      <c r="G58" s="18">
        <v>0</v>
      </c>
      <c r="H58" s="18">
        <v>0</v>
      </c>
      <c r="I58" s="18">
        <v>0</v>
      </c>
      <c r="J58" s="18">
        <v>0</v>
      </c>
      <c r="K58" s="18">
        <v>0</v>
      </c>
      <c r="L58" s="18">
        <v>0</v>
      </c>
      <c r="M58" s="18">
        <v>0</v>
      </c>
      <c r="N58" s="18">
        <v>0</v>
      </c>
      <c r="O58" s="18">
        <v>0</v>
      </c>
      <c r="P58" s="18">
        <v>0</v>
      </c>
      <c r="Q58" s="18">
        <v>0</v>
      </c>
      <c r="R58" s="18">
        <v>0</v>
      </c>
      <c r="S58" s="19"/>
      <c r="T58" s="19"/>
      <c r="U58" s="19"/>
      <c r="V58" s="19"/>
      <c r="W58" s="19"/>
      <c r="X58" s="19"/>
      <c r="Y58" s="19"/>
      <c r="Z58" s="19"/>
      <c r="AA58" s="19"/>
      <c r="AB58" s="19"/>
      <c r="AC58" s="19"/>
      <c r="AD58" s="19"/>
      <c r="AE58" s="19"/>
      <c r="AF58" s="19"/>
      <c r="AG58" s="18">
        <v>0</v>
      </c>
      <c r="AH58" s="18">
        <v>0</v>
      </c>
      <c r="AI58" s="18">
        <v>0</v>
      </c>
      <c r="AJ58" s="18">
        <v>0</v>
      </c>
      <c r="AK58" s="18">
        <v>0</v>
      </c>
      <c r="AL58" s="18">
        <v>0</v>
      </c>
      <c r="AM58" s="18">
        <v>0</v>
      </c>
      <c r="AN58" s="18">
        <v>0</v>
      </c>
      <c r="AO58" s="18">
        <v>0</v>
      </c>
      <c r="AP58" s="18">
        <v>0</v>
      </c>
      <c r="AQ58" s="18">
        <v>0</v>
      </c>
      <c r="AR58" s="18">
        <v>0</v>
      </c>
      <c r="AS58" s="18">
        <v>0</v>
      </c>
      <c r="AT58" s="18">
        <v>0</v>
      </c>
      <c r="AU58" s="18"/>
      <c r="AV58" s="18"/>
      <c r="AW58" s="18"/>
      <c r="AX58" s="18"/>
      <c r="AY58" s="18"/>
      <c r="AZ58" s="18"/>
      <c r="BA58" s="18"/>
      <c r="BB58" s="18"/>
      <c r="BC58" s="18"/>
      <c r="BD58" s="18"/>
      <c r="BE58" s="18"/>
      <c r="BF58" s="18"/>
      <c r="BG58" s="18"/>
      <c r="BH58" s="18"/>
    </row>
    <row r="59" spans="3:60" hidden="1">
      <c r="C59" s="17" t="s">
        <v>109</v>
      </c>
      <c r="D59" s="17" t="s">
        <v>104</v>
      </c>
      <c r="E59" s="18">
        <v>0</v>
      </c>
      <c r="F59" s="18">
        <v>0</v>
      </c>
      <c r="G59" s="18">
        <v>0</v>
      </c>
      <c r="H59" s="18">
        <v>0</v>
      </c>
      <c r="I59" s="18">
        <v>0</v>
      </c>
      <c r="J59" s="18">
        <v>0</v>
      </c>
      <c r="K59" s="18">
        <v>0</v>
      </c>
      <c r="L59" s="18">
        <v>0</v>
      </c>
      <c r="M59" s="18">
        <v>0</v>
      </c>
      <c r="N59" s="18">
        <v>0</v>
      </c>
      <c r="O59" s="18">
        <v>0</v>
      </c>
      <c r="P59" s="18">
        <v>0</v>
      </c>
      <c r="Q59" s="18">
        <v>0</v>
      </c>
      <c r="R59" s="18">
        <v>0</v>
      </c>
      <c r="S59" s="19"/>
      <c r="T59" s="19"/>
      <c r="U59" s="19"/>
      <c r="V59" s="19"/>
      <c r="W59" s="19"/>
      <c r="X59" s="19"/>
      <c r="Y59" s="19"/>
      <c r="Z59" s="19"/>
      <c r="AA59" s="19"/>
      <c r="AB59" s="19"/>
      <c r="AC59" s="19"/>
      <c r="AD59" s="19"/>
      <c r="AE59" s="19"/>
      <c r="AF59" s="19"/>
      <c r="AG59" s="18">
        <v>0</v>
      </c>
      <c r="AH59" s="18">
        <v>0</v>
      </c>
      <c r="AI59" s="18">
        <v>0</v>
      </c>
      <c r="AJ59" s="18">
        <v>0</v>
      </c>
      <c r="AK59" s="18">
        <v>0</v>
      </c>
      <c r="AL59" s="18">
        <v>0</v>
      </c>
      <c r="AM59" s="18">
        <v>0</v>
      </c>
      <c r="AN59" s="18">
        <v>0</v>
      </c>
      <c r="AO59" s="18">
        <v>0</v>
      </c>
      <c r="AP59" s="18">
        <v>0</v>
      </c>
      <c r="AQ59" s="18">
        <v>0</v>
      </c>
      <c r="AR59" s="18">
        <v>0</v>
      </c>
      <c r="AS59" s="18">
        <v>0</v>
      </c>
      <c r="AT59" s="18">
        <v>0</v>
      </c>
      <c r="AU59" s="18"/>
      <c r="AV59" s="18"/>
      <c r="AW59" s="18"/>
      <c r="AX59" s="18"/>
      <c r="AY59" s="18"/>
      <c r="AZ59" s="18"/>
      <c r="BA59" s="18"/>
      <c r="BB59" s="18"/>
      <c r="BC59" s="18"/>
      <c r="BD59" s="18"/>
      <c r="BE59" s="18"/>
      <c r="BF59" s="18"/>
      <c r="BG59" s="18"/>
      <c r="BH59" s="18"/>
    </row>
    <row r="60" spans="3:60" hidden="1">
      <c r="C60" s="17" t="s">
        <v>109</v>
      </c>
      <c r="D60" s="17" t="s">
        <v>105</v>
      </c>
      <c r="E60" s="18">
        <v>0</v>
      </c>
      <c r="F60" s="18">
        <v>0</v>
      </c>
      <c r="G60" s="18">
        <v>0</v>
      </c>
      <c r="H60" s="18">
        <v>0</v>
      </c>
      <c r="I60" s="18">
        <v>0</v>
      </c>
      <c r="J60" s="18">
        <v>0</v>
      </c>
      <c r="K60" s="18">
        <v>0</v>
      </c>
      <c r="L60" s="18">
        <v>0</v>
      </c>
      <c r="M60" s="18">
        <v>0</v>
      </c>
      <c r="N60" s="18">
        <v>0</v>
      </c>
      <c r="O60" s="18">
        <v>0</v>
      </c>
      <c r="P60" s="18">
        <v>0</v>
      </c>
      <c r="Q60" s="18">
        <v>0</v>
      </c>
      <c r="R60" s="18">
        <v>0</v>
      </c>
      <c r="S60" s="19"/>
      <c r="T60" s="19"/>
      <c r="U60" s="19"/>
      <c r="V60" s="19"/>
      <c r="W60" s="19"/>
      <c r="X60" s="19"/>
      <c r="Y60" s="19"/>
      <c r="Z60" s="19"/>
      <c r="AA60" s="19"/>
      <c r="AB60" s="19"/>
      <c r="AC60" s="19"/>
      <c r="AD60" s="19"/>
      <c r="AE60" s="19"/>
      <c r="AF60" s="19"/>
      <c r="AG60" s="18">
        <v>0</v>
      </c>
      <c r="AH60" s="18">
        <v>0</v>
      </c>
      <c r="AI60" s="18">
        <v>0</v>
      </c>
      <c r="AJ60" s="18">
        <v>0</v>
      </c>
      <c r="AK60" s="18">
        <v>0</v>
      </c>
      <c r="AL60" s="18">
        <v>0</v>
      </c>
      <c r="AM60" s="18">
        <v>0</v>
      </c>
      <c r="AN60" s="18">
        <v>0</v>
      </c>
      <c r="AO60" s="18">
        <v>0</v>
      </c>
      <c r="AP60" s="18">
        <v>0</v>
      </c>
      <c r="AQ60" s="18">
        <v>0</v>
      </c>
      <c r="AR60" s="18">
        <v>0</v>
      </c>
      <c r="AS60" s="18">
        <v>0</v>
      </c>
      <c r="AT60" s="18">
        <v>0</v>
      </c>
      <c r="AU60" s="18"/>
      <c r="AV60" s="18"/>
      <c r="AW60" s="18"/>
      <c r="AX60" s="18"/>
      <c r="AY60" s="18"/>
      <c r="AZ60" s="18"/>
      <c r="BA60" s="18"/>
      <c r="BB60" s="18"/>
      <c r="BC60" s="18"/>
      <c r="BD60" s="18"/>
      <c r="BE60" s="18"/>
      <c r="BF60" s="18"/>
      <c r="BG60" s="18"/>
      <c r="BH60" s="18"/>
    </row>
    <row r="61" spans="3:60" hidden="1">
      <c r="C61" s="17" t="s">
        <v>109</v>
      </c>
      <c r="D61" s="17" t="s">
        <v>106</v>
      </c>
      <c r="E61" s="18">
        <v>806</v>
      </c>
      <c r="F61" s="18">
        <v>761</v>
      </c>
      <c r="G61" s="18">
        <v>743</v>
      </c>
      <c r="H61" s="18">
        <v>800</v>
      </c>
      <c r="I61" s="18">
        <v>765</v>
      </c>
      <c r="J61" s="18">
        <v>761</v>
      </c>
      <c r="K61" s="18">
        <v>782</v>
      </c>
      <c r="L61" s="18">
        <v>850</v>
      </c>
      <c r="M61" s="18">
        <v>789</v>
      </c>
      <c r="N61" s="18">
        <v>850</v>
      </c>
      <c r="O61" s="18">
        <v>955</v>
      </c>
      <c r="P61" s="18">
        <v>770</v>
      </c>
      <c r="Q61" s="18">
        <v>760</v>
      </c>
      <c r="R61" s="18">
        <v>790</v>
      </c>
      <c r="S61" s="19"/>
      <c r="T61" s="19"/>
      <c r="U61" s="19"/>
      <c r="V61" s="19"/>
      <c r="W61" s="19"/>
      <c r="X61" s="19"/>
      <c r="Y61" s="19"/>
      <c r="Z61" s="19"/>
      <c r="AA61" s="19"/>
      <c r="AB61" s="19"/>
      <c r="AC61" s="19"/>
      <c r="AD61" s="19"/>
      <c r="AE61" s="19"/>
      <c r="AF61" s="19"/>
      <c r="AG61" s="18">
        <v>174490</v>
      </c>
      <c r="AH61" s="18">
        <v>210340</v>
      </c>
      <c r="AI61" s="18">
        <v>182647</v>
      </c>
      <c r="AJ61" s="18">
        <v>169852</v>
      </c>
      <c r="AK61" s="18">
        <v>263844</v>
      </c>
      <c r="AL61" s="18">
        <v>233924</v>
      </c>
      <c r="AM61" s="18">
        <v>229119</v>
      </c>
      <c r="AN61" s="18">
        <v>318081</v>
      </c>
      <c r="AO61" s="18">
        <v>234544</v>
      </c>
      <c r="AP61" s="18">
        <v>289150</v>
      </c>
      <c r="AQ61" s="18">
        <v>294650</v>
      </c>
      <c r="AR61" s="18">
        <v>313200</v>
      </c>
      <c r="AS61" s="18">
        <v>260700</v>
      </c>
      <c r="AT61" s="18">
        <v>317900</v>
      </c>
      <c r="AU61" s="18"/>
      <c r="AV61" s="18"/>
      <c r="AW61" s="18"/>
      <c r="AX61" s="18"/>
      <c r="AY61" s="18"/>
      <c r="AZ61" s="18"/>
      <c r="BA61" s="18"/>
      <c r="BB61" s="18"/>
      <c r="BC61" s="18"/>
      <c r="BD61" s="18"/>
      <c r="BE61" s="18"/>
      <c r="BF61" s="18"/>
      <c r="BG61" s="18"/>
      <c r="BH61" s="18"/>
    </row>
    <row r="62" spans="3:60" hidden="1">
      <c r="C62" s="17" t="s">
        <v>110</v>
      </c>
      <c r="D62" s="17" t="s">
        <v>95</v>
      </c>
      <c r="E62" s="18">
        <v>3819</v>
      </c>
      <c r="F62" s="18">
        <v>3580</v>
      </c>
      <c r="G62" s="18">
        <v>3729</v>
      </c>
      <c r="H62" s="18">
        <v>3950</v>
      </c>
      <c r="I62" s="18">
        <v>4046</v>
      </c>
      <c r="J62" s="18">
        <v>4550</v>
      </c>
      <c r="K62" s="18">
        <v>4550</v>
      </c>
      <c r="L62" s="18">
        <v>5045</v>
      </c>
      <c r="M62" s="18">
        <v>5335</v>
      </c>
      <c r="N62" s="18">
        <v>5730</v>
      </c>
      <c r="O62" s="18">
        <v>5800</v>
      </c>
      <c r="P62" s="18">
        <v>5985</v>
      </c>
      <c r="Q62" s="18">
        <v>5930</v>
      </c>
      <c r="R62" s="18">
        <v>5294</v>
      </c>
      <c r="S62" s="19">
        <v>332.25</v>
      </c>
      <c r="T62" s="19">
        <v>349.3</v>
      </c>
      <c r="U62" s="19">
        <v>324.45</v>
      </c>
      <c r="V62" s="19">
        <v>325.63</v>
      </c>
      <c r="W62" s="19">
        <v>358.7</v>
      </c>
      <c r="X62" s="19">
        <v>398.24</v>
      </c>
      <c r="Y62" s="19">
        <v>298.68</v>
      </c>
      <c r="Z62" s="19">
        <v>331.63</v>
      </c>
      <c r="AA62" s="19">
        <v>278.91000000000003</v>
      </c>
      <c r="AB62" s="19">
        <v>295.29000000000002</v>
      </c>
      <c r="AC62" s="19">
        <v>277.58999999999997</v>
      </c>
      <c r="AD62" s="19">
        <v>316.33</v>
      </c>
      <c r="AE62" s="19">
        <v>281.32</v>
      </c>
      <c r="AF62" s="19">
        <v>304.60000000000002</v>
      </c>
      <c r="AG62" s="18">
        <v>1268861</v>
      </c>
      <c r="AH62" s="18">
        <v>1250500</v>
      </c>
      <c r="AI62" s="18">
        <v>1209870</v>
      </c>
      <c r="AJ62" s="18">
        <v>1286250</v>
      </c>
      <c r="AK62" s="18">
        <v>1451290</v>
      </c>
      <c r="AL62" s="18">
        <v>1812000</v>
      </c>
      <c r="AM62" s="18">
        <v>1359000</v>
      </c>
      <c r="AN62" s="18">
        <v>1673075</v>
      </c>
      <c r="AO62" s="18">
        <v>1487985</v>
      </c>
      <c r="AP62" s="18">
        <v>1692030</v>
      </c>
      <c r="AQ62" s="18">
        <v>1609995</v>
      </c>
      <c r="AR62" s="18">
        <v>1893220</v>
      </c>
      <c r="AS62" s="18">
        <v>1668210</v>
      </c>
      <c r="AT62" s="18">
        <v>1612558</v>
      </c>
      <c r="AU62" s="18"/>
      <c r="AV62" s="18"/>
      <c r="AW62" s="18"/>
      <c r="AX62" s="18"/>
      <c r="AY62" s="18"/>
      <c r="AZ62" s="18"/>
      <c r="BA62" s="18"/>
      <c r="BB62" s="18"/>
      <c r="BC62" s="18"/>
      <c r="BD62" s="18"/>
      <c r="BE62" s="18"/>
      <c r="BF62" s="18"/>
      <c r="BG62" s="18"/>
      <c r="BH62" s="18"/>
    </row>
    <row r="63" spans="3:60" hidden="1">
      <c r="C63" s="17" t="s">
        <v>110</v>
      </c>
      <c r="D63" s="17" t="s">
        <v>96</v>
      </c>
      <c r="E63" s="18">
        <v>0</v>
      </c>
      <c r="F63" s="18">
        <v>0</v>
      </c>
      <c r="G63" s="18">
        <v>0</v>
      </c>
      <c r="H63" s="18">
        <v>0</v>
      </c>
      <c r="I63" s="18">
        <v>0</v>
      </c>
      <c r="J63" s="18">
        <v>0</v>
      </c>
      <c r="K63" s="18">
        <v>0</v>
      </c>
      <c r="L63" s="18">
        <v>0</v>
      </c>
      <c r="M63" s="18">
        <v>0</v>
      </c>
      <c r="N63" s="18">
        <v>0</v>
      </c>
      <c r="O63" s="18">
        <v>0</v>
      </c>
      <c r="P63" s="18">
        <v>0</v>
      </c>
      <c r="Q63" s="18">
        <v>0</v>
      </c>
      <c r="R63" s="18">
        <v>0</v>
      </c>
      <c r="S63" s="19"/>
      <c r="T63" s="19"/>
      <c r="U63" s="19"/>
      <c r="V63" s="19"/>
      <c r="W63" s="19"/>
      <c r="X63" s="19"/>
      <c r="Y63" s="19"/>
      <c r="Z63" s="19"/>
      <c r="AA63" s="19"/>
      <c r="AB63" s="19"/>
      <c r="AC63" s="19"/>
      <c r="AD63" s="19"/>
      <c r="AE63" s="19"/>
      <c r="AF63" s="19"/>
      <c r="AG63" s="18">
        <v>60950</v>
      </c>
      <c r="AH63" s="18">
        <v>60000</v>
      </c>
      <c r="AI63" s="18">
        <v>62100</v>
      </c>
      <c r="AJ63" s="18">
        <v>95800</v>
      </c>
      <c r="AK63" s="18">
        <v>69311</v>
      </c>
      <c r="AL63" s="18">
        <v>85500</v>
      </c>
      <c r="AM63" s="18">
        <v>118200</v>
      </c>
      <c r="AN63" s="18">
        <v>120900</v>
      </c>
      <c r="AO63" s="18">
        <v>89100</v>
      </c>
      <c r="AP63" s="18">
        <v>114920</v>
      </c>
      <c r="AQ63" s="18">
        <v>103310</v>
      </c>
      <c r="AR63" s="18">
        <v>115520</v>
      </c>
      <c r="AS63" s="18">
        <v>82020</v>
      </c>
      <c r="AT63" s="18">
        <v>178665</v>
      </c>
      <c r="AU63" s="18"/>
      <c r="AV63" s="18"/>
      <c r="AW63" s="18"/>
      <c r="AX63" s="18"/>
      <c r="AY63" s="18"/>
      <c r="AZ63" s="18"/>
      <c r="BA63" s="18"/>
      <c r="BB63" s="18"/>
      <c r="BC63" s="18"/>
      <c r="BD63" s="18"/>
      <c r="BE63" s="18"/>
      <c r="BF63" s="18"/>
      <c r="BG63" s="18"/>
      <c r="BH63" s="18"/>
    </row>
    <row r="64" spans="3:60" hidden="1">
      <c r="C64" s="17" t="s">
        <v>110</v>
      </c>
      <c r="D64" s="17" t="s">
        <v>97</v>
      </c>
      <c r="E64" s="18">
        <v>277</v>
      </c>
      <c r="F64" s="18">
        <v>289</v>
      </c>
      <c r="G64" s="18">
        <v>404</v>
      </c>
      <c r="H64" s="18">
        <v>390</v>
      </c>
      <c r="I64" s="18">
        <v>300</v>
      </c>
      <c r="J64" s="18">
        <v>520</v>
      </c>
      <c r="K64" s="18">
        <v>590</v>
      </c>
      <c r="L64" s="18">
        <v>750</v>
      </c>
      <c r="M64" s="18">
        <v>1070</v>
      </c>
      <c r="N64" s="18">
        <v>1040</v>
      </c>
      <c r="O64" s="18">
        <v>1180</v>
      </c>
      <c r="P64" s="18">
        <v>1235</v>
      </c>
      <c r="Q64" s="18">
        <v>1020</v>
      </c>
      <c r="R64" s="18">
        <v>910</v>
      </c>
      <c r="S64" s="19">
        <v>477.8</v>
      </c>
      <c r="T64" s="19">
        <v>543.63</v>
      </c>
      <c r="U64" s="19">
        <v>446.92</v>
      </c>
      <c r="V64" s="19">
        <v>446.92</v>
      </c>
      <c r="W64" s="19">
        <v>495</v>
      </c>
      <c r="X64" s="19">
        <v>450</v>
      </c>
      <c r="Y64" s="19">
        <v>365.68</v>
      </c>
      <c r="Z64" s="19">
        <v>537.47</v>
      </c>
      <c r="AA64" s="19">
        <v>355.84</v>
      </c>
      <c r="AB64" s="19">
        <v>405.38</v>
      </c>
      <c r="AC64" s="19">
        <v>390</v>
      </c>
      <c r="AD64" s="19">
        <v>447.47</v>
      </c>
      <c r="AE64" s="19">
        <v>368.63</v>
      </c>
      <c r="AF64" s="19">
        <v>378.57</v>
      </c>
      <c r="AG64" s="18">
        <v>132350</v>
      </c>
      <c r="AH64" s="18">
        <v>157110</v>
      </c>
      <c r="AI64" s="18">
        <v>180556</v>
      </c>
      <c r="AJ64" s="18">
        <v>174300</v>
      </c>
      <c r="AK64" s="18">
        <v>148500</v>
      </c>
      <c r="AL64" s="18">
        <v>234000</v>
      </c>
      <c r="AM64" s="18">
        <v>215750</v>
      </c>
      <c r="AN64" s="18">
        <v>403100</v>
      </c>
      <c r="AO64" s="18">
        <v>380750</v>
      </c>
      <c r="AP64" s="18">
        <v>421600</v>
      </c>
      <c r="AQ64" s="18">
        <v>460200</v>
      </c>
      <c r="AR64" s="18">
        <v>552630</v>
      </c>
      <c r="AS64" s="18">
        <v>376000</v>
      </c>
      <c r="AT64" s="18">
        <v>344500</v>
      </c>
      <c r="AU64" s="18"/>
      <c r="AV64" s="18"/>
      <c r="AW64" s="18"/>
      <c r="AX64" s="18"/>
      <c r="AY64" s="18"/>
      <c r="AZ64" s="18"/>
      <c r="BA64" s="18"/>
      <c r="BB64" s="18"/>
      <c r="BC64" s="18"/>
      <c r="BD64" s="18"/>
      <c r="BE64" s="18"/>
      <c r="BF64" s="18"/>
      <c r="BG64" s="18"/>
      <c r="BH64" s="18"/>
    </row>
    <row r="65" spans="3:60" hidden="1">
      <c r="C65" s="17" t="s">
        <v>110</v>
      </c>
      <c r="D65" s="17" t="s">
        <v>98</v>
      </c>
      <c r="E65" s="18">
        <v>482</v>
      </c>
      <c r="F65" s="18">
        <v>556</v>
      </c>
      <c r="G65" s="18">
        <v>478</v>
      </c>
      <c r="H65" s="18">
        <v>544</v>
      </c>
      <c r="I65" s="18">
        <v>644</v>
      </c>
      <c r="J65" s="18">
        <v>704</v>
      </c>
      <c r="K65" s="18">
        <v>781</v>
      </c>
      <c r="L65" s="18">
        <v>859</v>
      </c>
      <c r="M65" s="18">
        <v>906</v>
      </c>
      <c r="N65" s="18">
        <v>996</v>
      </c>
      <c r="O65" s="18">
        <v>1103</v>
      </c>
      <c r="P65" s="18">
        <v>1161</v>
      </c>
      <c r="Q65" s="18">
        <v>1247</v>
      </c>
      <c r="R65" s="18">
        <v>1224</v>
      </c>
      <c r="S65" s="19">
        <v>204.97</v>
      </c>
      <c r="T65" s="19">
        <v>214.83</v>
      </c>
      <c r="U65" s="19">
        <v>196.98</v>
      </c>
      <c r="V65" s="19">
        <v>204.98</v>
      </c>
      <c r="W65" s="19">
        <v>204.36</v>
      </c>
      <c r="X65" s="19">
        <v>213.15</v>
      </c>
      <c r="Y65" s="19">
        <v>234.69</v>
      </c>
      <c r="Z65" s="19">
        <v>269.89999999999998</v>
      </c>
      <c r="AA65" s="19">
        <v>253.76</v>
      </c>
      <c r="AB65" s="19">
        <v>268.86</v>
      </c>
      <c r="AC65" s="19">
        <v>281.13</v>
      </c>
      <c r="AD65" s="19">
        <v>257.89</v>
      </c>
      <c r="AE65" s="19">
        <v>224.46</v>
      </c>
      <c r="AF65" s="19">
        <v>256.45</v>
      </c>
      <c r="AG65" s="18">
        <v>98795</v>
      </c>
      <c r="AH65" s="18">
        <v>119448</v>
      </c>
      <c r="AI65" s="18">
        <v>94155</v>
      </c>
      <c r="AJ65" s="18">
        <v>111509</v>
      </c>
      <c r="AK65" s="18">
        <v>131605</v>
      </c>
      <c r="AL65" s="18">
        <v>150060</v>
      </c>
      <c r="AM65" s="18">
        <v>183296</v>
      </c>
      <c r="AN65" s="18">
        <v>231842</v>
      </c>
      <c r="AO65" s="18">
        <v>229904</v>
      </c>
      <c r="AP65" s="18">
        <v>267789</v>
      </c>
      <c r="AQ65" s="18">
        <v>310090</v>
      </c>
      <c r="AR65" s="18">
        <v>299410</v>
      </c>
      <c r="AS65" s="18">
        <v>279900</v>
      </c>
      <c r="AT65" s="18">
        <v>313890</v>
      </c>
      <c r="AU65" s="18"/>
      <c r="AV65" s="18"/>
      <c r="AW65" s="18"/>
      <c r="AX65" s="18"/>
      <c r="AY65" s="18"/>
      <c r="AZ65" s="18"/>
      <c r="BA65" s="18"/>
      <c r="BB65" s="18"/>
      <c r="BC65" s="18"/>
      <c r="BD65" s="18"/>
      <c r="BE65" s="18"/>
      <c r="BF65" s="18"/>
      <c r="BG65" s="18"/>
      <c r="BH65" s="18"/>
    </row>
    <row r="66" spans="3:60" hidden="1">
      <c r="C66" s="17" t="s">
        <v>110</v>
      </c>
      <c r="D66" s="17" t="s">
        <v>99</v>
      </c>
      <c r="E66" s="18">
        <v>9978</v>
      </c>
      <c r="F66" s="18">
        <v>10024</v>
      </c>
      <c r="G66" s="18">
        <v>9274</v>
      </c>
      <c r="H66" s="18">
        <v>9606</v>
      </c>
      <c r="I66" s="18">
        <v>10336</v>
      </c>
      <c r="J66" s="18">
        <v>8806</v>
      </c>
      <c r="K66" s="18">
        <v>9834</v>
      </c>
      <c r="L66" s="18">
        <v>11151</v>
      </c>
      <c r="M66" s="18">
        <v>11119</v>
      </c>
      <c r="N66" s="18">
        <v>11434</v>
      </c>
      <c r="O66" s="18">
        <v>12301</v>
      </c>
      <c r="P66" s="18">
        <v>12488</v>
      </c>
      <c r="Q66" s="18">
        <v>12542</v>
      </c>
      <c r="R66" s="18">
        <v>12636</v>
      </c>
      <c r="S66" s="19">
        <v>424.29</v>
      </c>
      <c r="T66" s="19">
        <v>504.85</v>
      </c>
      <c r="U66" s="19">
        <v>424.73</v>
      </c>
      <c r="V66" s="19">
        <v>429.81</v>
      </c>
      <c r="W66" s="19">
        <v>464.02</v>
      </c>
      <c r="X66" s="19">
        <v>455.71</v>
      </c>
      <c r="Y66" s="19">
        <v>410.93</v>
      </c>
      <c r="Z66" s="19">
        <v>512.91</v>
      </c>
      <c r="AA66" s="19">
        <v>367.94</v>
      </c>
      <c r="AB66" s="19">
        <v>404.51</v>
      </c>
      <c r="AC66" s="19">
        <v>414.8</v>
      </c>
      <c r="AD66" s="19">
        <v>438.81</v>
      </c>
      <c r="AE66" s="19">
        <v>387.82</v>
      </c>
      <c r="AF66" s="19">
        <v>450.06</v>
      </c>
      <c r="AG66" s="18">
        <v>4233563</v>
      </c>
      <c r="AH66" s="18">
        <v>5060639</v>
      </c>
      <c r="AI66" s="18">
        <v>3938905</v>
      </c>
      <c r="AJ66" s="18">
        <v>4128724</v>
      </c>
      <c r="AK66" s="18">
        <v>4796121</v>
      </c>
      <c r="AL66" s="18">
        <v>4012995</v>
      </c>
      <c r="AM66" s="18">
        <v>4041040</v>
      </c>
      <c r="AN66" s="18">
        <v>5719490</v>
      </c>
      <c r="AO66" s="18">
        <v>4091150</v>
      </c>
      <c r="AP66" s="18">
        <v>4625145</v>
      </c>
      <c r="AQ66" s="18">
        <v>5102415</v>
      </c>
      <c r="AR66" s="18">
        <v>5479880</v>
      </c>
      <c r="AS66" s="18">
        <v>4864020</v>
      </c>
      <c r="AT66" s="18">
        <v>5686940</v>
      </c>
      <c r="AU66" s="18"/>
      <c r="AV66" s="18"/>
      <c r="AW66" s="18"/>
      <c r="AX66" s="18"/>
      <c r="AY66" s="18"/>
      <c r="AZ66" s="18"/>
      <c r="BA66" s="18"/>
      <c r="BB66" s="18"/>
      <c r="BC66" s="18"/>
      <c r="BD66" s="18"/>
      <c r="BE66" s="18"/>
      <c r="BF66" s="18"/>
      <c r="BG66" s="18"/>
      <c r="BH66" s="18"/>
    </row>
    <row r="67" spans="3:60" hidden="1">
      <c r="C67" s="17" t="s">
        <v>110</v>
      </c>
      <c r="D67" s="17" t="s">
        <v>100</v>
      </c>
      <c r="E67" s="18">
        <v>10460</v>
      </c>
      <c r="F67" s="18">
        <v>10580</v>
      </c>
      <c r="G67" s="18">
        <v>9752</v>
      </c>
      <c r="H67" s="18">
        <v>10150</v>
      </c>
      <c r="I67" s="18">
        <v>10980</v>
      </c>
      <c r="J67" s="18">
        <v>9510</v>
      </c>
      <c r="K67" s="18">
        <v>10615</v>
      </c>
      <c r="L67" s="18">
        <v>12010</v>
      </c>
      <c r="M67" s="18">
        <v>12025</v>
      </c>
      <c r="N67" s="18">
        <v>12430</v>
      </c>
      <c r="O67" s="18">
        <v>13404</v>
      </c>
      <c r="P67" s="18">
        <v>13649</v>
      </c>
      <c r="Q67" s="18">
        <v>13789</v>
      </c>
      <c r="R67" s="18">
        <v>13860</v>
      </c>
      <c r="S67" s="19">
        <v>414.18</v>
      </c>
      <c r="T67" s="19">
        <v>489.61</v>
      </c>
      <c r="U67" s="19">
        <v>413.56</v>
      </c>
      <c r="V67" s="19">
        <v>417.76</v>
      </c>
      <c r="W67" s="19">
        <v>448.79</v>
      </c>
      <c r="X67" s="19">
        <v>437.76</v>
      </c>
      <c r="Y67" s="19">
        <v>397.96</v>
      </c>
      <c r="Z67" s="19">
        <v>495.53</v>
      </c>
      <c r="AA67" s="19">
        <v>359.34</v>
      </c>
      <c r="AB67" s="19">
        <v>393.64</v>
      </c>
      <c r="AC67" s="19">
        <v>403.8</v>
      </c>
      <c r="AD67" s="19">
        <v>423.42</v>
      </c>
      <c r="AE67" s="19">
        <v>373.05</v>
      </c>
      <c r="AF67" s="19">
        <v>432.96</v>
      </c>
      <c r="AG67" s="18">
        <v>4332358</v>
      </c>
      <c r="AH67" s="18">
        <v>5180087</v>
      </c>
      <c r="AI67" s="18">
        <v>4033060</v>
      </c>
      <c r="AJ67" s="18">
        <v>4240233</v>
      </c>
      <c r="AK67" s="18">
        <v>4927726</v>
      </c>
      <c r="AL67" s="18">
        <v>4163055</v>
      </c>
      <c r="AM67" s="18">
        <v>4224336</v>
      </c>
      <c r="AN67" s="18">
        <v>5951332</v>
      </c>
      <c r="AO67" s="18">
        <v>4321054</v>
      </c>
      <c r="AP67" s="18">
        <v>4892934</v>
      </c>
      <c r="AQ67" s="18">
        <v>5412505</v>
      </c>
      <c r="AR67" s="18">
        <v>5779290</v>
      </c>
      <c r="AS67" s="18">
        <v>5143920</v>
      </c>
      <c r="AT67" s="18">
        <v>6000830</v>
      </c>
      <c r="AU67" s="18"/>
      <c r="AV67" s="18"/>
      <c r="AW67" s="18"/>
      <c r="AX67" s="18"/>
      <c r="AY67" s="18"/>
      <c r="AZ67" s="18"/>
      <c r="BA67" s="18"/>
      <c r="BB67" s="18"/>
      <c r="BC67" s="18"/>
      <c r="BD67" s="18"/>
      <c r="BE67" s="18"/>
      <c r="BF67" s="18"/>
      <c r="BG67" s="18"/>
      <c r="BH67" s="18"/>
    </row>
    <row r="68" spans="3:60" hidden="1">
      <c r="C68" s="17" t="s">
        <v>110</v>
      </c>
      <c r="D68" s="17" t="s">
        <v>101</v>
      </c>
      <c r="E68" s="18">
        <v>14556</v>
      </c>
      <c r="F68" s="18">
        <v>14449</v>
      </c>
      <c r="G68" s="18">
        <v>13885</v>
      </c>
      <c r="H68" s="18">
        <v>14490</v>
      </c>
      <c r="I68" s="18">
        <v>15326</v>
      </c>
      <c r="J68" s="18">
        <v>14580</v>
      </c>
      <c r="K68" s="18">
        <v>15755</v>
      </c>
      <c r="L68" s="18">
        <v>17805</v>
      </c>
      <c r="M68" s="18">
        <v>18430</v>
      </c>
      <c r="N68" s="18">
        <v>19200</v>
      </c>
      <c r="O68" s="18">
        <v>20384</v>
      </c>
      <c r="P68" s="18">
        <v>20869</v>
      </c>
      <c r="Q68" s="18">
        <v>20739</v>
      </c>
      <c r="R68" s="18">
        <v>20064</v>
      </c>
      <c r="S68" s="19">
        <v>398.08</v>
      </c>
      <c r="T68" s="19">
        <v>460.08</v>
      </c>
      <c r="U68" s="19">
        <v>395.07</v>
      </c>
      <c r="V68" s="19">
        <v>400.04</v>
      </c>
      <c r="W68" s="19">
        <v>430.43</v>
      </c>
      <c r="X68" s="19">
        <v>431.73</v>
      </c>
      <c r="Y68" s="19">
        <v>375.58</v>
      </c>
      <c r="Z68" s="19">
        <v>457.65</v>
      </c>
      <c r="AA68" s="19">
        <v>340.69</v>
      </c>
      <c r="AB68" s="19">
        <v>370.91</v>
      </c>
      <c r="AC68" s="19">
        <v>372.16</v>
      </c>
      <c r="AD68" s="19">
        <v>399.67</v>
      </c>
      <c r="AE68" s="19">
        <v>350.55</v>
      </c>
      <c r="AF68" s="19">
        <v>405.53</v>
      </c>
      <c r="AG68" s="18">
        <v>5794519</v>
      </c>
      <c r="AH68" s="18">
        <v>6647697</v>
      </c>
      <c r="AI68" s="18">
        <v>5485586</v>
      </c>
      <c r="AJ68" s="18">
        <v>5796583</v>
      </c>
      <c r="AK68" s="18">
        <v>6596827</v>
      </c>
      <c r="AL68" s="18">
        <v>6294555</v>
      </c>
      <c r="AM68" s="18">
        <v>5917286</v>
      </c>
      <c r="AN68" s="18">
        <v>8148407</v>
      </c>
      <c r="AO68" s="18">
        <v>6278889</v>
      </c>
      <c r="AP68" s="18">
        <v>7121484</v>
      </c>
      <c r="AQ68" s="18">
        <v>7586010</v>
      </c>
      <c r="AR68" s="18">
        <v>8340660</v>
      </c>
      <c r="AS68" s="18">
        <v>7270150</v>
      </c>
      <c r="AT68" s="18">
        <v>8136553</v>
      </c>
      <c r="AU68" s="18"/>
      <c r="AV68" s="18"/>
      <c r="AW68" s="18"/>
      <c r="AX68" s="18"/>
      <c r="AY68" s="18"/>
      <c r="AZ68" s="18"/>
      <c r="BA68" s="18"/>
      <c r="BB68" s="18"/>
      <c r="BC68" s="18"/>
      <c r="BD68" s="18"/>
      <c r="BE68" s="18"/>
      <c r="BF68" s="18"/>
      <c r="BG68" s="18"/>
      <c r="BH68" s="18"/>
    </row>
    <row r="69" spans="3:60" hidden="1">
      <c r="C69" s="17" t="s">
        <v>110</v>
      </c>
      <c r="D69" s="17" t="s">
        <v>102</v>
      </c>
      <c r="E69" s="18">
        <v>0</v>
      </c>
      <c r="F69" s="18">
        <v>0</v>
      </c>
      <c r="G69" s="18">
        <v>0</v>
      </c>
      <c r="H69" s="18">
        <v>0</v>
      </c>
      <c r="I69" s="18">
        <v>0</v>
      </c>
      <c r="J69" s="18">
        <v>0</v>
      </c>
      <c r="K69" s="18">
        <v>0</v>
      </c>
      <c r="L69" s="18">
        <v>0</v>
      </c>
      <c r="M69" s="18">
        <v>0</v>
      </c>
      <c r="N69" s="18">
        <v>0</v>
      </c>
      <c r="O69" s="18">
        <v>0</v>
      </c>
      <c r="P69" s="18">
        <v>0</v>
      </c>
      <c r="Q69" s="18">
        <v>0</v>
      </c>
      <c r="R69" s="18">
        <v>0</v>
      </c>
      <c r="S69" s="19"/>
      <c r="T69" s="19"/>
      <c r="U69" s="19"/>
      <c r="V69" s="19"/>
      <c r="W69" s="19"/>
      <c r="X69" s="19"/>
      <c r="Y69" s="19"/>
      <c r="Z69" s="19"/>
      <c r="AA69" s="19"/>
      <c r="AB69" s="19"/>
      <c r="AC69" s="19"/>
      <c r="AD69" s="19"/>
      <c r="AE69" s="19"/>
      <c r="AF69" s="19"/>
      <c r="AG69" s="18">
        <v>0</v>
      </c>
      <c r="AH69" s="18">
        <v>0</v>
      </c>
      <c r="AI69" s="18">
        <v>0</v>
      </c>
      <c r="AJ69" s="18">
        <v>0</v>
      </c>
      <c r="AK69" s="18">
        <v>0</v>
      </c>
      <c r="AL69" s="18">
        <v>0</v>
      </c>
      <c r="AM69" s="18">
        <v>0</v>
      </c>
      <c r="AN69" s="18">
        <v>0</v>
      </c>
      <c r="AO69" s="18">
        <v>0</v>
      </c>
      <c r="AP69" s="18">
        <v>0</v>
      </c>
      <c r="AQ69" s="18">
        <v>0</v>
      </c>
      <c r="AR69" s="18">
        <v>0</v>
      </c>
      <c r="AS69" s="18">
        <v>0</v>
      </c>
      <c r="AT69" s="18">
        <v>0</v>
      </c>
      <c r="AU69" s="18"/>
      <c r="AV69" s="18"/>
      <c r="AW69" s="18"/>
      <c r="AX69" s="18"/>
      <c r="AY69" s="18"/>
      <c r="AZ69" s="18"/>
      <c r="BA69" s="18"/>
      <c r="BB69" s="18"/>
      <c r="BC69" s="18"/>
      <c r="BD69" s="18"/>
      <c r="BE69" s="18"/>
      <c r="BF69" s="18"/>
      <c r="BG69" s="18"/>
      <c r="BH69" s="18"/>
    </row>
    <row r="70" spans="3:60" hidden="1">
      <c r="C70" s="17" t="s">
        <v>110</v>
      </c>
      <c r="D70" s="17" t="s">
        <v>103</v>
      </c>
      <c r="E70" s="18">
        <v>0</v>
      </c>
      <c r="F70" s="18">
        <v>0</v>
      </c>
      <c r="G70" s="18">
        <v>0</v>
      </c>
      <c r="H70" s="18">
        <v>0</v>
      </c>
      <c r="I70" s="18">
        <v>0</v>
      </c>
      <c r="J70" s="18">
        <v>0</v>
      </c>
      <c r="K70" s="18">
        <v>0</v>
      </c>
      <c r="L70" s="18">
        <v>0</v>
      </c>
      <c r="M70" s="18">
        <v>0</v>
      </c>
      <c r="N70" s="18">
        <v>0</v>
      </c>
      <c r="O70" s="18">
        <v>0</v>
      </c>
      <c r="P70" s="18">
        <v>0</v>
      </c>
      <c r="Q70" s="18">
        <v>0</v>
      </c>
      <c r="R70" s="18">
        <v>0</v>
      </c>
      <c r="S70" s="19"/>
      <c r="T70" s="19"/>
      <c r="U70" s="19"/>
      <c r="V70" s="19"/>
      <c r="W70" s="19"/>
      <c r="X70" s="19"/>
      <c r="Y70" s="19"/>
      <c r="Z70" s="19"/>
      <c r="AA70" s="19"/>
      <c r="AB70" s="19"/>
      <c r="AC70" s="19"/>
      <c r="AD70" s="19"/>
      <c r="AE70" s="19"/>
      <c r="AF70" s="19"/>
      <c r="AG70" s="18">
        <v>0</v>
      </c>
      <c r="AH70" s="18">
        <v>0</v>
      </c>
      <c r="AI70" s="18">
        <v>0</v>
      </c>
      <c r="AJ70" s="18">
        <v>0</v>
      </c>
      <c r="AK70" s="18">
        <v>0</v>
      </c>
      <c r="AL70" s="18">
        <v>0</v>
      </c>
      <c r="AM70" s="18">
        <v>0</v>
      </c>
      <c r="AN70" s="18">
        <v>0</v>
      </c>
      <c r="AO70" s="18">
        <v>0</v>
      </c>
      <c r="AP70" s="18">
        <v>0</v>
      </c>
      <c r="AQ70" s="18">
        <v>0</v>
      </c>
      <c r="AR70" s="18">
        <v>0</v>
      </c>
      <c r="AS70" s="18">
        <v>0</v>
      </c>
      <c r="AT70" s="18">
        <v>0</v>
      </c>
      <c r="AU70" s="18"/>
      <c r="AV70" s="18"/>
      <c r="AW70" s="18"/>
      <c r="AX70" s="18"/>
      <c r="AY70" s="18"/>
      <c r="AZ70" s="18"/>
      <c r="BA70" s="18"/>
      <c r="BB70" s="18"/>
      <c r="BC70" s="18"/>
      <c r="BD70" s="18"/>
      <c r="BE70" s="18"/>
      <c r="BF70" s="18"/>
      <c r="BG70" s="18"/>
      <c r="BH70" s="18"/>
    </row>
    <row r="71" spans="3:60" hidden="1">
      <c r="C71" s="17" t="s">
        <v>110</v>
      </c>
      <c r="D71" s="17" t="s">
        <v>104</v>
      </c>
      <c r="E71" s="18">
        <v>0</v>
      </c>
      <c r="F71" s="18">
        <v>0</v>
      </c>
      <c r="G71" s="18">
        <v>0</v>
      </c>
      <c r="H71" s="18">
        <v>0</v>
      </c>
      <c r="I71" s="18">
        <v>0</v>
      </c>
      <c r="J71" s="18">
        <v>0</v>
      </c>
      <c r="K71" s="18">
        <v>0</v>
      </c>
      <c r="L71" s="18">
        <v>0</v>
      </c>
      <c r="M71" s="18">
        <v>0</v>
      </c>
      <c r="N71" s="18">
        <v>0</v>
      </c>
      <c r="O71" s="18">
        <v>0</v>
      </c>
      <c r="P71" s="18">
        <v>0</v>
      </c>
      <c r="Q71" s="18">
        <v>0</v>
      </c>
      <c r="R71" s="18">
        <v>0</v>
      </c>
      <c r="S71" s="19"/>
      <c r="T71" s="19"/>
      <c r="U71" s="19"/>
      <c r="V71" s="19"/>
      <c r="W71" s="19"/>
      <c r="X71" s="19"/>
      <c r="Y71" s="19"/>
      <c r="Z71" s="19"/>
      <c r="AA71" s="19"/>
      <c r="AB71" s="19"/>
      <c r="AC71" s="19"/>
      <c r="AD71" s="19"/>
      <c r="AE71" s="19"/>
      <c r="AF71" s="19"/>
      <c r="AG71" s="18">
        <v>0</v>
      </c>
      <c r="AH71" s="18">
        <v>0</v>
      </c>
      <c r="AI71" s="18">
        <v>0</v>
      </c>
      <c r="AJ71" s="18">
        <v>0</v>
      </c>
      <c r="AK71" s="18">
        <v>0</v>
      </c>
      <c r="AL71" s="18">
        <v>0</v>
      </c>
      <c r="AM71" s="18">
        <v>0</v>
      </c>
      <c r="AN71" s="18">
        <v>0</v>
      </c>
      <c r="AO71" s="18">
        <v>0</v>
      </c>
      <c r="AP71" s="18">
        <v>0</v>
      </c>
      <c r="AQ71" s="18">
        <v>0</v>
      </c>
      <c r="AR71" s="18">
        <v>0</v>
      </c>
      <c r="AS71" s="18">
        <v>0</v>
      </c>
      <c r="AT71" s="18">
        <v>0</v>
      </c>
      <c r="AU71" s="18"/>
      <c r="AV71" s="18"/>
      <c r="AW71" s="18"/>
      <c r="AX71" s="18"/>
      <c r="AY71" s="18"/>
      <c r="AZ71" s="18"/>
      <c r="BA71" s="18"/>
      <c r="BB71" s="18"/>
      <c r="BC71" s="18"/>
      <c r="BD71" s="18"/>
      <c r="BE71" s="18"/>
      <c r="BF71" s="18"/>
      <c r="BG71" s="18"/>
      <c r="BH71" s="18"/>
    </row>
    <row r="72" spans="3:60" hidden="1">
      <c r="C72" s="17" t="s">
        <v>110</v>
      </c>
      <c r="D72" s="17" t="s">
        <v>105</v>
      </c>
      <c r="E72" s="18">
        <v>0</v>
      </c>
      <c r="F72" s="18">
        <v>0</v>
      </c>
      <c r="G72" s="18">
        <v>0</v>
      </c>
      <c r="H72" s="18">
        <v>0</v>
      </c>
      <c r="I72" s="18">
        <v>0</v>
      </c>
      <c r="J72" s="18">
        <v>0</v>
      </c>
      <c r="K72" s="18">
        <v>0</v>
      </c>
      <c r="L72" s="18">
        <v>0</v>
      </c>
      <c r="M72" s="18">
        <v>0</v>
      </c>
      <c r="N72" s="18">
        <v>0</v>
      </c>
      <c r="O72" s="18">
        <v>0</v>
      </c>
      <c r="P72" s="18">
        <v>0</v>
      </c>
      <c r="Q72" s="18">
        <v>0</v>
      </c>
      <c r="R72" s="18">
        <v>0</v>
      </c>
      <c r="S72" s="19"/>
      <c r="T72" s="19"/>
      <c r="U72" s="19"/>
      <c r="V72" s="19"/>
      <c r="W72" s="19"/>
      <c r="X72" s="19"/>
      <c r="Y72" s="19"/>
      <c r="Z72" s="19"/>
      <c r="AA72" s="19"/>
      <c r="AB72" s="19"/>
      <c r="AC72" s="19"/>
      <c r="AD72" s="19"/>
      <c r="AE72" s="19"/>
      <c r="AF72" s="19"/>
      <c r="AG72" s="18">
        <v>0</v>
      </c>
      <c r="AH72" s="18">
        <v>0</v>
      </c>
      <c r="AI72" s="18">
        <v>0</v>
      </c>
      <c r="AJ72" s="18">
        <v>0</v>
      </c>
      <c r="AK72" s="18">
        <v>0</v>
      </c>
      <c r="AL72" s="18">
        <v>0</v>
      </c>
      <c r="AM72" s="18">
        <v>0</v>
      </c>
      <c r="AN72" s="18">
        <v>0</v>
      </c>
      <c r="AO72" s="18">
        <v>0</v>
      </c>
      <c r="AP72" s="18">
        <v>0</v>
      </c>
      <c r="AQ72" s="18">
        <v>0</v>
      </c>
      <c r="AR72" s="18">
        <v>0</v>
      </c>
      <c r="AS72" s="18">
        <v>0</v>
      </c>
      <c r="AT72" s="18">
        <v>0</v>
      </c>
      <c r="AU72" s="18"/>
      <c r="AV72" s="18"/>
      <c r="AW72" s="18"/>
      <c r="AX72" s="18"/>
      <c r="AY72" s="18"/>
      <c r="AZ72" s="18"/>
      <c r="BA72" s="18"/>
      <c r="BB72" s="18"/>
      <c r="BC72" s="18"/>
      <c r="BD72" s="18"/>
      <c r="BE72" s="18"/>
      <c r="BF72" s="18"/>
      <c r="BG72" s="18"/>
      <c r="BH72" s="18"/>
    </row>
    <row r="73" spans="3:60" hidden="1">
      <c r="C73" s="17" t="s">
        <v>110</v>
      </c>
      <c r="D73" s="17" t="s">
        <v>106</v>
      </c>
      <c r="E73" s="18">
        <v>14556</v>
      </c>
      <c r="F73" s="18">
        <v>14449</v>
      </c>
      <c r="G73" s="18">
        <v>13885</v>
      </c>
      <c r="H73" s="18">
        <v>14490</v>
      </c>
      <c r="I73" s="18">
        <v>15326</v>
      </c>
      <c r="J73" s="18">
        <v>14580</v>
      </c>
      <c r="K73" s="18">
        <v>15755</v>
      </c>
      <c r="L73" s="18">
        <v>17805</v>
      </c>
      <c r="M73" s="18">
        <v>18430</v>
      </c>
      <c r="N73" s="18">
        <v>19200</v>
      </c>
      <c r="O73" s="18">
        <v>20384</v>
      </c>
      <c r="P73" s="18">
        <v>20869</v>
      </c>
      <c r="Q73" s="18">
        <v>20739</v>
      </c>
      <c r="R73" s="18">
        <v>20064</v>
      </c>
      <c r="S73" s="19"/>
      <c r="T73" s="19"/>
      <c r="U73" s="19"/>
      <c r="V73" s="19"/>
      <c r="W73" s="19"/>
      <c r="X73" s="19"/>
      <c r="Y73" s="19"/>
      <c r="Z73" s="19"/>
      <c r="AA73" s="19"/>
      <c r="AB73" s="19"/>
      <c r="AC73" s="19"/>
      <c r="AD73" s="19"/>
      <c r="AE73" s="19"/>
      <c r="AF73" s="19"/>
      <c r="AG73" s="18">
        <v>5794519</v>
      </c>
      <c r="AH73" s="18">
        <v>6647697</v>
      </c>
      <c r="AI73" s="18">
        <v>5485586</v>
      </c>
      <c r="AJ73" s="18">
        <v>5796583</v>
      </c>
      <c r="AK73" s="18">
        <v>6596827</v>
      </c>
      <c r="AL73" s="18">
        <v>6294555</v>
      </c>
      <c r="AM73" s="18">
        <v>5917286</v>
      </c>
      <c r="AN73" s="18">
        <v>8148407</v>
      </c>
      <c r="AO73" s="18">
        <v>6278889</v>
      </c>
      <c r="AP73" s="18">
        <v>7121484</v>
      </c>
      <c r="AQ73" s="18">
        <v>7586010</v>
      </c>
      <c r="AR73" s="18">
        <v>8340660</v>
      </c>
      <c r="AS73" s="18">
        <v>7270150</v>
      </c>
      <c r="AT73" s="18">
        <v>8136553</v>
      </c>
      <c r="AU73" s="18"/>
      <c r="AV73" s="18"/>
      <c r="AW73" s="18"/>
      <c r="AX73" s="18"/>
      <c r="AY73" s="18"/>
      <c r="AZ73" s="18"/>
      <c r="BA73" s="18"/>
      <c r="BB73" s="18"/>
      <c r="BC73" s="18"/>
      <c r="BD73" s="18"/>
      <c r="BE73" s="18"/>
      <c r="BF73" s="18"/>
      <c r="BG73" s="18"/>
      <c r="BH73" s="18"/>
    </row>
    <row r="74" spans="3:60" hidden="1">
      <c r="C74" s="17" t="s">
        <v>111</v>
      </c>
      <c r="D74" s="17" t="s">
        <v>95</v>
      </c>
      <c r="E74" s="18">
        <v>7155</v>
      </c>
      <c r="F74" s="18">
        <v>7314</v>
      </c>
      <c r="G74" s="18">
        <v>7190</v>
      </c>
      <c r="H74" s="18">
        <v>7189</v>
      </c>
      <c r="I74" s="18">
        <v>7369</v>
      </c>
      <c r="J74" s="18">
        <v>7472</v>
      </c>
      <c r="K74" s="18">
        <v>7424</v>
      </c>
      <c r="L74" s="18">
        <v>8104</v>
      </c>
      <c r="M74" s="18">
        <v>8461</v>
      </c>
      <c r="N74" s="18">
        <v>8663</v>
      </c>
      <c r="O74" s="18">
        <v>8546</v>
      </c>
      <c r="P74" s="18">
        <v>9302</v>
      </c>
      <c r="Q74" s="18">
        <v>9302</v>
      </c>
      <c r="R74" s="18">
        <v>7466</v>
      </c>
      <c r="S74" s="19">
        <v>270.01</v>
      </c>
      <c r="T74" s="19">
        <v>288.76</v>
      </c>
      <c r="U74" s="19">
        <v>294.2</v>
      </c>
      <c r="V74" s="19">
        <v>288.12</v>
      </c>
      <c r="W74" s="19">
        <v>324.94</v>
      </c>
      <c r="X74" s="19">
        <v>318.3</v>
      </c>
      <c r="Y74" s="19">
        <v>286.45999999999998</v>
      </c>
      <c r="Z74" s="19">
        <v>281.02999999999997</v>
      </c>
      <c r="AA74" s="19">
        <v>260.35000000000002</v>
      </c>
      <c r="AB74" s="19">
        <v>306</v>
      </c>
      <c r="AC74" s="19">
        <v>317.14</v>
      </c>
      <c r="AD74" s="19">
        <v>329.05</v>
      </c>
      <c r="AE74" s="19">
        <v>329.05</v>
      </c>
      <c r="AF74" s="19">
        <v>316.57</v>
      </c>
      <c r="AG74" s="18">
        <v>1931948</v>
      </c>
      <c r="AH74" s="18">
        <v>2111999</v>
      </c>
      <c r="AI74" s="18">
        <v>2115301</v>
      </c>
      <c r="AJ74" s="18">
        <v>2071298</v>
      </c>
      <c r="AK74" s="18">
        <v>2394488</v>
      </c>
      <c r="AL74" s="18">
        <v>2378368</v>
      </c>
      <c r="AM74" s="18">
        <v>2126668</v>
      </c>
      <c r="AN74" s="18">
        <v>2277455</v>
      </c>
      <c r="AO74" s="18">
        <v>2202822</v>
      </c>
      <c r="AP74" s="18">
        <v>2650878</v>
      </c>
      <c r="AQ74" s="18">
        <v>2710250</v>
      </c>
      <c r="AR74" s="18">
        <v>3060843</v>
      </c>
      <c r="AS74" s="18">
        <v>3060843</v>
      </c>
      <c r="AT74" s="18">
        <v>2363488</v>
      </c>
      <c r="AU74" s="18"/>
      <c r="AV74" s="18"/>
      <c r="AW74" s="18"/>
      <c r="AX74" s="18"/>
      <c r="AY74" s="18"/>
      <c r="AZ74" s="18"/>
      <c r="BA74" s="18"/>
      <c r="BB74" s="18"/>
      <c r="BC74" s="18"/>
      <c r="BD74" s="18"/>
      <c r="BE74" s="18"/>
      <c r="BF74" s="18"/>
      <c r="BG74" s="18"/>
      <c r="BH74" s="18"/>
    </row>
    <row r="75" spans="3:60" hidden="1">
      <c r="C75" s="17" t="s">
        <v>111</v>
      </c>
      <c r="D75" s="17" t="s">
        <v>96</v>
      </c>
      <c r="E75" s="18">
        <v>0</v>
      </c>
      <c r="F75" s="18">
        <v>0</v>
      </c>
      <c r="G75" s="18">
        <v>0</v>
      </c>
      <c r="H75" s="18">
        <v>0</v>
      </c>
      <c r="I75" s="18">
        <v>0</v>
      </c>
      <c r="J75" s="18">
        <v>0</v>
      </c>
      <c r="K75" s="18">
        <v>0</v>
      </c>
      <c r="L75" s="18">
        <v>0</v>
      </c>
      <c r="M75" s="18">
        <v>0</v>
      </c>
      <c r="N75" s="18">
        <v>0</v>
      </c>
      <c r="O75" s="18">
        <v>0</v>
      </c>
      <c r="P75" s="18">
        <v>0</v>
      </c>
      <c r="Q75" s="18">
        <v>0</v>
      </c>
      <c r="R75" s="18">
        <v>0</v>
      </c>
      <c r="S75" s="19"/>
      <c r="T75" s="19"/>
      <c r="U75" s="19"/>
      <c r="V75" s="19"/>
      <c r="W75" s="19"/>
      <c r="X75" s="19"/>
      <c r="Y75" s="19"/>
      <c r="Z75" s="19"/>
      <c r="AA75" s="19"/>
      <c r="AB75" s="19"/>
      <c r="AC75" s="19"/>
      <c r="AD75" s="19"/>
      <c r="AE75" s="19"/>
      <c r="AF75" s="19"/>
      <c r="AG75" s="18">
        <v>114389</v>
      </c>
      <c r="AH75" s="18">
        <v>220600</v>
      </c>
      <c r="AI75" s="18">
        <v>150040</v>
      </c>
      <c r="AJ75" s="18">
        <v>146735</v>
      </c>
      <c r="AK75" s="18">
        <v>137367</v>
      </c>
      <c r="AL75" s="18">
        <v>156808</v>
      </c>
      <c r="AM75" s="18">
        <v>180753</v>
      </c>
      <c r="AN75" s="18">
        <v>200309</v>
      </c>
      <c r="AO75" s="18">
        <v>140482</v>
      </c>
      <c r="AP75" s="18">
        <v>184960</v>
      </c>
      <c r="AQ75" s="18">
        <v>170551</v>
      </c>
      <c r="AR75" s="18">
        <v>186673</v>
      </c>
      <c r="AS75" s="18">
        <v>186673</v>
      </c>
      <c r="AT75" s="18">
        <v>261934</v>
      </c>
      <c r="AU75" s="18"/>
      <c r="AV75" s="18"/>
      <c r="AW75" s="18"/>
      <c r="AX75" s="18"/>
      <c r="AY75" s="18"/>
      <c r="AZ75" s="18"/>
      <c r="BA75" s="18"/>
      <c r="BB75" s="18"/>
      <c r="BC75" s="18"/>
      <c r="BD75" s="18"/>
      <c r="BE75" s="18"/>
      <c r="BF75" s="18"/>
      <c r="BG75" s="18"/>
      <c r="BH75" s="18"/>
    </row>
    <row r="76" spans="3:60" hidden="1">
      <c r="C76" s="17" t="s">
        <v>111</v>
      </c>
      <c r="D76" s="17" t="s">
        <v>97</v>
      </c>
      <c r="E76" s="18">
        <v>14648</v>
      </c>
      <c r="F76" s="18">
        <v>14805</v>
      </c>
      <c r="G76" s="18">
        <v>15085</v>
      </c>
      <c r="H76" s="18">
        <v>14977</v>
      </c>
      <c r="I76" s="18">
        <v>13008</v>
      </c>
      <c r="J76" s="18">
        <v>14319</v>
      </c>
      <c r="K76" s="18">
        <v>16195</v>
      </c>
      <c r="L76" s="18">
        <v>15950</v>
      </c>
      <c r="M76" s="18">
        <v>16270</v>
      </c>
      <c r="N76" s="18">
        <v>15049</v>
      </c>
      <c r="O76" s="18">
        <v>15844</v>
      </c>
      <c r="P76" s="18">
        <v>16576</v>
      </c>
      <c r="Q76" s="18">
        <v>15069</v>
      </c>
      <c r="R76" s="18">
        <v>11723</v>
      </c>
      <c r="S76" s="19">
        <v>505.95</v>
      </c>
      <c r="T76" s="19">
        <v>552.64</v>
      </c>
      <c r="U76" s="19">
        <v>516.13</v>
      </c>
      <c r="V76" s="19">
        <v>514.49</v>
      </c>
      <c r="W76" s="19">
        <v>556.83000000000004</v>
      </c>
      <c r="X76" s="19">
        <v>457.76</v>
      </c>
      <c r="Y76" s="19">
        <v>434.82</v>
      </c>
      <c r="Z76" s="19">
        <v>480.59</v>
      </c>
      <c r="AA76" s="19">
        <v>395.48</v>
      </c>
      <c r="AB76" s="19">
        <v>448.6</v>
      </c>
      <c r="AC76" s="19">
        <v>386.93</v>
      </c>
      <c r="AD76" s="19">
        <v>449.76</v>
      </c>
      <c r="AE76" s="19">
        <v>397.69</v>
      </c>
      <c r="AF76" s="19">
        <v>458.01</v>
      </c>
      <c r="AG76" s="18">
        <v>7411122</v>
      </c>
      <c r="AH76" s="18">
        <v>8181844</v>
      </c>
      <c r="AI76" s="18">
        <v>7785796</v>
      </c>
      <c r="AJ76" s="18">
        <v>7705584</v>
      </c>
      <c r="AK76" s="18">
        <v>7243271</v>
      </c>
      <c r="AL76" s="18">
        <v>6554657</v>
      </c>
      <c r="AM76" s="18">
        <v>7041900</v>
      </c>
      <c r="AN76" s="18">
        <v>7665430</v>
      </c>
      <c r="AO76" s="18">
        <v>6434400</v>
      </c>
      <c r="AP76" s="18">
        <v>6750985</v>
      </c>
      <c r="AQ76" s="18">
        <v>6130441</v>
      </c>
      <c r="AR76" s="18">
        <v>7455163</v>
      </c>
      <c r="AS76" s="18">
        <v>5992727</v>
      </c>
      <c r="AT76" s="18">
        <v>5369269</v>
      </c>
      <c r="AU76" s="18"/>
      <c r="AV76" s="18"/>
      <c r="AW76" s="18"/>
      <c r="AX76" s="18"/>
      <c r="AY76" s="18"/>
      <c r="AZ76" s="18"/>
      <c r="BA76" s="18"/>
      <c r="BB76" s="18"/>
      <c r="BC76" s="18"/>
      <c r="BD76" s="18"/>
      <c r="BE76" s="18"/>
      <c r="BF76" s="18"/>
      <c r="BG76" s="18"/>
      <c r="BH76" s="18"/>
    </row>
    <row r="77" spans="3:60" hidden="1">
      <c r="C77" s="17" t="s">
        <v>111</v>
      </c>
      <c r="D77" s="17" t="s">
        <v>98</v>
      </c>
      <c r="E77" s="18">
        <v>1036</v>
      </c>
      <c r="F77" s="18">
        <v>1384</v>
      </c>
      <c r="G77" s="18">
        <v>1528</v>
      </c>
      <c r="H77" s="18">
        <v>1721</v>
      </c>
      <c r="I77" s="18">
        <v>1124</v>
      </c>
      <c r="J77" s="18">
        <v>1690</v>
      </c>
      <c r="K77" s="18">
        <v>3491</v>
      </c>
      <c r="L77" s="18">
        <v>3924</v>
      </c>
      <c r="M77" s="18">
        <v>4145</v>
      </c>
      <c r="N77" s="18">
        <v>4307</v>
      </c>
      <c r="O77" s="18">
        <v>4518</v>
      </c>
      <c r="P77" s="18">
        <v>4518</v>
      </c>
      <c r="Q77" s="18">
        <v>4518</v>
      </c>
      <c r="R77" s="18">
        <v>4298</v>
      </c>
      <c r="S77" s="19">
        <v>325.33999999999997</v>
      </c>
      <c r="T77" s="19">
        <v>373.26</v>
      </c>
      <c r="U77" s="19">
        <v>357.91</v>
      </c>
      <c r="V77" s="19">
        <v>376.04</v>
      </c>
      <c r="W77" s="19">
        <v>293.91000000000003</v>
      </c>
      <c r="X77" s="19">
        <v>307.54000000000002</v>
      </c>
      <c r="Y77" s="19">
        <v>318.12</v>
      </c>
      <c r="Z77" s="19">
        <v>400</v>
      </c>
      <c r="AA77" s="19">
        <v>389.75</v>
      </c>
      <c r="AB77" s="19">
        <v>390.02</v>
      </c>
      <c r="AC77" s="19">
        <v>390.47</v>
      </c>
      <c r="AD77" s="19">
        <v>390.44</v>
      </c>
      <c r="AE77" s="19">
        <v>390.47</v>
      </c>
      <c r="AF77" s="19">
        <v>440.09</v>
      </c>
      <c r="AG77" s="18">
        <v>337050</v>
      </c>
      <c r="AH77" s="18">
        <v>516590</v>
      </c>
      <c r="AI77" s="18">
        <v>546880</v>
      </c>
      <c r="AJ77" s="18">
        <v>647160</v>
      </c>
      <c r="AK77" s="18">
        <v>330350</v>
      </c>
      <c r="AL77" s="18">
        <v>519737</v>
      </c>
      <c r="AM77" s="18">
        <v>1110540</v>
      </c>
      <c r="AN77" s="18">
        <v>1569600</v>
      </c>
      <c r="AO77" s="18">
        <v>1615500</v>
      </c>
      <c r="AP77" s="18">
        <v>1679800</v>
      </c>
      <c r="AQ77" s="18">
        <v>1764152</v>
      </c>
      <c r="AR77" s="18">
        <v>1764000</v>
      </c>
      <c r="AS77" s="18">
        <v>1764140</v>
      </c>
      <c r="AT77" s="18">
        <v>1891503</v>
      </c>
      <c r="AU77" s="18"/>
      <c r="AV77" s="18"/>
      <c r="AW77" s="18"/>
      <c r="AX77" s="18"/>
      <c r="AY77" s="18"/>
      <c r="AZ77" s="18"/>
      <c r="BA77" s="18"/>
      <c r="BB77" s="18"/>
      <c r="BC77" s="18"/>
      <c r="BD77" s="18"/>
      <c r="BE77" s="18"/>
      <c r="BF77" s="18"/>
      <c r="BG77" s="18"/>
      <c r="BH77" s="18"/>
    </row>
    <row r="78" spans="3:60" hidden="1">
      <c r="C78" s="17" t="s">
        <v>111</v>
      </c>
      <c r="D78" s="17" t="s">
        <v>99</v>
      </c>
      <c r="E78" s="18">
        <v>68707</v>
      </c>
      <c r="F78" s="18">
        <v>68738</v>
      </c>
      <c r="G78" s="18">
        <v>65505</v>
      </c>
      <c r="H78" s="18">
        <v>70662</v>
      </c>
      <c r="I78" s="18">
        <v>76136</v>
      </c>
      <c r="J78" s="18">
        <v>74597</v>
      </c>
      <c r="K78" s="18">
        <v>79570</v>
      </c>
      <c r="L78" s="18">
        <v>87440</v>
      </c>
      <c r="M78" s="18">
        <v>92570</v>
      </c>
      <c r="N78" s="18">
        <v>97817</v>
      </c>
      <c r="O78" s="18">
        <v>100508</v>
      </c>
      <c r="P78" s="18">
        <v>94480</v>
      </c>
      <c r="Q78" s="18">
        <v>96925</v>
      </c>
      <c r="R78" s="18">
        <v>95779</v>
      </c>
      <c r="S78" s="19">
        <v>438.03</v>
      </c>
      <c r="T78" s="19">
        <v>506.09</v>
      </c>
      <c r="U78" s="19">
        <v>400.95</v>
      </c>
      <c r="V78" s="19">
        <v>450.21</v>
      </c>
      <c r="W78" s="19">
        <v>526.82000000000005</v>
      </c>
      <c r="X78" s="19">
        <v>452.35</v>
      </c>
      <c r="Y78" s="19">
        <v>404.1</v>
      </c>
      <c r="Z78" s="19">
        <v>461.35</v>
      </c>
      <c r="AA78" s="19">
        <v>414.24</v>
      </c>
      <c r="AB78" s="19">
        <v>435.26</v>
      </c>
      <c r="AC78" s="19">
        <v>423.73</v>
      </c>
      <c r="AD78" s="19">
        <v>441.78</v>
      </c>
      <c r="AE78" s="19">
        <v>388.33</v>
      </c>
      <c r="AF78" s="19">
        <v>441.73</v>
      </c>
      <c r="AG78" s="18">
        <v>30095694</v>
      </c>
      <c r="AH78" s="18">
        <v>34787735</v>
      </c>
      <c r="AI78" s="18">
        <v>26263916</v>
      </c>
      <c r="AJ78" s="18">
        <v>31813020</v>
      </c>
      <c r="AK78" s="18">
        <v>40110150</v>
      </c>
      <c r="AL78" s="18">
        <v>33743663</v>
      </c>
      <c r="AM78" s="18">
        <v>32154000</v>
      </c>
      <c r="AN78" s="18">
        <v>40340150</v>
      </c>
      <c r="AO78" s="18">
        <v>38346410</v>
      </c>
      <c r="AP78" s="18">
        <v>42575341</v>
      </c>
      <c r="AQ78" s="18">
        <v>42588240</v>
      </c>
      <c r="AR78" s="18">
        <v>41738960</v>
      </c>
      <c r="AS78" s="18">
        <v>37638455</v>
      </c>
      <c r="AT78" s="18">
        <v>42308532</v>
      </c>
      <c r="AU78" s="18"/>
      <c r="AV78" s="18"/>
      <c r="AW78" s="18"/>
      <c r="AX78" s="18"/>
      <c r="AY78" s="18"/>
      <c r="AZ78" s="18"/>
      <c r="BA78" s="18"/>
      <c r="BB78" s="18"/>
      <c r="BC78" s="18"/>
      <c r="BD78" s="18"/>
      <c r="BE78" s="18"/>
      <c r="BF78" s="18"/>
      <c r="BG78" s="18"/>
      <c r="BH78" s="18"/>
    </row>
    <row r="79" spans="3:60" hidden="1">
      <c r="C79" s="17" t="s">
        <v>111</v>
      </c>
      <c r="D79" s="17" t="s">
        <v>100</v>
      </c>
      <c r="E79" s="18">
        <v>69743</v>
      </c>
      <c r="F79" s="18">
        <v>70122</v>
      </c>
      <c r="G79" s="18">
        <v>67033</v>
      </c>
      <c r="H79" s="18">
        <v>72383</v>
      </c>
      <c r="I79" s="18">
        <v>77260</v>
      </c>
      <c r="J79" s="18">
        <v>76287</v>
      </c>
      <c r="K79" s="18">
        <v>83061</v>
      </c>
      <c r="L79" s="18">
        <v>91364</v>
      </c>
      <c r="M79" s="18">
        <v>96715</v>
      </c>
      <c r="N79" s="18">
        <v>102124</v>
      </c>
      <c r="O79" s="18">
        <v>105026</v>
      </c>
      <c r="P79" s="18">
        <v>98998</v>
      </c>
      <c r="Q79" s="18">
        <v>101443</v>
      </c>
      <c r="R79" s="18">
        <v>100077</v>
      </c>
      <c r="S79" s="19">
        <v>436.36</v>
      </c>
      <c r="T79" s="19">
        <v>503.47</v>
      </c>
      <c r="U79" s="19">
        <v>399.96</v>
      </c>
      <c r="V79" s="19">
        <v>448.45</v>
      </c>
      <c r="W79" s="19">
        <v>523.42999999999995</v>
      </c>
      <c r="X79" s="19">
        <v>449.14</v>
      </c>
      <c r="Y79" s="19">
        <v>400.48</v>
      </c>
      <c r="Z79" s="19">
        <v>458.71</v>
      </c>
      <c r="AA79" s="19">
        <v>413.19</v>
      </c>
      <c r="AB79" s="19">
        <v>433.35</v>
      </c>
      <c r="AC79" s="19">
        <v>422.3</v>
      </c>
      <c r="AD79" s="19">
        <v>439.43</v>
      </c>
      <c r="AE79" s="19">
        <v>388.42</v>
      </c>
      <c r="AF79" s="19">
        <v>441.66</v>
      </c>
      <c r="AG79" s="18">
        <v>30432744</v>
      </c>
      <c r="AH79" s="18">
        <v>35304325</v>
      </c>
      <c r="AI79" s="18">
        <v>26810796</v>
      </c>
      <c r="AJ79" s="18">
        <v>32460180</v>
      </c>
      <c r="AK79" s="18">
        <v>40440500</v>
      </c>
      <c r="AL79" s="18">
        <v>34263400</v>
      </c>
      <c r="AM79" s="18">
        <v>33264540</v>
      </c>
      <c r="AN79" s="18">
        <v>41909750</v>
      </c>
      <c r="AO79" s="18">
        <v>39961910</v>
      </c>
      <c r="AP79" s="18">
        <v>44255141</v>
      </c>
      <c r="AQ79" s="18">
        <v>44352392</v>
      </c>
      <c r="AR79" s="18">
        <v>43502960</v>
      </c>
      <c r="AS79" s="18">
        <v>39402595</v>
      </c>
      <c r="AT79" s="18">
        <v>44200035</v>
      </c>
      <c r="AU79" s="18"/>
      <c r="AV79" s="18"/>
      <c r="AW79" s="18"/>
      <c r="AX79" s="18"/>
      <c r="AY79" s="18"/>
      <c r="AZ79" s="18"/>
      <c r="BA79" s="18"/>
      <c r="BB79" s="18"/>
      <c r="BC79" s="18"/>
      <c r="BD79" s="18"/>
      <c r="BE79" s="18"/>
      <c r="BF79" s="18"/>
      <c r="BG79" s="18"/>
      <c r="BH79" s="18"/>
    </row>
    <row r="80" spans="3:60" hidden="1">
      <c r="C80" s="17" t="s">
        <v>111</v>
      </c>
      <c r="D80" s="17" t="s">
        <v>101</v>
      </c>
      <c r="E80" s="18">
        <v>91546</v>
      </c>
      <c r="F80" s="18">
        <v>92241</v>
      </c>
      <c r="G80" s="18">
        <v>89308</v>
      </c>
      <c r="H80" s="18">
        <v>94549</v>
      </c>
      <c r="I80" s="18">
        <v>97637</v>
      </c>
      <c r="J80" s="18">
        <v>98078</v>
      </c>
      <c r="K80" s="18">
        <v>106680</v>
      </c>
      <c r="L80" s="18">
        <v>115418</v>
      </c>
      <c r="M80" s="18">
        <v>121446</v>
      </c>
      <c r="N80" s="18">
        <v>125836</v>
      </c>
      <c r="O80" s="18">
        <v>129416</v>
      </c>
      <c r="P80" s="18">
        <v>124876</v>
      </c>
      <c r="Q80" s="18">
        <v>125814</v>
      </c>
      <c r="R80" s="18">
        <v>119266</v>
      </c>
      <c r="S80" s="19">
        <v>435.74</v>
      </c>
      <c r="T80" s="19">
        <v>496.73</v>
      </c>
      <c r="U80" s="19">
        <v>412.75</v>
      </c>
      <c r="V80" s="19">
        <v>448.27</v>
      </c>
      <c r="W80" s="19">
        <v>514.30999999999995</v>
      </c>
      <c r="X80" s="19">
        <v>442.03</v>
      </c>
      <c r="Y80" s="19">
        <v>399.46</v>
      </c>
      <c r="Z80" s="19">
        <v>451</v>
      </c>
      <c r="AA80" s="19">
        <v>401.33</v>
      </c>
      <c r="AB80" s="19">
        <v>427.87</v>
      </c>
      <c r="AC80" s="19">
        <v>412.34</v>
      </c>
      <c r="AD80" s="19">
        <v>434.08</v>
      </c>
      <c r="AE80" s="19">
        <v>386.63</v>
      </c>
      <c r="AF80" s="19">
        <v>437.63</v>
      </c>
      <c r="AG80" s="18">
        <v>39890203</v>
      </c>
      <c r="AH80" s="18">
        <v>45818768</v>
      </c>
      <c r="AI80" s="18">
        <v>36861933</v>
      </c>
      <c r="AJ80" s="18">
        <v>42383797</v>
      </c>
      <c r="AK80" s="18">
        <v>50215626</v>
      </c>
      <c r="AL80" s="18">
        <v>43353233</v>
      </c>
      <c r="AM80" s="18">
        <v>42613861</v>
      </c>
      <c r="AN80" s="18">
        <v>52052944</v>
      </c>
      <c r="AO80" s="18">
        <v>48739614</v>
      </c>
      <c r="AP80" s="18">
        <v>53841964</v>
      </c>
      <c r="AQ80" s="18">
        <v>53363634</v>
      </c>
      <c r="AR80" s="18">
        <v>54205639</v>
      </c>
      <c r="AS80" s="18">
        <v>48642838</v>
      </c>
      <c r="AT80" s="18">
        <v>52194726</v>
      </c>
      <c r="AU80" s="18"/>
      <c r="AV80" s="18"/>
      <c r="AW80" s="18"/>
      <c r="AX80" s="18"/>
      <c r="AY80" s="18"/>
      <c r="AZ80" s="18"/>
      <c r="BA80" s="18"/>
      <c r="BB80" s="18"/>
      <c r="BC80" s="18"/>
      <c r="BD80" s="18"/>
      <c r="BE80" s="18"/>
      <c r="BF80" s="18"/>
      <c r="BG80" s="18"/>
      <c r="BH80" s="18"/>
    </row>
    <row r="81" spans="3:60" hidden="1">
      <c r="C81" s="17" t="s">
        <v>111</v>
      </c>
      <c r="D81" s="17" t="s">
        <v>102</v>
      </c>
      <c r="E81" s="18">
        <v>0</v>
      </c>
      <c r="F81" s="18">
        <v>0</v>
      </c>
      <c r="G81" s="18">
        <v>0</v>
      </c>
      <c r="H81" s="18">
        <v>0</v>
      </c>
      <c r="I81" s="18">
        <v>0</v>
      </c>
      <c r="J81" s="18">
        <v>0</v>
      </c>
      <c r="K81" s="18">
        <v>0</v>
      </c>
      <c r="L81" s="18">
        <v>0</v>
      </c>
      <c r="M81" s="18">
        <v>0</v>
      </c>
      <c r="N81" s="18">
        <v>0</v>
      </c>
      <c r="O81" s="18">
        <v>0</v>
      </c>
      <c r="P81" s="18">
        <v>0</v>
      </c>
      <c r="Q81" s="18">
        <v>0</v>
      </c>
      <c r="R81" s="18">
        <v>0</v>
      </c>
      <c r="S81" s="19"/>
      <c r="T81" s="19"/>
      <c r="U81" s="19"/>
      <c r="V81" s="19"/>
      <c r="W81" s="19"/>
      <c r="X81" s="19"/>
      <c r="Y81" s="19"/>
      <c r="Z81" s="19"/>
      <c r="AA81" s="19"/>
      <c r="AB81" s="19"/>
      <c r="AC81" s="19"/>
      <c r="AD81" s="19"/>
      <c r="AE81" s="19"/>
      <c r="AF81" s="19"/>
      <c r="AG81" s="18">
        <v>0</v>
      </c>
      <c r="AH81" s="18">
        <v>0</v>
      </c>
      <c r="AI81" s="18">
        <v>0</v>
      </c>
      <c r="AJ81" s="18">
        <v>0</v>
      </c>
      <c r="AK81" s="18">
        <v>0</v>
      </c>
      <c r="AL81" s="18">
        <v>0</v>
      </c>
      <c r="AM81" s="18">
        <v>0</v>
      </c>
      <c r="AN81" s="18">
        <v>0</v>
      </c>
      <c r="AO81" s="18">
        <v>0</v>
      </c>
      <c r="AP81" s="18">
        <v>0</v>
      </c>
      <c r="AQ81" s="18">
        <v>0</v>
      </c>
      <c r="AR81" s="18">
        <v>0</v>
      </c>
      <c r="AS81" s="18">
        <v>0</v>
      </c>
      <c r="AT81" s="18">
        <v>0</v>
      </c>
      <c r="AU81" s="18"/>
      <c r="AV81" s="18"/>
      <c r="AW81" s="18"/>
      <c r="AX81" s="18"/>
      <c r="AY81" s="18"/>
      <c r="AZ81" s="18"/>
      <c r="BA81" s="18"/>
      <c r="BB81" s="18"/>
      <c r="BC81" s="18"/>
      <c r="BD81" s="18"/>
      <c r="BE81" s="18"/>
      <c r="BF81" s="18"/>
      <c r="BG81" s="18"/>
      <c r="BH81" s="18"/>
    </row>
    <row r="82" spans="3:60" hidden="1">
      <c r="C82" s="17" t="s">
        <v>111</v>
      </c>
      <c r="D82" s="17" t="s">
        <v>103</v>
      </c>
      <c r="E82" s="18">
        <v>0</v>
      </c>
      <c r="F82" s="18">
        <v>0</v>
      </c>
      <c r="G82" s="18">
        <v>0</v>
      </c>
      <c r="H82" s="18">
        <v>0</v>
      </c>
      <c r="I82" s="18">
        <v>0</v>
      </c>
      <c r="J82" s="18">
        <v>0</v>
      </c>
      <c r="K82" s="18">
        <v>0</v>
      </c>
      <c r="L82" s="18">
        <v>0</v>
      </c>
      <c r="M82" s="18">
        <v>0</v>
      </c>
      <c r="N82" s="18">
        <v>0</v>
      </c>
      <c r="O82" s="18">
        <v>0</v>
      </c>
      <c r="P82" s="18">
        <v>0</v>
      </c>
      <c r="Q82" s="18">
        <v>0</v>
      </c>
      <c r="R82" s="18">
        <v>0</v>
      </c>
      <c r="S82" s="19"/>
      <c r="T82" s="19"/>
      <c r="U82" s="19"/>
      <c r="V82" s="19"/>
      <c r="W82" s="19"/>
      <c r="X82" s="19"/>
      <c r="Y82" s="19"/>
      <c r="Z82" s="19"/>
      <c r="AA82" s="19"/>
      <c r="AB82" s="19"/>
      <c r="AC82" s="19"/>
      <c r="AD82" s="19"/>
      <c r="AE82" s="19"/>
      <c r="AF82" s="19"/>
      <c r="AG82" s="18">
        <v>0</v>
      </c>
      <c r="AH82" s="18">
        <v>0</v>
      </c>
      <c r="AI82" s="18">
        <v>0</v>
      </c>
      <c r="AJ82" s="18">
        <v>0</v>
      </c>
      <c r="AK82" s="18">
        <v>0</v>
      </c>
      <c r="AL82" s="18">
        <v>0</v>
      </c>
      <c r="AM82" s="18">
        <v>0</v>
      </c>
      <c r="AN82" s="18">
        <v>0</v>
      </c>
      <c r="AO82" s="18">
        <v>0</v>
      </c>
      <c r="AP82" s="18">
        <v>0</v>
      </c>
      <c r="AQ82" s="18">
        <v>0</v>
      </c>
      <c r="AR82" s="18">
        <v>0</v>
      </c>
      <c r="AS82" s="18">
        <v>0</v>
      </c>
      <c r="AT82" s="18">
        <v>0</v>
      </c>
      <c r="AU82" s="18"/>
      <c r="AV82" s="18"/>
      <c r="AW82" s="18"/>
      <c r="AX82" s="18"/>
      <c r="AY82" s="18"/>
      <c r="AZ82" s="18"/>
      <c r="BA82" s="18"/>
      <c r="BB82" s="18"/>
      <c r="BC82" s="18"/>
      <c r="BD82" s="18"/>
      <c r="BE82" s="18"/>
      <c r="BF82" s="18"/>
      <c r="BG82" s="18"/>
      <c r="BH82" s="18"/>
    </row>
    <row r="83" spans="3:60" hidden="1">
      <c r="C83" s="17" t="s">
        <v>111</v>
      </c>
      <c r="D83" s="17" t="s">
        <v>104</v>
      </c>
      <c r="E83" s="18">
        <v>0</v>
      </c>
      <c r="F83" s="18">
        <v>0</v>
      </c>
      <c r="G83" s="18">
        <v>0</v>
      </c>
      <c r="H83" s="18">
        <v>0</v>
      </c>
      <c r="I83" s="18">
        <v>0</v>
      </c>
      <c r="J83" s="18">
        <v>0</v>
      </c>
      <c r="K83" s="18">
        <v>0</v>
      </c>
      <c r="L83" s="18">
        <v>0</v>
      </c>
      <c r="M83" s="18">
        <v>0</v>
      </c>
      <c r="N83" s="18">
        <v>0</v>
      </c>
      <c r="O83" s="18">
        <v>0</v>
      </c>
      <c r="P83" s="18">
        <v>0</v>
      </c>
      <c r="Q83" s="18">
        <v>0</v>
      </c>
      <c r="R83" s="18">
        <v>0</v>
      </c>
      <c r="S83" s="19"/>
      <c r="T83" s="19"/>
      <c r="U83" s="19"/>
      <c r="V83" s="19"/>
      <c r="W83" s="19"/>
      <c r="X83" s="19"/>
      <c r="Y83" s="19"/>
      <c r="Z83" s="19"/>
      <c r="AA83" s="19"/>
      <c r="AB83" s="19"/>
      <c r="AC83" s="19"/>
      <c r="AD83" s="19"/>
      <c r="AE83" s="19"/>
      <c r="AF83" s="19"/>
      <c r="AG83" s="18">
        <v>0</v>
      </c>
      <c r="AH83" s="18">
        <v>0</v>
      </c>
      <c r="AI83" s="18">
        <v>0</v>
      </c>
      <c r="AJ83" s="18">
        <v>0</v>
      </c>
      <c r="AK83" s="18">
        <v>0</v>
      </c>
      <c r="AL83" s="18">
        <v>0</v>
      </c>
      <c r="AM83" s="18">
        <v>0</v>
      </c>
      <c r="AN83" s="18">
        <v>0</v>
      </c>
      <c r="AO83" s="18">
        <v>0</v>
      </c>
      <c r="AP83" s="18">
        <v>0</v>
      </c>
      <c r="AQ83" s="18">
        <v>0</v>
      </c>
      <c r="AR83" s="18">
        <v>0</v>
      </c>
      <c r="AS83" s="18">
        <v>0</v>
      </c>
      <c r="AT83" s="18">
        <v>0</v>
      </c>
      <c r="AU83" s="18"/>
      <c r="AV83" s="18"/>
      <c r="AW83" s="18"/>
      <c r="AX83" s="18"/>
      <c r="AY83" s="18"/>
      <c r="AZ83" s="18"/>
      <c r="BA83" s="18"/>
      <c r="BB83" s="18"/>
      <c r="BC83" s="18"/>
      <c r="BD83" s="18"/>
      <c r="BE83" s="18"/>
      <c r="BF83" s="18"/>
      <c r="BG83" s="18"/>
      <c r="BH83" s="18"/>
    </row>
    <row r="84" spans="3:60" hidden="1">
      <c r="C84" s="17" t="s">
        <v>111</v>
      </c>
      <c r="D84" s="17" t="s">
        <v>105</v>
      </c>
      <c r="E84" s="18">
        <v>0</v>
      </c>
      <c r="F84" s="18">
        <v>0</v>
      </c>
      <c r="G84" s="18">
        <v>0</v>
      </c>
      <c r="H84" s="18">
        <v>0</v>
      </c>
      <c r="I84" s="18">
        <v>0</v>
      </c>
      <c r="J84" s="18">
        <v>0</v>
      </c>
      <c r="K84" s="18">
        <v>0</v>
      </c>
      <c r="L84" s="18">
        <v>0</v>
      </c>
      <c r="M84" s="18">
        <v>0</v>
      </c>
      <c r="N84" s="18">
        <v>0</v>
      </c>
      <c r="O84" s="18">
        <v>0</v>
      </c>
      <c r="P84" s="18">
        <v>0</v>
      </c>
      <c r="Q84" s="18">
        <v>0</v>
      </c>
      <c r="R84" s="18">
        <v>0</v>
      </c>
      <c r="S84" s="19"/>
      <c r="T84" s="19"/>
      <c r="U84" s="19"/>
      <c r="V84" s="19"/>
      <c r="W84" s="19"/>
      <c r="X84" s="19"/>
      <c r="Y84" s="19"/>
      <c r="Z84" s="19"/>
      <c r="AA84" s="19"/>
      <c r="AB84" s="19"/>
      <c r="AC84" s="19"/>
      <c r="AD84" s="19"/>
      <c r="AE84" s="19"/>
      <c r="AF84" s="19"/>
      <c r="AG84" s="18">
        <v>0</v>
      </c>
      <c r="AH84" s="18">
        <v>0</v>
      </c>
      <c r="AI84" s="18">
        <v>0</v>
      </c>
      <c r="AJ84" s="18">
        <v>0</v>
      </c>
      <c r="AK84" s="18">
        <v>0</v>
      </c>
      <c r="AL84" s="18">
        <v>0</v>
      </c>
      <c r="AM84" s="18">
        <v>0</v>
      </c>
      <c r="AN84" s="18">
        <v>0</v>
      </c>
      <c r="AO84" s="18">
        <v>0</v>
      </c>
      <c r="AP84" s="18">
        <v>0</v>
      </c>
      <c r="AQ84" s="18">
        <v>0</v>
      </c>
      <c r="AR84" s="18">
        <v>0</v>
      </c>
      <c r="AS84" s="18">
        <v>0</v>
      </c>
      <c r="AT84" s="18">
        <v>0</v>
      </c>
      <c r="AU84" s="18"/>
      <c r="AV84" s="18"/>
      <c r="AW84" s="18"/>
      <c r="AX84" s="18"/>
      <c r="AY84" s="18"/>
      <c r="AZ84" s="18"/>
      <c r="BA84" s="18"/>
      <c r="BB84" s="18"/>
      <c r="BC84" s="18"/>
      <c r="BD84" s="18"/>
      <c r="BE84" s="18"/>
      <c r="BF84" s="18"/>
      <c r="BG84" s="18"/>
      <c r="BH84" s="18"/>
    </row>
    <row r="85" spans="3:60" hidden="1">
      <c r="C85" s="17" t="s">
        <v>111</v>
      </c>
      <c r="D85" s="17" t="s">
        <v>106</v>
      </c>
      <c r="E85" s="18">
        <v>91546</v>
      </c>
      <c r="F85" s="18">
        <v>92241</v>
      </c>
      <c r="G85" s="18">
        <v>89308</v>
      </c>
      <c r="H85" s="18">
        <v>94549</v>
      </c>
      <c r="I85" s="18">
        <v>97637</v>
      </c>
      <c r="J85" s="18">
        <v>98078</v>
      </c>
      <c r="K85" s="18">
        <v>106680</v>
      </c>
      <c r="L85" s="18">
        <v>115418</v>
      </c>
      <c r="M85" s="18">
        <v>121446</v>
      </c>
      <c r="N85" s="18">
        <v>125836</v>
      </c>
      <c r="O85" s="18">
        <v>129416</v>
      </c>
      <c r="P85" s="18">
        <v>124876</v>
      </c>
      <c r="Q85" s="18">
        <v>125814</v>
      </c>
      <c r="R85" s="18">
        <v>119266</v>
      </c>
      <c r="S85" s="19"/>
      <c r="T85" s="19"/>
      <c r="U85" s="19"/>
      <c r="V85" s="19"/>
      <c r="W85" s="19"/>
      <c r="X85" s="19"/>
      <c r="Y85" s="19"/>
      <c r="Z85" s="19"/>
      <c r="AA85" s="19"/>
      <c r="AB85" s="19"/>
      <c r="AC85" s="19"/>
      <c r="AD85" s="19"/>
      <c r="AE85" s="19"/>
      <c r="AF85" s="19"/>
      <c r="AG85" s="18">
        <v>39890203</v>
      </c>
      <c r="AH85" s="18">
        <v>45818768</v>
      </c>
      <c r="AI85" s="18">
        <v>36861933</v>
      </c>
      <c r="AJ85" s="18">
        <v>42383797</v>
      </c>
      <c r="AK85" s="18">
        <v>50215626</v>
      </c>
      <c r="AL85" s="18">
        <v>43353233</v>
      </c>
      <c r="AM85" s="18">
        <v>42613861</v>
      </c>
      <c r="AN85" s="18">
        <v>52052944</v>
      </c>
      <c r="AO85" s="18">
        <v>48739614</v>
      </c>
      <c r="AP85" s="18">
        <v>53841964</v>
      </c>
      <c r="AQ85" s="18">
        <v>53363634</v>
      </c>
      <c r="AR85" s="18">
        <v>54205639</v>
      </c>
      <c r="AS85" s="18">
        <v>48642838</v>
      </c>
      <c r="AT85" s="18">
        <v>52194726</v>
      </c>
      <c r="AU85" s="18"/>
      <c r="AV85" s="18"/>
      <c r="AW85" s="18"/>
      <c r="AX85" s="18"/>
      <c r="AY85" s="18"/>
      <c r="AZ85" s="18"/>
      <c r="BA85" s="18"/>
      <c r="BB85" s="18"/>
      <c r="BC85" s="18"/>
      <c r="BD85" s="18"/>
      <c r="BE85" s="18"/>
      <c r="BF85" s="18"/>
      <c r="BG85" s="18"/>
      <c r="BH85" s="18"/>
    </row>
    <row r="86" spans="3:60" hidden="1">
      <c r="C86" s="17" t="s">
        <v>112</v>
      </c>
      <c r="D86" s="17" t="s">
        <v>95</v>
      </c>
      <c r="E86" s="18">
        <v>505</v>
      </c>
      <c r="F86" s="18">
        <v>532</v>
      </c>
      <c r="G86" s="18">
        <v>540</v>
      </c>
      <c r="H86" s="18">
        <v>575</v>
      </c>
      <c r="I86" s="18">
        <v>620</v>
      </c>
      <c r="J86" s="18">
        <v>620</v>
      </c>
      <c r="K86" s="18">
        <v>620</v>
      </c>
      <c r="L86" s="18">
        <v>675</v>
      </c>
      <c r="M86" s="18">
        <v>645</v>
      </c>
      <c r="N86" s="18">
        <v>730</v>
      </c>
      <c r="O86" s="18">
        <v>711</v>
      </c>
      <c r="P86" s="18">
        <v>707</v>
      </c>
      <c r="Q86" s="18">
        <v>571</v>
      </c>
      <c r="R86" s="18">
        <v>548</v>
      </c>
      <c r="S86" s="19">
        <v>249.37</v>
      </c>
      <c r="T86" s="19">
        <v>234.5</v>
      </c>
      <c r="U86" s="19">
        <v>258.82</v>
      </c>
      <c r="V86" s="19">
        <v>245.92</v>
      </c>
      <c r="W86" s="19">
        <v>283.94</v>
      </c>
      <c r="X86" s="19">
        <v>258.06</v>
      </c>
      <c r="Y86" s="19">
        <v>239.92</v>
      </c>
      <c r="Z86" s="19">
        <v>231.05</v>
      </c>
      <c r="AA86" s="19">
        <v>270.29000000000002</v>
      </c>
      <c r="AB86" s="19">
        <v>301.77999999999997</v>
      </c>
      <c r="AC86" s="19">
        <v>285</v>
      </c>
      <c r="AD86" s="19">
        <v>328.98</v>
      </c>
      <c r="AE86" s="19">
        <v>288</v>
      </c>
      <c r="AF86" s="19">
        <v>316</v>
      </c>
      <c r="AG86" s="18">
        <v>125933</v>
      </c>
      <c r="AH86" s="18">
        <v>124755</v>
      </c>
      <c r="AI86" s="18">
        <v>139765</v>
      </c>
      <c r="AJ86" s="18">
        <v>141406</v>
      </c>
      <c r="AK86" s="18">
        <v>176043</v>
      </c>
      <c r="AL86" s="18">
        <v>160000</v>
      </c>
      <c r="AM86" s="18">
        <v>148750</v>
      </c>
      <c r="AN86" s="18">
        <v>155960</v>
      </c>
      <c r="AO86" s="18">
        <v>174340</v>
      </c>
      <c r="AP86" s="18">
        <v>220300</v>
      </c>
      <c r="AQ86" s="18">
        <v>202635</v>
      </c>
      <c r="AR86" s="18">
        <v>232589</v>
      </c>
      <c r="AS86" s="18">
        <v>164448</v>
      </c>
      <c r="AT86" s="18">
        <v>173168</v>
      </c>
      <c r="AU86" s="18"/>
      <c r="AV86" s="18"/>
      <c r="AW86" s="18"/>
      <c r="AX86" s="18"/>
      <c r="AY86" s="18"/>
      <c r="AZ86" s="18"/>
      <c r="BA86" s="18"/>
      <c r="BB86" s="18"/>
      <c r="BC86" s="18"/>
      <c r="BD86" s="18"/>
      <c r="BE86" s="18"/>
      <c r="BF86" s="18"/>
      <c r="BG86" s="18"/>
      <c r="BH86" s="18"/>
    </row>
    <row r="87" spans="3:60" hidden="1">
      <c r="C87" s="17" t="s">
        <v>112</v>
      </c>
      <c r="D87" s="17" t="s">
        <v>96</v>
      </c>
      <c r="E87" s="18">
        <v>0</v>
      </c>
      <c r="F87" s="18">
        <v>0</v>
      </c>
      <c r="G87" s="18">
        <v>0</v>
      </c>
      <c r="H87" s="18">
        <v>0</v>
      </c>
      <c r="I87" s="18">
        <v>0</v>
      </c>
      <c r="J87" s="18">
        <v>0</v>
      </c>
      <c r="K87" s="18">
        <v>0</v>
      </c>
      <c r="L87" s="18">
        <v>0</v>
      </c>
      <c r="M87" s="18">
        <v>0</v>
      </c>
      <c r="N87" s="18">
        <v>0</v>
      </c>
      <c r="O87" s="18">
        <v>0</v>
      </c>
      <c r="P87" s="18">
        <v>0</v>
      </c>
      <c r="Q87" s="18">
        <v>0</v>
      </c>
      <c r="R87" s="18">
        <v>0</v>
      </c>
      <c r="S87" s="19"/>
      <c r="T87" s="19"/>
      <c r="U87" s="19"/>
      <c r="V87" s="19"/>
      <c r="W87" s="19"/>
      <c r="X87" s="19"/>
      <c r="Y87" s="19"/>
      <c r="Z87" s="19"/>
      <c r="AA87" s="19"/>
      <c r="AB87" s="19"/>
      <c r="AC87" s="19"/>
      <c r="AD87" s="19"/>
      <c r="AE87" s="19"/>
      <c r="AF87" s="19"/>
      <c r="AG87" s="18">
        <v>12580</v>
      </c>
      <c r="AH87" s="18">
        <v>31440</v>
      </c>
      <c r="AI87" s="18">
        <v>21015</v>
      </c>
      <c r="AJ87" s="18">
        <v>14250</v>
      </c>
      <c r="AK87" s="18">
        <v>22974</v>
      </c>
      <c r="AL87" s="18">
        <v>22500</v>
      </c>
      <c r="AM87" s="18">
        <v>22500</v>
      </c>
      <c r="AN87" s="18">
        <v>22999</v>
      </c>
      <c r="AO87" s="18">
        <v>17350</v>
      </c>
      <c r="AP87" s="18">
        <v>15650</v>
      </c>
      <c r="AQ87" s="18">
        <v>13000</v>
      </c>
      <c r="AR87" s="18">
        <v>14186</v>
      </c>
      <c r="AS87" s="18">
        <v>8085</v>
      </c>
      <c r="AT87" s="18">
        <v>14300</v>
      </c>
      <c r="AU87" s="18"/>
      <c r="AV87" s="18"/>
      <c r="AW87" s="18"/>
      <c r="AX87" s="18"/>
      <c r="AY87" s="18"/>
      <c r="AZ87" s="18"/>
      <c r="BA87" s="18"/>
      <c r="BB87" s="18"/>
      <c r="BC87" s="18"/>
      <c r="BD87" s="18"/>
      <c r="BE87" s="18"/>
      <c r="BF87" s="18"/>
      <c r="BG87" s="18"/>
      <c r="BH87" s="18"/>
    </row>
    <row r="88" spans="3:60" hidden="1">
      <c r="C88" s="17" t="s">
        <v>112</v>
      </c>
      <c r="D88" s="17" t="s">
        <v>97</v>
      </c>
      <c r="E88" s="18">
        <v>4695</v>
      </c>
      <c r="F88" s="18">
        <v>4663</v>
      </c>
      <c r="G88" s="18">
        <v>4510</v>
      </c>
      <c r="H88" s="18">
        <v>4410</v>
      </c>
      <c r="I88" s="18">
        <v>4530</v>
      </c>
      <c r="J88" s="18">
        <v>5550</v>
      </c>
      <c r="K88" s="18">
        <v>5790</v>
      </c>
      <c r="L88" s="18">
        <v>5760</v>
      </c>
      <c r="M88" s="18">
        <v>5700</v>
      </c>
      <c r="N88" s="18">
        <v>5325</v>
      </c>
      <c r="O88" s="18">
        <v>5486</v>
      </c>
      <c r="P88" s="18">
        <v>5049</v>
      </c>
      <c r="Q88" s="18">
        <v>4046</v>
      </c>
      <c r="R88" s="18">
        <v>3565</v>
      </c>
      <c r="S88" s="19">
        <v>464.71</v>
      </c>
      <c r="T88" s="19">
        <v>540.02</v>
      </c>
      <c r="U88" s="19">
        <v>546.48</v>
      </c>
      <c r="V88" s="19">
        <v>584.72</v>
      </c>
      <c r="W88" s="19">
        <v>594.29</v>
      </c>
      <c r="X88" s="19">
        <v>391.86</v>
      </c>
      <c r="Y88" s="19">
        <v>370.81</v>
      </c>
      <c r="Z88" s="19">
        <v>461.8</v>
      </c>
      <c r="AA88" s="19">
        <v>401.05</v>
      </c>
      <c r="AB88" s="19">
        <v>368.62</v>
      </c>
      <c r="AC88" s="19">
        <v>349.8</v>
      </c>
      <c r="AD88" s="19">
        <v>456.7</v>
      </c>
      <c r="AE88" s="19">
        <v>382.3</v>
      </c>
      <c r="AF88" s="19">
        <v>380</v>
      </c>
      <c r="AG88" s="18">
        <v>2181820</v>
      </c>
      <c r="AH88" s="18">
        <v>2518125</v>
      </c>
      <c r="AI88" s="18">
        <v>2464625</v>
      </c>
      <c r="AJ88" s="18">
        <v>2578600</v>
      </c>
      <c r="AK88" s="18">
        <v>2692150</v>
      </c>
      <c r="AL88" s="18">
        <v>2174830</v>
      </c>
      <c r="AM88" s="18">
        <v>2147010</v>
      </c>
      <c r="AN88" s="18">
        <v>2659940</v>
      </c>
      <c r="AO88" s="18">
        <v>2286000</v>
      </c>
      <c r="AP88" s="18">
        <v>1962900</v>
      </c>
      <c r="AQ88" s="18">
        <v>1919005</v>
      </c>
      <c r="AR88" s="18">
        <v>2305867</v>
      </c>
      <c r="AS88" s="18">
        <v>1546766</v>
      </c>
      <c r="AT88" s="18">
        <v>1354700</v>
      </c>
      <c r="AU88" s="18"/>
      <c r="AV88" s="18"/>
      <c r="AW88" s="18"/>
      <c r="AX88" s="18"/>
      <c r="AY88" s="18"/>
      <c r="AZ88" s="18"/>
      <c r="BA88" s="18"/>
      <c r="BB88" s="18"/>
      <c r="BC88" s="18"/>
      <c r="BD88" s="18"/>
      <c r="BE88" s="18"/>
      <c r="BF88" s="18"/>
      <c r="BG88" s="18"/>
      <c r="BH88" s="18"/>
    </row>
    <row r="89" spans="3:60" hidden="1">
      <c r="C89" s="17" t="s">
        <v>112</v>
      </c>
      <c r="D89" s="17" t="s">
        <v>98</v>
      </c>
      <c r="E89" s="18">
        <v>424</v>
      </c>
      <c r="F89" s="18">
        <v>390</v>
      </c>
      <c r="G89" s="18">
        <v>390</v>
      </c>
      <c r="H89" s="18">
        <v>370</v>
      </c>
      <c r="I89" s="18">
        <v>370</v>
      </c>
      <c r="J89" s="18">
        <v>390</v>
      </c>
      <c r="K89" s="18">
        <v>390</v>
      </c>
      <c r="L89" s="18">
        <v>420</v>
      </c>
      <c r="M89" s="18">
        <v>410</v>
      </c>
      <c r="N89" s="18">
        <v>410</v>
      </c>
      <c r="O89" s="18">
        <v>418</v>
      </c>
      <c r="P89" s="18">
        <v>416</v>
      </c>
      <c r="Q89" s="18">
        <v>409</v>
      </c>
      <c r="R89" s="18">
        <v>409</v>
      </c>
      <c r="S89" s="19">
        <v>268.3</v>
      </c>
      <c r="T89" s="19">
        <v>248.53</v>
      </c>
      <c r="U89" s="19">
        <v>246.99</v>
      </c>
      <c r="V89" s="19">
        <v>253.11</v>
      </c>
      <c r="W89" s="19">
        <v>267.43</v>
      </c>
      <c r="X89" s="19">
        <v>235.78</v>
      </c>
      <c r="Y89" s="19">
        <v>212.82</v>
      </c>
      <c r="Z89" s="19">
        <v>260.70999999999998</v>
      </c>
      <c r="AA89" s="19">
        <v>241.46</v>
      </c>
      <c r="AB89" s="19">
        <v>234.63</v>
      </c>
      <c r="AC89" s="19">
        <v>273.88</v>
      </c>
      <c r="AD89" s="19">
        <v>272.16000000000003</v>
      </c>
      <c r="AE89" s="19">
        <v>262.82</v>
      </c>
      <c r="AF89" s="19">
        <v>272.82</v>
      </c>
      <c r="AG89" s="18">
        <v>113761</v>
      </c>
      <c r="AH89" s="18">
        <v>96925</v>
      </c>
      <c r="AI89" s="18">
        <v>96325</v>
      </c>
      <c r="AJ89" s="18">
        <v>93650</v>
      </c>
      <c r="AK89" s="18">
        <v>98950</v>
      </c>
      <c r="AL89" s="18">
        <v>91953</v>
      </c>
      <c r="AM89" s="18">
        <v>83000</v>
      </c>
      <c r="AN89" s="18">
        <v>109500</v>
      </c>
      <c r="AO89" s="18">
        <v>99000</v>
      </c>
      <c r="AP89" s="18">
        <v>96200</v>
      </c>
      <c r="AQ89" s="18">
        <v>114480</v>
      </c>
      <c r="AR89" s="18">
        <v>113217</v>
      </c>
      <c r="AS89" s="18">
        <v>107492</v>
      </c>
      <c r="AT89" s="18">
        <v>111585</v>
      </c>
      <c r="AU89" s="18"/>
      <c r="AV89" s="18"/>
      <c r="AW89" s="18"/>
      <c r="AX89" s="18"/>
      <c r="AY89" s="18"/>
      <c r="AZ89" s="18"/>
      <c r="BA89" s="18"/>
      <c r="BB89" s="18"/>
      <c r="BC89" s="18"/>
      <c r="BD89" s="18"/>
      <c r="BE89" s="18"/>
      <c r="BF89" s="18"/>
      <c r="BG89" s="18"/>
      <c r="BH89" s="18"/>
    </row>
    <row r="90" spans="3:60" hidden="1">
      <c r="C90" s="17" t="s">
        <v>112</v>
      </c>
      <c r="D90" s="17" t="s">
        <v>99</v>
      </c>
      <c r="E90" s="18">
        <v>11791</v>
      </c>
      <c r="F90" s="18">
        <v>11829</v>
      </c>
      <c r="G90" s="18">
        <v>11329</v>
      </c>
      <c r="H90" s="18">
        <v>11303</v>
      </c>
      <c r="I90" s="18">
        <v>11899</v>
      </c>
      <c r="J90" s="18">
        <v>11861</v>
      </c>
      <c r="K90" s="18">
        <v>12659</v>
      </c>
      <c r="L90" s="18">
        <v>12814</v>
      </c>
      <c r="M90" s="18">
        <v>13940</v>
      </c>
      <c r="N90" s="18">
        <v>14773</v>
      </c>
      <c r="O90" s="18">
        <v>15200</v>
      </c>
      <c r="P90" s="18">
        <v>15741</v>
      </c>
      <c r="Q90" s="18">
        <v>15983</v>
      </c>
      <c r="R90" s="18">
        <v>16089</v>
      </c>
      <c r="S90" s="19">
        <v>466.11</v>
      </c>
      <c r="T90" s="19">
        <v>509.93</v>
      </c>
      <c r="U90" s="19">
        <v>508.17</v>
      </c>
      <c r="V90" s="19">
        <v>508.43</v>
      </c>
      <c r="W90" s="19">
        <v>539.67999999999995</v>
      </c>
      <c r="X90" s="19">
        <v>476.83</v>
      </c>
      <c r="Y90" s="19">
        <v>429.98</v>
      </c>
      <c r="Z90" s="19">
        <v>509.66</v>
      </c>
      <c r="AA90" s="19">
        <v>484.48</v>
      </c>
      <c r="AB90" s="19">
        <v>469.9</v>
      </c>
      <c r="AC90" s="19">
        <v>498.4</v>
      </c>
      <c r="AD90" s="19">
        <v>477.46</v>
      </c>
      <c r="AE90" s="19">
        <v>477.76</v>
      </c>
      <c r="AF90" s="19">
        <v>482.86</v>
      </c>
      <c r="AG90" s="18">
        <v>5495959</v>
      </c>
      <c r="AH90" s="18">
        <v>6031971</v>
      </c>
      <c r="AI90" s="18">
        <v>5757114</v>
      </c>
      <c r="AJ90" s="18">
        <v>5746766</v>
      </c>
      <c r="AK90" s="18">
        <v>6421700</v>
      </c>
      <c r="AL90" s="18">
        <v>5655732</v>
      </c>
      <c r="AM90" s="18">
        <v>5443066</v>
      </c>
      <c r="AN90" s="18">
        <v>6530806</v>
      </c>
      <c r="AO90" s="18">
        <v>6753625</v>
      </c>
      <c r="AP90" s="18">
        <v>6941840</v>
      </c>
      <c r="AQ90" s="18">
        <v>7575680</v>
      </c>
      <c r="AR90" s="18">
        <v>7515740</v>
      </c>
      <c r="AS90" s="18">
        <v>7635985</v>
      </c>
      <c r="AT90" s="18">
        <v>7768716</v>
      </c>
      <c r="AU90" s="18"/>
      <c r="AV90" s="18"/>
      <c r="AW90" s="18"/>
      <c r="AX90" s="18"/>
      <c r="AY90" s="18"/>
      <c r="AZ90" s="18"/>
      <c r="BA90" s="18"/>
      <c r="BB90" s="18"/>
      <c r="BC90" s="18"/>
      <c r="BD90" s="18"/>
      <c r="BE90" s="18"/>
      <c r="BF90" s="18"/>
      <c r="BG90" s="18"/>
      <c r="BH90" s="18"/>
    </row>
    <row r="91" spans="3:60" hidden="1">
      <c r="C91" s="17" t="s">
        <v>112</v>
      </c>
      <c r="D91" s="17" t="s">
        <v>100</v>
      </c>
      <c r="E91" s="18">
        <v>12215</v>
      </c>
      <c r="F91" s="18">
        <v>12219</v>
      </c>
      <c r="G91" s="18">
        <v>11719</v>
      </c>
      <c r="H91" s="18">
        <v>11673</v>
      </c>
      <c r="I91" s="18">
        <v>12269</v>
      </c>
      <c r="J91" s="18">
        <v>12251</v>
      </c>
      <c r="K91" s="18">
        <v>13049</v>
      </c>
      <c r="L91" s="18">
        <v>13234</v>
      </c>
      <c r="M91" s="18">
        <v>14350</v>
      </c>
      <c r="N91" s="18">
        <v>15183</v>
      </c>
      <c r="O91" s="18">
        <v>15618</v>
      </c>
      <c r="P91" s="18">
        <v>16157</v>
      </c>
      <c r="Q91" s="18">
        <v>16392</v>
      </c>
      <c r="R91" s="18">
        <v>16498</v>
      </c>
      <c r="S91" s="19">
        <v>459.25</v>
      </c>
      <c r="T91" s="19">
        <v>501.59</v>
      </c>
      <c r="U91" s="19">
        <v>499.48</v>
      </c>
      <c r="V91" s="19">
        <v>500.34</v>
      </c>
      <c r="W91" s="19">
        <v>531.47</v>
      </c>
      <c r="X91" s="19">
        <v>469.16</v>
      </c>
      <c r="Y91" s="19">
        <v>423.49</v>
      </c>
      <c r="Z91" s="19">
        <v>501.76</v>
      </c>
      <c r="AA91" s="19">
        <v>477.53</v>
      </c>
      <c r="AB91" s="19">
        <v>463.55</v>
      </c>
      <c r="AC91" s="19">
        <v>492.39</v>
      </c>
      <c r="AD91" s="19">
        <v>472.18</v>
      </c>
      <c r="AE91" s="19">
        <v>472.39</v>
      </c>
      <c r="AF91" s="19">
        <v>477.65</v>
      </c>
      <c r="AG91" s="18">
        <v>5609720</v>
      </c>
      <c r="AH91" s="18">
        <v>6128896</v>
      </c>
      <c r="AI91" s="18">
        <v>5853439</v>
      </c>
      <c r="AJ91" s="18">
        <v>5840416</v>
      </c>
      <c r="AK91" s="18">
        <v>6520650</v>
      </c>
      <c r="AL91" s="18">
        <v>5747685</v>
      </c>
      <c r="AM91" s="18">
        <v>5526066</v>
      </c>
      <c r="AN91" s="18">
        <v>6640306</v>
      </c>
      <c r="AO91" s="18">
        <v>6852625</v>
      </c>
      <c r="AP91" s="18">
        <v>7038040</v>
      </c>
      <c r="AQ91" s="18">
        <v>7690160</v>
      </c>
      <c r="AR91" s="18">
        <v>7628957</v>
      </c>
      <c r="AS91" s="18">
        <v>7743477</v>
      </c>
      <c r="AT91" s="18">
        <v>7880301</v>
      </c>
      <c r="AU91" s="18"/>
      <c r="AV91" s="18"/>
      <c r="AW91" s="18"/>
      <c r="AX91" s="18"/>
      <c r="AY91" s="18"/>
      <c r="AZ91" s="18"/>
      <c r="BA91" s="18"/>
      <c r="BB91" s="18"/>
      <c r="BC91" s="18"/>
      <c r="BD91" s="18"/>
      <c r="BE91" s="18"/>
      <c r="BF91" s="18"/>
      <c r="BG91" s="18"/>
      <c r="BH91" s="18"/>
    </row>
    <row r="92" spans="3:60" hidden="1">
      <c r="C92" s="17" t="s">
        <v>112</v>
      </c>
      <c r="D92" s="17" t="s">
        <v>101</v>
      </c>
      <c r="E92" s="18">
        <v>17415</v>
      </c>
      <c r="F92" s="18">
        <v>17414</v>
      </c>
      <c r="G92" s="18">
        <v>16769</v>
      </c>
      <c r="H92" s="18">
        <v>16658</v>
      </c>
      <c r="I92" s="18">
        <v>17419</v>
      </c>
      <c r="J92" s="18">
        <v>18421</v>
      </c>
      <c r="K92" s="18">
        <v>19459</v>
      </c>
      <c r="L92" s="18">
        <v>19669</v>
      </c>
      <c r="M92" s="18">
        <v>20695</v>
      </c>
      <c r="N92" s="18">
        <v>21238</v>
      </c>
      <c r="O92" s="18">
        <v>21815</v>
      </c>
      <c r="P92" s="18">
        <v>21913</v>
      </c>
      <c r="Q92" s="18">
        <v>21009</v>
      </c>
      <c r="R92" s="18">
        <v>20611</v>
      </c>
      <c r="S92" s="19">
        <v>455.36</v>
      </c>
      <c r="T92" s="19">
        <v>505.53</v>
      </c>
      <c r="U92" s="19">
        <v>505.63</v>
      </c>
      <c r="V92" s="19">
        <v>514.75</v>
      </c>
      <c r="W92" s="19">
        <v>540.32000000000005</v>
      </c>
      <c r="X92" s="19">
        <v>439.99</v>
      </c>
      <c r="Y92" s="19">
        <v>403.12</v>
      </c>
      <c r="Z92" s="19">
        <v>481.94</v>
      </c>
      <c r="AA92" s="19">
        <v>450.85</v>
      </c>
      <c r="AB92" s="19">
        <v>434.92</v>
      </c>
      <c r="AC92" s="19">
        <v>450.37</v>
      </c>
      <c r="AD92" s="19">
        <v>464.64</v>
      </c>
      <c r="AE92" s="19">
        <v>450.42</v>
      </c>
      <c r="AF92" s="19">
        <v>457.16</v>
      </c>
      <c r="AG92" s="18">
        <v>7930053</v>
      </c>
      <c r="AH92" s="18">
        <v>8803216</v>
      </c>
      <c r="AI92" s="18">
        <v>8478844</v>
      </c>
      <c r="AJ92" s="18">
        <v>8574672</v>
      </c>
      <c r="AK92" s="18">
        <v>9411817</v>
      </c>
      <c r="AL92" s="18">
        <v>8105015</v>
      </c>
      <c r="AM92" s="18">
        <v>7844326</v>
      </c>
      <c r="AN92" s="18">
        <v>9479205</v>
      </c>
      <c r="AO92" s="18">
        <v>9330315</v>
      </c>
      <c r="AP92" s="18">
        <v>9236890</v>
      </c>
      <c r="AQ92" s="18">
        <v>9824800</v>
      </c>
      <c r="AR92" s="18">
        <v>10181599</v>
      </c>
      <c r="AS92" s="18">
        <v>9462776</v>
      </c>
      <c r="AT92" s="18">
        <v>9422469</v>
      </c>
      <c r="AU92" s="18"/>
      <c r="AV92" s="18"/>
      <c r="AW92" s="18"/>
      <c r="AX92" s="18"/>
      <c r="AY92" s="18"/>
      <c r="AZ92" s="18"/>
      <c r="BA92" s="18"/>
      <c r="BB92" s="18"/>
      <c r="BC92" s="18"/>
      <c r="BD92" s="18"/>
      <c r="BE92" s="18"/>
      <c r="BF92" s="18"/>
      <c r="BG92" s="18"/>
      <c r="BH92" s="18"/>
    </row>
    <row r="93" spans="3:60" hidden="1">
      <c r="C93" s="17" t="s">
        <v>112</v>
      </c>
      <c r="D93" s="17" t="s">
        <v>102</v>
      </c>
      <c r="E93" s="18">
        <v>0</v>
      </c>
      <c r="F93" s="18">
        <v>0</v>
      </c>
      <c r="G93" s="18">
        <v>0</v>
      </c>
      <c r="H93" s="18">
        <v>0</v>
      </c>
      <c r="I93" s="18">
        <v>0</v>
      </c>
      <c r="J93" s="18">
        <v>0</v>
      </c>
      <c r="K93" s="18">
        <v>0</v>
      </c>
      <c r="L93" s="18">
        <v>0</v>
      </c>
      <c r="M93" s="18">
        <v>0</v>
      </c>
      <c r="N93" s="18">
        <v>0</v>
      </c>
      <c r="O93" s="18">
        <v>0</v>
      </c>
      <c r="P93" s="18">
        <v>0</v>
      </c>
      <c r="Q93" s="18">
        <v>0</v>
      </c>
      <c r="R93" s="18">
        <v>0</v>
      </c>
      <c r="S93" s="19"/>
      <c r="T93" s="19"/>
      <c r="U93" s="19"/>
      <c r="V93" s="19"/>
      <c r="W93" s="19"/>
      <c r="X93" s="19"/>
      <c r="Y93" s="19"/>
      <c r="Z93" s="19"/>
      <c r="AA93" s="19"/>
      <c r="AB93" s="19"/>
      <c r="AC93" s="19"/>
      <c r="AD93" s="19"/>
      <c r="AE93" s="19"/>
      <c r="AF93" s="19"/>
      <c r="AG93" s="18">
        <v>0</v>
      </c>
      <c r="AH93" s="18">
        <v>0</v>
      </c>
      <c r="AI93" s="18">
        <v>0</v>
      </c>
      <c r="AJ93" s="18">
        <v>0</v>
      </c>
      <c r="AK93" s="18">
        <v>0</v>
      </c>
      <c r="AL93" s="18">
        <v>0</v>
      </c>
      <c r="AM93" s="18">
        <v>0</v>
      </c>
      <c r="AN93" s="18">
        <v>0</v>
      </c>
      <c r="AO93" s="18">
        <v>0</v>
      </c>
      <c r="AP93" s="18">
        <v>0</v>
      </c>
      <c r="AQ93" s="18">
        <v>0</v>
      </c>
      <c r="AR93" s="18">
        <v>0</v>
      </c>
      <c r="AS93" s="18">
        <v>0</v>
      </c>
      <c r="AT93" s="18">
        <v>0</v>
      </c>
      <c r="AU93" s="18"/>
      <c r="AV93" s="18"/>
      <c r="AW93" s="18"/>
      <c r="AX93" s="18"/>
      <c r="AY93" s="18"/>
      <c r="AZ93" s="18"/>
      <c r="BA93" s="18"/>
      <c r="BB93" s="18"/>
      <c r="BC93" s="18"/>
      <c r="BD93" s="18"/>
      <c r="BE93" s="18"/>
      <c r="BF93" s="18"/>
      <c r="BG93" s="18"/>
      <c r="BH93" s="18"/>
    </row>
    <row r="94" spans="3:60" hidden="1">
      <c r="C94" s="17" t="s">
        <v>112</v>
      </c>
      <c r="D94" s="17" t="s">
        <v>103</v>
      </c>
      <c r="E94" s="18">
        <v>0</v>
      </c>
      <c r="F94" s="18">
        <v>0</v>
      </c>
      <c r="G94" s="18">
        <v>0</v>
      </c>
      <c r="H94" s="18">
        <v>0</v>
      </c>
      <c r="I94" s="18">
        <v>0</v>
      </c>
      <c r="J94" s="18">
        <v>0</v>
      </c>
      <c r="K94" s="18">
        <v>0</v>
      </c>
      <c r="L94" s="18">
        <v>0</v>
      </c>
      <c r="M94" s="18">
        <v>0</v>
      </c>
      <c r="N94" s="18">
        <v>0</v>
      </c>
      <c r="O94" s="18">
        <v>0</v>
      </c>
      <c r="P94" s="18">
        <v>0</v>
      </c>
      <c r="Q94" s="18">
        <v>0</v>
      </c>
      <c r="R94" s="18">
        <v>0</v>
      </c>
      <c r="S94" s="19"/>
      <c r="T94" s="19"/>
      <c r="U94" s="19"/>
      <c r="V94" s="19"/>
      <c r="W94" s="19"/>
      <c r="X94" s="19"/>
      <c r="Y94" s="19"/>
      <c r="Z94" s="19"/>
      <c r="AA94" s="19"/>
      <c r="AB94" s="19"/>
      <c r="AC94" s="19"/>
      <c r="AD94" s="19"/>
      <c r="AE94" s="19"/>
      <c r="AF94" s="19"/>
      <c r="AG94" s="18">
        <v>0</v>
      </c>
      <c r="AH94" s="18">
        <v>0</v>
      </c>
      <c r="AI94" s="18">
        <v>0</v>
      </c>
      <c r="AJ94" s="18">
        <v>0</v>
      </c>
      <c r="AK94" s="18">
        <v>0</v>
      </c>
      <c r="AL94" s="18">
        <v>0</v>
      </c>
      <c r="AM94" s="18">
        <v>0</v>
      </c>
      <c r="AN94" s="18">
        <v>0</v>
      </c>
      <c r="AO94" s="18">
        <v>0</v>
      </c>
      <c r="AP94" s="18">
        <v>0</v>
      </c>
      <c r="AQ94" s="18">
        <v>0</v>
      </c>
      <c r="AR94" s="18">
        <v>0</v>
      </c>
      <c r="AS94" s="18">
        <v>0</v>
      </c>
      <c r="AT94" s="18">
        <v>0</v>
      </c>
      <c r="AU94" s="18"/>
      <c r="AV94" s="18"/>
      <c r="AW94" s="18"/>
      <c r="AX94" s="18"/>
      <c r="AY94" s="18"/>
      <c r="AZ94" s="18"/>
      <c r="BA94" s="18"/>
      <c r="BB94" s="18"/>
      <c r="BC94" s="18"/>
      <c r="BD94" s="18"/>
      <c r="BE94" s="18"/>
      <c r="BF94" s="18"/>
      <c r="BG94" s="18"/>
      <c r="BH94" s="18"/>
    </row>
    <row r="95" spans="3:60" hidden="1">
      <c r="C95" s="17" t="s">
        <v>112</v>
      </c>
      <c r="D95" s="17" t="s">
        <v>104</v>
      </c>
      <c r="E95" s="18">
        <v>0</v>
      </c>
      <c r="F95" s="18">
        <v>0</v>
      </c>
      <c r="G95" s="18">
        <v>0</v>
      </c>
      <c r="H95" s="18">
        <v>0</v>
      </c>
      <c r="I95" s="18">
        <v>0</v>
      </c>
      <c r="J95" s="18">
        <v>0</v>
      </c>
      <c r="K95" s="18">
        <v>0</v>
      </c>
      <c r="L95" s="18">
        <v>0</v>
      </c>
      <c r="M95" s="18">
        <v>0</v>
      </c>
      <c r="N95" s="18">
        <v>0</v>
      </c>
      <c r="O95" s="18">
        <v>0</v>
      </c>
      <c r="P95" s="18">
        <v>0</v>
      </c>
      <c r="Q95" s="18">
        <v>0</v>
      </c>
      <c r="R95" s="18">
        <v>0</v>
      </c>
      <c r="S95" s="19"/>
      <c r="T95" s="19"/>
      <c r="U95" s="19"/>
      <c r="V95" s="19"/>
      <c r="W95" s="19"/>
      <c r="X95" s="19"/>
      <c r="Y95" s="19"/>
      <c r="Z95" s="19"/>
      <c r="AA95" s="19"/>
      <c r="AB95" s="19"/>
      <c r="AC95" s="19"/>
      <c r="AD95" s="19"/>
      <c r="AE95" s="19"/>
      <c r="AF95" s="19"/>
      <c r="AG95" s="18">
        <v>0</v>
      </c>
      <c r="AH95" s="18">
        <v>0</v>
      </c>
      <c r="AI95" s="18">
        <v>0</v>
      </c>
      <c r="AJ95" s="18">
        <v>0</v>
      </c>
      <c r="AK95" s="18">
        <v>0</v>
      </c>
      <c r="AL95" s="18">
        <v>0</v>
      </c>
      <c r="AM95" s="18">
        <v>0</v>
      </c>
      <c r="AN95" s="18">
        <v>0</v>
      </c>
      <c r="AO95" s="18">
        <v>0</v>
      </c>
      <c r="AP95" s="18">
        <v>0</v>
      </c>
      <c r="AQ95" s="18">
        <v>0</v>
      </c>
      <c r="AR95" s="18">
        <v>0</v>
      </c>
      <c r="AS95" s="18">
        <v>0</v>
      </c>
      <c r="AT95" s="18">
        <v>0</v>
      </c>
      <c r="AU95" s="18"/>
      <c r="AV95" s="18"/>
      <c r="AW95" s="18"/>
      <c r="AX95" s="18"/>
      <c r="AY95" s="18"/>
      <c r="AZ95" s="18"/>
      <c r="BA95" s="18"/>
      <c r="BB95" s="18"/>
      <c r="BC95" s="18"/>
      <c r="BD95" s="18"/>
      <c r="BE95" s="18"/>
      <c r="BF95" s="18"/>
      <c r="BG95" s="18"/>
      <c r="BH95" s="18"/>
    </row>
    <row r="96" spans="3:60" hidden="1">
      <c r="C96" s="17" t="s">
        <v>112</v>
      </c>
      <c r="D96" s="17" t="s">
        <v>105</v>
      </c>
      <c r="E96" s="18">
        <v>0</v>
      </c>
      <c r="F96" s="18">
        <v>0</v>
      </c>
      <c r="G96" s="18">
        <v>0</v>
      </c>
      <c r="H96" s="18">
        <v>0</v>
      </c>
      <c r="I96" s="18">
        <v>0</v>
      </c>
      <c r="J96" s="18">
        <v>0</v>
      </c>
      <c r="K96" s="18">
        <v>0</v>
      </c>
      <c r="L96" s="18">
        <v>0</v>
      </c>
      <c r="M96" s="18">
        <v>0</v>
      </c>
      <c r="N96" s="18">
        <v>0</v>
      </c>
      <c r="O96" s="18">
        <v>0</v>
      </c>
      <c r="P96" s="18">
        <v>0</v>
      </c>
      <c r="Q96" s="18">
        <v>0</v>
      </c>
      <c r="R96" s="18">
        <v>0</v>
      </c>
      <c r="S96" s="19"/>
      <c r="T96" s="19"/>
      <c r="U96" s="19"/>
      <c r="V96" s="19"/>
      <c r="W96" s="19"/>
      <c r="X96" s="19"/>
      <c r="Y96" s="19"/>
      <c r="Z96" s="19"/>
      <c r="AA96" s="19"/>
      <c r="AB96" s="19"/>
      <c r="AC96" s="19"/>
      <c r="AD96" s="19"/>
      <c r="AE96" s="19"/>
      <c r="AF96" s="19"/>
      <c r="AG96" s="18">
        <v>0</v>
      </c>
      <c r="AH96" s="18">
        <v>0</v>
      </c>
      <c r="AI96" s="18">
        <v>0</v>
      </c>
      <c r="AJ96" s="18">
        <v>0</v>
      </c>
      <c r="AK96" s="18">
        <v>0</v>
      </c>
      <c r="AL96" s="18">
        <v>0</v>
      </c>
      <c r="AM96" s="18">
        <v>0</v>
      </c>
      <c r="AN96" s="18">
        <v>0</v>
      </c>
      <c r="AO96" s="18">
        <v>0</v>
      </c>
      <c r="AP96" s="18">
        <v>0</v>
      </c>
      <c r="AQ96" s="18">
        <v>0</v>
      </c>
      <c r="AR96" s="18">
        <v>0</v>
      </c>
      <c r="AS96" s="18">
        <v>0</v>
      </c>
      <c r="AT96" s="18">
        <v>0</v>
      </c>
      <c r="AU96" s="18"/>
      <c r="AV96" s="18"/>
      <c r="AW96" s="18"/>
      <c r="AX96" s="18"/>
      <c r="AY96" s="18"/>
      <c r="AZ96" s="18"/>
      <c r="BA96" s="18"/>
      <c r="BB96" s="18"/>
      <c r="BC96" s="18"/>
      <c r="BD96" s="18"/>
      <c r="BE96" s="18"/>
      <c r="BF96" s="18"/>
      <c r="BG96" s="18"/>
      <c r="BH96" s="18"/>
    </row>
    <row r="97" spans="3:60" hidden="1">
      <c r="C97" s="17" t="s">
        <v>112</v>
      </c>
      <c r="D97" s="17" t="s">
        <v>106</v>
      </c>
      <c r="E97" s="18">
        <v>17415</v>
      </c>
      <c r="F97" s="18">
        <v>17414</v>
      </c>
      <c r="G97" s="18">
        <v>16769</v>
      </c>
      <c r="H97" s="18">
        <v>16658</v>
      </c>
      <c r="I97" s="18">
        <v>17419</v>
      </c>
      <c r="J97" s="18">
        <v>18421</v>
      </c>
      <c r="K97" s="18">
        <v>19459</v>
      </c>
      <c r="L97" s="18">
        <v>19669</v>
      </c>
      <c r="M97" s="18">
        <v>20695</v>
      </c>
      <c r="N97" s="18">
        <v>21238</v>
      </c>
      <c r="O97" s="18">
        <v>21815</v>
      </c>
      <c r="P97" s="18">
        <v>21913</v>
      </c>
      <c r="Q97" s="18">
        <v>21009</v>
      </c>
      <c r="R97" s="18">
        <v>20611</v>
      </c>
      <c r="S97" s="19"/>
      <c r="T97" s="19"/>
      <c r="U97" s="19"/>
      <c r="V97" s="19"/>
      <c r="W97" s="19"/>
      <c r="X97" s="19"/>
      <c r="Y97" s="19"/>
      <c r="Z97" s="19"/>
      <c r="AA97" s="19"/>
      <c r="AB97" s="19"/>
      <c r="AC97" s="19"/>
      <c r="AD97" s="19"/>
      <c r="AE97" s="19"/>
      <c r="AF97" s="19"/>
      <c r="AG97" s="18">
        <v>7930053</v>
      </c>
      <c r="AH97" s="18">
        <v>8803216</v>
      </c>
      <c r="AI97" s="18">
        <v>8478844</v>
      </c>
      <c r="AJ97" s="18">
        <v>8574672</v>
      </c>
      <c r="AK97" s="18">
        <v>9411817</v>
      </c>
      <c r="AL97" s="18">
        <v>8105015</v>
      </c>
      <c r="AM97" s="18">
        <v>7844326</v>
      </c>
      <c r="AN97" s="18">
        <v>9479205</v>
      </c>
      <c r="AO97" s="18">
        <v>9330315</v>
      </c>
      <c r="AP97" s="18">
        <v>9236890</v>
      </c>
      <c r="AQ97" s="18">
        <v>9824800</v>
      </c>
      <c r="AR97" s="18">
        <v>10181599</v>
      </c>
      <c r="AS97" s="18">
        <v>9462776</v>
      </c>
      <c r="AT97" s="18">
        <v>9422469</v>
      </c>
      <c r="AU97" s="18"/>
      <c r="AV97" s="18"/>
      <c r="AW97" s="18"/>
      <c r="AX97" s="18"/>
      <c r="AY97" s="18"/>
      <c r="AZ97" s="18"/>
      <c r="BA97" s="18"/>
      <c r="BB97" s="18"/>
      <c r="BC97" s="18"/>
      <c r="BD97" s="18"/>
      <c r="BE97" s="18"/>
      <c r="BF97" s="18"/>
      <c r="BG97" s="18"/>
      <c r="BH97" s="18"/>
    </row>
    <row r="98" spans="3:60" hidden="1">
      <c r="C98" s="17" t="s">
        <v>113</v>
      </c>
      <c r="D98" s="17" t="s">
        <v>95</v>
      </c>
      <c r="E98" s="18">
        <v>270</v>
      </c>
      <c r="F98" s="18">
        <v>273</v>
      </c>
      <c r="G98" s="18">
        <v>107</v>
      </c>
      <c r="H98" s="18">
        <v>256</v>
      </c>
      <c r="I98" s="18">
        <v>288</v>
      </c>
      <c r="J98" s="18">
        <v>263</v>
      </c>
      <c r="K98" s="18">
        <v>254</v>
      </c>
      <c r="L98" s="18">
        <v>260</v>
      </c>
      <c r="M98" s="18">
        <v>235</v>
      </c>
      <c r="N98" s="18">
        <v>240</v>
      </c>
      <c r="O98" s="18">
        <v>242</v>
      </c>
      <c r="P98" s="18">
        <v>234</v>
      </c>
      <c r="Q98" s="18">
        <v>235</v>
      </c>
      <c r="R98" s="18">
        <v>203</v>
      </c>
      <c r="S98" s="19">
        <v>233.84</v>
      </c>
      <c r="T98" s="19">
        <v>245</v>
      </c>
      <c r="U98" s="19">
        <v>209.5</v>
      </c>
      <c r="V98" s="19">
        <v>220</v>
      </c>
      <c r="W98" s="19">
        <v>293.85000000000002</v>
      </c>
      <c r="X98" s="19">
        <v>287.22000000000003</v>
      </c>
      <c r="Y98" s="19">
        <v>331.61</v>
      </c>
      <c r="Z98" s="19">
        <v>344.38</v>
      </c>
      <c r="AA98" s="19">
        <v>307.06</v>
      </c>
      <c r="AB98" s="19">
        <v>302.08</v>
      </c>
      <c r="AC98" s="19">
        <v>306.61</v>
      </c>
      <c r="AD98" s="19">
        <v>331.41</v>
      </c>
      <c r="AE98" s="19">
        <v>292.85000000000002</v>
      </c>
      <c r="AF98" s="19">
        <v>317.14</v>
      </c>
      <c r="AG98" s="18">
        <v>63136</v>
      </c>
      <c r="AH98" s="18">
        <v>66885</v>
      </c>
      <c r="AI98" s="18">
        <v>22417</v>
      </c>
      <c r="AJ98" s="18">
        <v>56320</v>
      </c>
      <c r="AK98" s="18">
        <v>84630</v>
      </c>
      <c r="AL98" s="18">
        <v>75540</v>
      </c>
      <c r="AM98" s="18">
        <v>84230</v>
      </c>
      <c r="AN98" s="18">
        <v>89540</v>
      </c>
      <c r="AO98" s="18">
        <v>72160</v>
      </c>
      <c r="AP98" s="18">
        <v>72500</v>
      </c>
      <c r="AQ98" s="18">
        <v>74200</v>
      </c>
      <c r="AR98" s="18">
        <v>77550</v>
      </c>
      <c r="AS98" s="18">
        <v>68820</v>
      </c>
      <c r="AT98" s="18">
        <v>64380</v>
      </c>
      <c r="AU98" s="18"/>
      <c r="AV98" s="18"/>
      <c r="AW98" s="18"/>
      <c r="AX98" s="18"/>
      <c r="AY98" s="18"/>
      <c r="AZ98" s="18"/>
      <c r="BA98" s="18"/>
      <c r="BB98" s="18"/>
      <c r="BC98" s="18"/>
      <c r="BD98" s="18"/>
      <c r="BE98" s="18"/>
      <c r="BF98" s="18"/>
      <c r="BG98" s="18"/>
      <c r="BH98" s="18"/>
    </row>
    <row r="99" spans="3:60" hidden="1">
      <c r="C99" s="17" t="s">
        <v>113</v>
      </c>
      <c r="D99" s="17" t="s">
        <v>96</v>
      </c>
      <c r="E99" s="18">
        <v>0</v>
      </c>
      <c r="F99" s="18">
        <v>0</v>
      </c>
      <c r="G99" s="18">
        <v>0</v>
      </c>
      <c r="H99" s="18">
        <v>0</v>
      </c>
      <c r="I99" s="18">
        <v>0</v>
      </c>
      <c r="J99" s="18">
        <v>0</v>
      </c>
      <c r="K99" s="18">
        <v>0</v>
      </c>
      <c r="L99" s="18">
        <v>0</v>
      </c>
      <c r="M99" s="18">
        <v>0</v>
      </c>
      <c r="N99" s="18">
        <v>0</v>
      </c>
      <c r="O99" s="18">
        <v>0</v>
      </c>
      <c r="P99" s="18">
        <v>0</v>
      </c>
      <c r="Q99" s="18">
        <v>0</v>
      </c>
      <c r="R99" s="18">
        <v>0</v>
      </c>
      <c r="S99" s="19"/>
      <c r="T99" s="19"/>
      <c r="U99" s="19"/>
      <c r="V99" s="19"/>
      <c r="W99" s="19"/>
      <c r="X99" s="19"/>
      <c r="Y99" s="19"/>
      <c r="Z99" s="19"/>
      <c r="AA99" s="19"/>
      <c r="AB99" s="19"/>
      <c r="AC99" s="19"/>
      <c r="AD99" s="19"/>
      <c r="AE99" s="19"/>
      <c r="AF99" s="19"/>
      <c r="AG99" s="18">
        <v>0</v>
      </c>
      <c r="AH99" s="18">
        <v>0</v>
      </c>
      <c r="AI99" s="18">
        <v>0</v>
      </c>
      <c r="AJ99" s="18">
        <v>8448</v>
      </c>
      <c r="AK99" s="18">
        <v>10650</v>
      </c>
      <c r="AL99" s="18">
        <v>17220</v>
      </c>
      <c r="AM99" s="18">
        <v>12810</v>
      </c>
      <c r="AN99" s="18">
        <v>17080</v>
      </c>
      <c r="AO99" s="18">
        <v>14000</v>
      </c>
      <c r="AP99" s="18">
        <v>15700</v>
      </c>
      <c r="AQ99" s="18">
        <v>14300</v>
      </c>
      <c r="AR99" s="18">
        <v>11150</v>
      </c>
      <c r="AS99" s="18">
        <v>8200</v>
      </c>
      <c r="AT99" s="18">
        <v>10470</v>
      </c>
      <c r="AU99" s="18"/>
      <c r="AV99" s="18"/>
      <c r="AW99" s="18"/>
      <c r="AX99" s="18"/>
      <c r="AY99" s="18"/>
      <c r="AZ99" s="18"/>
      <c r="BA99" s="18"/>
      <c r="BB99" s="18"/>
      <c r="BC99" s="18"/>
      <c r="BD99" s="18"/>
      <c r="BE99" s="18"/>
      <c r="BF99" s="18"/>
      <c r="BG99" s="18"/>
      <c r="BH99" s="18"/>
    </row>
    <row r="100" spans="3:60" hidden="1">
      <c r="C100" s="17" t="s">
        <v>113</v>
      </c>
      <c r="D100" s="17" t="s">
        <v>97</v>
      </c>
      <c r="E100" s="18">
        <v>0</v>
      </c>
      <c r="F100" s="18">
        <v>2</v>
      </c>
      <c r="G100" s="18">
        <v>2</v>
      </c>
      <c r="H100" s="18">
        <v>0</v>
      </c>
      <c r="I100" s="18">
        <v>0</v>
      </c>
      <c r="J100" s="18">
        <v>0</v>
      </c>
      <c r="K100" s="18">
        <v>0</v>
      </c>
      <c r="L100" s="18">
        <v>0</v>
      </c>
      <c r="M100" s="18">
        <v>0</v>
      </c>
      <c r="N100" s="18">
        <v>0</v>
      </c>
      <c r="O100" s="18">
        <v>3</v>
      </c>
      <c r="P100" s="18">
        <v>8</v>
      </c>
      <c r="Q100" s="18">
        <v>4</v>
      </c>
      <c r="R100" s="18">
        <v>0</v>
      </c>
      <c r="S100" s="19"/>
      <c r="T100" s="19">
        <v>496</v>
      </c>
      <c r="U100" s="19">
        <v>426.5</v>
      </c>
      <c r="V100" s="19"/>
      <c r="W100" s="19"/>
      <c r="X100" s="19"/>
      <c r="Y100" s="19"/>
      <c r="Z100" s="19"/>
      <c r="AA100" s="19"/>
      <c r="AB100" s="19"/>
      <c r="AC100" s="19">
        <v>370</v>
      </c>
      <c r="AD100" s="19">
        <v>427.88</v>
      </c>
      <c r="AE100" s="19">
        <v>350</v>
      </c>
      <c r="AF100" s="19"/>
      <c r="AG100" s="18">
        <v>0</v>
      </c>
      <c r="AH100" s="18">
        <v>992</v>
      </c>
      <c r="AI100" s="18">
        <v>853</v>
      </c>
      <c r="AJ100" s="18">
        <v>0</v>
      </c>
      <c r="AK100" s="18">
        <v>0</v>
      </c>
      <c r="AL100" s="18">
        <v>0</v>
      </c>
      <c r="AM100" s="18">
        <v>0</v>
      </c>
      <c r="AN100" s="18">
        <v>0</v>
      </c>
      <c r="AO100" s="18">
        <v>0</v>
      </c>
      <c r="AP100" s="18">
        <v>0</v>
      </c>
      <c r="AQ100" s="18">
        <v>1110</v>
      </c>
      <c r="AR100" s="18">
        <v>3423</v>
      </c>
      <c r="AS100" s="18">
        <v>1400</v>
      </c>
      <c r="AT100" s="18">
        <v>0</v>
      </c>
      <c r="AU100" s="18"/>
      <c r="AV100" s="18"/>
      <c r="AW100" s="18"/>
      <c r="AX100" s="18"/>
      <c r="AY100" s="18"/>
      <c r="AZ100" s="18"/>
      <c r="BA100" s="18"/>
      <c r="BB100" s="18"/>
      <c r="BC100" s="18"/>
      <c r="BD100" s="18"/>
      <c r="BE100" s="18"/>
      <c r="BF100" s="18"/>
      <c r="BG100" s="18"/>
      <c r="BH100" s="18"/>
    </row>
    <row r="101" spans="3:60" hidden="1">
      <c r="C101" s="17" t="s">
        <v>113</v>
      </c>
      <c r="D101" s="17" t="s">
        <v>98</v>
      </c>
      <c r="E101" s="18">
        <v>487</v>
      </c>
      <c r="F101" s="18">
        <v>430</v>
      </c>
      <c r="G101" s="18">
        <v>416</v>
      </c>
      <c r="H101" s="18">
        <v>456</v>
      </c>
      <c r="I101" s="18">
        <v>474</v>
      </c>
      <c r="J101" s="18">
        <v>517</v>
      </c>
      <c r="K101" s="18">
        <v>556</v>
      </c>
      <c r="L101" s="18">
        <v>545</v>
      </c>
      <c r="M101" s="18">
        <v>551</v>
      </c>
      <c r="N101" s="18">
        <v>553</v>
      </c>
      <c r="O101" s="18">
        <v>523</v>
      </c>
      <c r="P101" s="18">
        <v>542</v>
      </c>
      <c r="Q101" s="18">
        <v>537</v>
      </c>
      <c r="R101" s="18">
        <v>538</v>
      </c>
      <c r="S101" s="19">
        <v>235.15</v>
      </c>
      <c r="T101" s="19">
        <v>335.8</v>
      </c>
      <c r="U101" s="19">
        <v>306.39</v>
      </c>
      <c r="V101" s="19">
        <v>325.14999999999998</v>
      </c>
      <c r="W101" s="19">
        <v>334.65</v>
      </c>
      <c r="X101" s="19">
        <v>272.05</v>
      </c>
      <c r="Y101" s="19">
        <v>265.07</v>
      </c>
      <c r="Z101" s="19">
        <v>293.20999999999998</v>
      </c>
      <c r="AA101" s="19">
        <v>290.66000000000003</v>
      </c>
      <c r="AB101" s="19">
        <v>295.06</v>
      </c>
      <c r="AC101" s="19">
        <v>214.57</v>
      </c>
      <c r="AD101" s="19">
        <v>265.81</v>
      </c>
      <c r="AE101" s="19">
        <v>259.99</v>
      </c>
      <c r="AF101" s="19">
        <v>302.64</v>
      </c>
      <c r="AG101" s="18">
        <v>114520</v>
      </c>
      <c r="AH101" s="18">
        <v>144394</v>
      </c>
      <c r="AI101" s="18">
        <v>127457</v>
      </c>
      <c r="AJ101" s="18">
        <v>148268</v>
      </c>
      <c r="AK101" s="18">
        <v>158622</v>
      </c>
      <c r="AL101" s="18">
        <v>140649</v>
      </c>
      <c r="AM101" s="18">
        <v>147378</v>
      </c>
      <c r="AN101" s="18">
        <v>159800</v>
      </c>
      <c r="AO101" s="18">
        <v>160152</v>
      </c>
      <c r="AP101" s="18">
        <v>163166</v>
      </c>
      <c r="AQ101" s="18">
        <v>112221</v>
      </c>
      <c r="AR101" s="18">
        <v>144067</v>
      </c>
      <c r="AS101" s="18">
        <v>139613</v>
      </c>
      <c r="AT101" s="18">
        <v>162822</v>
      </c>
      <c r="AU101" s="18"/>
      <c r="AV101" s="18"/>
      <c r="AW101" s="18"/>
      <c r="AX101" s="18"/>
      <c r="AY101" s="18"/>
      <c r="AZ101" s="18"/>
      <c r="BA101" s="18"/>
      <c r="BB101" s="18"/>
      <c r="BC101" s="18"/>
      <c r="BD101" s="18"/>
      <c r="BE101" s="18"/>
      <c r="BF101" s="18"/>
      <c r="BG101" s="18"/>
      <c r="BH101" s="18"/>
    </row>
    <row r="102" spans="3:60" hidden="1">
      <c r="C102" s="17" t="s">
        <v>113</v>
      </c>
      <c r="D102" s="17" t="s">
        <v>99</v>
      </c>
      <c r="E102" s="18">
        <v>367</v>
      </c>
      <c r="F102" s="18">
        <v>353</v>
      </c>
      <c r="G102" s="18">
        <v>328</v>
      </c>
      <c r="H102" s="18">
        <v>483</v>
      </c>
      <c r="I102" s="18">
        <v>488</v>
      </c>
      <c r="J102" s="18">
        <v>576</v>
      </c>
      <c r="K102" s="18">
        <v>569</v>
      </c>
      <c r="L102" s="18">
        <v>603</v>
      </c>
      <c r="M102" s="18">
        <v>612</v>
      </c>
      <c r="N102" s="18">
        <v>614</v>
      </c>
      <c r="O102" s="18">
        <v>659</v>
      </c>
      <c r="P102" s="18">
        <v>672</v>
      </c>
      <c r="Q102" s="18">
        <v>623</v>
      </c>
      <c r="R102" s="18">
        <v>678</v>
      </c>
      <c r="S102" s="19">
        <v>260.27</v>
      </c>
      <c r="T102" s="19">
        <v>316.63</v>
      </c>
      <c r="U102" s="19">
        <v>294.66000000000003</v>
      </c>
      <c r="V102" s="19">
        <v>309.51</v>
      </c>
      <c r="W102" s="19">
        <v>323.73</v>
      </c>
      <c r="X102" s="19">
        <v>297.29000000000002</v>
      </c>
      <c r="Y102" s="19">
        <v>280.69</v>
      </c>
      <c r="Z102" s="19">
        <v>306.85000000000002</v>
      </c>
      <c r="AA102" s="19">
        <v>276.16000000000003</v>
      </c>
      <c r="AB102" s="19">
        <v>290.67</v>
      </c>
      <c r="AC102" s="19">
        <v>299.55</v>
      </c>
      <c r="AD102" s="19">
        <v>357.32</v>
      </c>
      <c r="AE102" s="19">
        <v>344.36</v>
      </c>
      <c r="AF102" s="19">
        <v>384.51</v>
      </c>
      <c r="AG102" s="18">
        <v>95520</v>
      </c>
      <c r="AH102" s="18">
        <v>111770</v>
      </c>
      <c r="AI102" s="18">
        <v>96647</v>
      </c>
      <c r="AJ102" s="18">
        <v>149491</v>
      </c>
      <c r="AK102" s="18">
        <v>157980</v>
      </c>
      <c r="AL102" s="18">
        <v>171240</v>
      </c>
      <c r="AM102" s="18">
        <v>159710</v>
      </c>
      <c r="AN102" s="18">
        <v>185030</v>
      </c>
      <c r="AO102" s="18">
        <v>169011</v>
      </c>
      <c r="AP102" s="18">
        <v>178473</v>
      </c>
      <c r="AQ102" s="18">
        <v>197403</v>
      </c>
      <c r="AR102" s="18">
        <v>240121</v>
      </c>
      <c r="AS102" s="18">
        <v>214535</v>
      </c>
      <c r="AT102" s="18">
        <v>260699</v>
      </c>
      <c r="AU102" s="18"/>
      <c r="AV102" s="18"/>
      <c r="AW102" s="18"/>
      <c r="AX102" s="18"/>
      <c r="AY102" s="18"/>
      <c r="AZ102" s="18"/>
      <c r="BA102" s="18"/>
      <c r="BB102" s="18"/>
      <c r="BC102" s="18"/>
      <c r="BD102" s="18"/>
      <c r="BE102" s="18"/>
      <c r="BF102" s="18"/>
      <c r="BG102" s="18"/>
      <c r="BH102" s="18"/>
    </row>
    <row r="103" spans="3:60" hidden="1">
      <c r="C103" s="17" t="s">
        <v>113</v>
      </c>
      <c r="D103" s="17" t="s">
        <v>100</v>
      </c>
      <c r="E103" s="18">
        <v>854</v>
      </c>
      <c r="F103" s="18">
        <v>783</v>
      </c>
      <c r="G103" s="18">
        <v>744</v>
      </c>
      <c r="H103" s="18">
        <v>939</v>
      </c>
      <c r="I103" s="18">
        <v>962</v>
      </c>
      <c r="J103" s="18">
        <v>1093</v>
      </c>
      <c r="K103" s="18">
        <v>1125</v>
      </c>
      <c r="L103" s="18">
        <v>1148</v>
      </c>
      <c r="M103" s="18">
        <v>1163</v>
      </c>
      <c r="N103" s="18">
        <v>1167</v>
      </c>
      <c r="O103" s="18">
        <v>1182</v>
      </c>
      <c r="P103" s="18">
        <v>1214</v>
      </c>
      <c r="Q103" s="18">
        <v>1160</v>
      </c>
      <c r="R103" s="18">
        <v>1216</v>
      </c>
      <c r="S103" s="19">
        <v>245.95</v>
      </c>
      <c r="T103" s="19">
        <v>327.16000000000003</v>
      </c>
      <c r="U103" s="19">
        <v>301.22000000000003</v>
      </c>
      <c r="V103" s="19">
        <v>317.10000000000002</v>
      </c>
      <c r="W103" s="19">
        <v>329.11</v>
      </c>
      <c r="X103" s="19">
        <v>285.35000000000002</v>
      </c>
      <c r="Y103" s="19">
        <v>272.97000000000003</v>
      </c>
      <c r="Z103" s="19">
        <v>300.37</v>
      </c>
      <c r="AA103" s="19">
        <v>283.02999999999997</v>
      </c>
      <c r="AB103" s="19">
        <v>292.75</v>
      </c>
      <c r="AC103" s="19">
        <v>261.95</v>
      </c>
      <c r="AD103" s="19">
        <v>316.45999999999998</v>
      </c>
      <c r="AE103" s="19">
        <v>305.3</v>
      </c>
      <c r="AF103" s="19">
        <v>348.29</v>
      </c>
      <c r="AG103" s="18">
        <v>210040</v>
      </c>
      <c r="AH103" s="18">
        <v>256164</v>
      </c>
      <c r="AI103" s="18">
        <v>224104</v>
      </c>
      <c r="AJ103" s="18">
        <v>297759</v>
      </c>
      <c r="AK103" s="18">
        <v>316602</v>
      </c>
      <c r="AL103" s="18">
        <v>311889</v>
      </c>
      <c r="AM103" s="18">
        <v>307088</v>
      </c>
      <c r="AN103" s="18">
        <v>344830</v>
      </c>
      <c r="AO103" s="18">
        <v>329163</v>
      </c>
      <c r="AP103" s="18">
        <v>341639</v>
      </c>
      <c r="AQ103" s="18">
        <v>309624</v>
      </c>
      <c r="AR103" s="18">
        <v>384188</v>
      </c>
      <c r="AS103" s="18">
        <v>354148</v>
      </c>
      <c r="AT103" s="18">
        <v>423521</v>
      </c>
      <c r="AU103" s="18"/>
      <c r="AV103" s="18"/>
      <c r="AW103" s="18"/>
      <c r="AX103" s="18"/>
      <c r="AY103" s="18"/>
      <c r="AZ103" s="18"/>
      <c r="BA103" s="18"/>
      <c r="BB103" s="18"/>
      <c r="BC103" s="18"/>
      <c r="BD103" s="18"/>
      <c r="BE103" s="18"/>
      <c r="BF103" s="18"/>
      <c r="BG103" s="18"/>
      <c r="BH103" s="18"/>
    </row>
    <row r="104" spans="3:60" hidden="1">
      <c r="C104" s="17" t="s">
        <v>113</v>
      </c>
      <c r="D104" s="17" t="s">
        <v>101</v>
      </c>
      <c r="E104" s="18">
        <v>1124</v>
      </c>
      <c r="F104" s="18">
        <v>1058</v>
      </c>
      <c r="G104" s="18">
        <v>853</v>
      </c>
      <c r="H104" s="18">
        <v>1195</v>
      </c>
      <c r="I104" s="18">
        <v>1250</v>
      </c>
      <c r="J104" s="18">
        <v>1356</v>
      </c>
      <c r="K104" s="18">
        <v>1379</v>
      </c>
      <c r="L104" s="18">
        <v>1408</v>
      </c>
      <c r="M104" s="18">
        <v>1398</v>
      </c>
      <c r="N104" s="18">
        <v>1407</v>
      </c>
      <c r="O104" s="18">
        <v>1427</v>
      </c>
      <c r="P104" s="18">
        <v>1456</v>
      </c>
      <c r="Q104" s="18">
        <v>1399</v>
      </c>
      <c r="R104" s="18">
        <v>1419</v>
      </c>
      <c r="S104" s="19">
        <v>243.04</v>
      </c>
      <c r="T104" s="19">
        <v>306.27999999999997</v>
      </c>
      <c r="U104" s="19">
        <v>290</v>
      </c>
      <c r="V104" s="19">
        <v>303.37</v>
      </c>
      <c r="W104" s="19">
        <v>329.51</v>
      </c>
      <c r="X104" s="19">
        <v>298.41000000000003</v>
      </c>
      <c r="Y104" s="19">
        <v>293.06</v>
      </c>
      <c r="Z104" s="19">
        <v>320.63</v>
      </c>
      <c r="AA104" s="19">
        <v>297.08</v>
      </c>
      <c r="AB104" s="19">
        <v>305.5</v>
      </c>
      <c r="AC104" s="19">
        <v>279.77</v>
      </c>
      <c r="AD104" s="19">
        <v>327.14</v>
      </c>
      <c r="AE104" s="19">
        <v>309.2</v>
      </c>
      <c r="AF104" s="19">
        <v>351.21</v>
      </c>
      <c r="AG104" s="18">
        <v>273176</v>
      </c>
      <c r="AH104" s="18">
        <v>324041</v>
      </c>
      <c r="AI104" s="18">
        <v>247374</v>
      </c>
      <c r="AJ104" s="18">
        <v>362527</v>
      </c>
      <c r="AK104" s="18">
        <v>411882</v>
      </c>
      <c r="AL104" s="18">
        <v>404649</v>
      </c>
      <c r="AM104" s="18">
        <v>404128</v>
      </c>
      <c r="AN104" s="18">
        <v>451450</v>
      </c>
      <c r="AO104" s="18">
        <v>415323</v>
      </c>
      <c r="AP104" s="18">
        <v>429839</v>
      </c>
      <c r="AQ104" s="18">
        <v>399234</v>
      </c>
      <c r="AR104" s="18">
        <v>476311</v>
      </c>
      <c r="AS104" s="18">
        <v>432568</v>
      </c>
      <c r="AT104" s="18">
        <v>498371</v>
      </c>
      <c r="AU104" s="18"/>
      <c r="AV104" s="18"/>
      <c r="AW104" s="18"/>
      <c r="AX104" s="18"/>
      <c r="AY104" s="18"/>
      <c r="AZ104" s="18"/>
      <c r="BA104" s="18"/>
      <c r="BB104" s="18"/>
      <c r="BC104" s="18"/>
      <c r="BD104" s="18"/>
      <c r="BE104" s="18"/>
      <c r="BF104" s="18"/>
      <c r="BG104" s="18"/>
      <c r="BH104" s="18"/>
    </row>
    <row r="105" spans="3:60" hidden="1">
      <c r="C105" s="17" t="s">
        <v>113</v>
      </c>
      <c r="D105" s="17" t="s">
        <v>102</v>
      </c>
      <c r="E105" s="18">
        <v>0</v>
      </c>
      <c r="F105" s="18">
        <v>0</v>
      </c>
      <c r="G105" s="18">
        <v>0</v>
      </c>
      <c r="H105" s="18">
        <v>0</v>
      </c>
      <c r="I105" s="18">
        <v>0</v>
      </c>
      <c r="J105" s="18">
        <v>0</v>
      </c>
      <c r="K105" s="18">
        <v>0</v>
      </c>
      <c r="L105" s="18">
        <v>0</v>
      </c>
      <c r="M105" s="18">
        <v>0</v>
      </c>
      <c r="N105" s="18">
        <v>0</v>
      </c>
      <c r="O105" s="18">
        <v>0</v>
      </c>
      <c r="P105" s="18">
        <v>0</v>
      </c>
      <c r="Q105" s="18">
        <v>0</v>
      </c>
      <c r="R105" s="18">
        <v>0</v>
      </c>
      <c r="S105" s="19"/>
      <c r="T105" s="19"/>
      <c r="U105" s="19"/>
      <c r="V105" s="19"/>
      <c r="W105" s="19"/>
      <c r="X105" s="19"/>
      <c r="Y105" s="19"/>
      <c r="Z105" s="19"/>
      <c r="AA105" s="19"/>
      <c r="AB105" s="19"/>
      <c r="AC105" s="19"/>
      <c r="AD105" s="19"/>
      <c r="AE105" s="19"/>
      <c r="AF105" s="19"/>
      <c r="AG105" s="18">
        <v>0</v>
      </c>
      <c r="AH105" s="18">
        <v>0</v>
      </c>
      <c r="AI105" s="18">
        <v>0</v>
      </c>
      <c r="AJ105" s="18">
        <v>0</v>
      </c>
      <c r="AK105" s="18">
        <v>0</v>
      </c>
      <c r="AL105" s="18">
        <v>0</v>
      </c>
      <c r="AM105" s="18">
        <v>0</v>
      </c>
      <c r="AN105" s="18">
        <v>0</v>
      </c>
      <c r="AO105" s="18">
        <v>0</v>
      </c>
      <c r="AP105" s="18">
        <v>0</v>
      </c>
      <c r="AQ105" s="18">
        <v>0</v>
      </c>
      <c r="AR105" s="18">
        <v>0</v>
      </c>
      <c r="AS105" s="18">
        <v>0</v>
      </c>
      <c r="AT105" s="18">
        <v>0</v>
      </c>
      <c r="AU105" s="18"/>
      <c r="AV105" s="18"/>
      <c r="AW105" s="18"/>
      <c r="AX105" s="18"/>
      <c r="AY105" s="18"/>
      <c r="AZ105" s="18"/>
      <c r="BA105" s="18"/>
      <c r="BB105" s="18"/>
      <c r="BC105" s="18"/>
      <c r="BD105" s="18"/>
      <c r="BE105" s="18"/>
      <c r="BF105" s="18"/>
      <c r="BG105" s="18"/>
      <c r="BH105" s="18"/>
    </row>
    <row r="106" spans="3:60" hidden="1">
      <c r="C106" s="17" t="s">
        <v>113</v>
      </c>
      <c r="D106" s="17" t="s">
        <v>103</v>
      </c>
      <c r="E106" s="18">
        <v>0</v>
      </c>
      <c r="F106" s="18">
        <v>0</v>
      </c>
      <c r="G106" s="18">
        <v>0</v>
      </c>
      <c r="H106" s="18">
        <v>0</v>
      </c>
      <c r="I106" s="18">
        <v>0</v>
      </c>
      <c r="J106" s="18">
        <v>0</v>
      </c>
      <c r="K106" s="18">
        <v>0</v>
      </c>
      <c r="L106" s="18">
        <v>0</v>
      </c>
      <c r="M106" s="18">
        <v>0</v>
      </c>
      <c r="N106" s="18">
        <v>0</v>
      </c>
      <c r="O106" s="18">
        <v>0</v>
      </c>
      <c r="P106" s="18">
        <v>0</v>
      </c>
      <c r="Q106" s="18">
        <v>0</v>
      </c>
      <c r="R106" s="18">
        <v>0</v>
      </c>
      <c r="S106" s="19"/>
      <c r="T106" s="19"/>
      <c r="U106" s="19"/>
      <c r="V106" s="19"/>
      <c r="W106" s="19"/>
      <c r="X106" s="19"/>
      <c r="Y106" s="19"/>
      <c r="Z106" s="19"/>
      <c r="AA106" s="19"/>
      <c r="AB106" s="19"/>
      <c r="AC106" s="19"/>
      <c r="AD106" s="19"/>
      <c r="AE106" s="19"/>
      <c r="AF106" s="19"/>
      <c r="AG106" s="18">
        <v>0</v>
      </c>
      <c r="AH106" s="18">
        <v>0</v>
      </c>
      <c r="AI106" s="18">
        <v>0</v>
      </c>
      <c r="AJ106" s="18">
        <v>0</v>
      </c>
      <c r="AK106" s="18">
        <v>0</v>
      </c>
      <c r="AL106" s="18">
        <v>0</v>
      </c>
      <c r="AM106" s="18">
        <v>0</v>
      </c>
      <c r="AN106" s="18">
        <v>0</v>
      </c>
      <c r="AO106" s="18">
        <v>0</v>
      </c>
      <c r="AP106" s="18">
        <v>0</v>
      </c>
      <c r="AQ106" s="18">
        <v>0</v>
      </c>
      <c r="AR106" s="18">
        <v>0</v>
      </c>
      <c r="AS106" s="18">
        <v>0</v>
      </c>
      <c r="AT106" s="18">
        <v>0</v>
      </c>
      <c r="AU106" s="18"/>
      <c r="AV106" s="18"/>
      <c r="AW106" s="18"/>
      <c r="AX106" s="18"/>
      <c r="AY106" s="18"/>
      <c r="AZ106" s="18"/>
      <c r="BA106" s="18"/>
      <c r="BB106" s="18"/>
      <c r="BC106" s="18"/>
      <c r="BD106" s="18"/>
      <c r="BE106" s="18"/>
      <c r="BF106" s="18"/>
      <c r="BG106" s="18"/>
      <c r="BH106" s="18"/>
    </row>
    <row r="107" spans="3:60" hidden="1">
      <c r="C107" s="17" t="s">
        <v>113</v>
      </c>
      <c r="D107" s="17" t="s">
        <v>104</v>
      </c>
      <c r="E107" s="18">
        <v>0</v>
      </c>
      <c r="F107" s="18">
        <v>0</v>
      </c>
      <c r="G107" s="18">
        <v>0</v>
      </c>
      <c r="H107" s="18">
        <v>0</v>
      </c>
      <c r="I107" s="18">
        <v>0</v>
      </c>
      <c r="J107" s="18">
        <v>0</v>
      </c>
      <c r="K107" s="18">
        <v>0</v>
      </c>
      <c r="L107" s="18">
        <v>0</v>
      </c>
      <c r="M107" s="18">
        <v>0</v>
      </c>
      <c r="N107" s="18">
        <v>0</v>
      </c>
      <c r="O107" s="18">
        <v>0</v>
      </c>
      <c r="P107" s="18">
        <v>0</v>
      </c>
      <c r="Q107" s="18">
        <v>0</v>
      </c>
      <c r="R107" s="18">
        <v>0</v>
      </c>
      <c r="S107" s="19"/>
      <c r="T107" s="19"/>
      <c r="U107" s="19"/>
      <c r="V107" s="19"/>
      <c r="W107" s="19"/>
      <c r="X107" s="19"/>
      <c r="Y107" s="19"/>
      <c r="Z107" s="19"/>
      <c r="AA107" s="19"/>
      <c r="AB107" s="19"/>
      <c r="AC107" s="19"/>
      <c r="AD107" s="19"/>
      <c r="AE107" s="19"/>
      <c r="AF107" s="19"/>
      <c r="AG107" s="18">
        <v>0</v>
      </c>
      <c r="AH107" s="18">
        <v>0</v>
      </c>
      <c r="AI107" s="18">
        <v>0</v>
      </c>
      <c r="AJ107" s="18">
        <v>0</v>
      </c>
      <c r="AK107" s="18">
        <v>0</v>
      </c>
      <c r="AL107" s="18">
        <v>0</v>
      </c>
      <c r="AM107" s="18">
        <v>0</v>
      </c>
      <c r="AN107" s="18">
        <v>0</v>
      </c>
      <c r="AO107" s="18">
        <v>0</v>
      </c>
      <c r="AP107" s="18">
        <v>0</v>
      </c>
      <c r="AQ107" s="18">
        <v>0</v>
      </c>
      <c r="AR107" s="18">
        <v>0</v>
      </c>
      <c r="AS107" s="18">
        <v>0</v>
      </c>
      <c r="AT107" s="18">
        <v>0</v>
      </c>
      <c r="AU107" s="18"/>
      <c r="AV107" s="18"/>
      <c r="AW107" s="18"/>
      <c r="AX107" s="18"/>
      <c r="AY107" s="18"/>
      <c r="AZ107" s="18"/>
      <c r="BA107" s="18"/>
      <c r="BB107" s="18"/>
      <c r="BC107" s="18"/>
      <c r="BD107" s="18"/>
      <c r="BE107" s="18"/>
      <c r="BF107" s="18"/>
      <c r="BG107" s="18"/>
      <c r="BH107" s="18"/>
    </row>
    <row r="108" spans="3:60" hidden="1">
      <c r="C108" s="17" t="s">
        <v>113</v>
      </c>
      <c r="D108" s="17" t="s">
        <v>105</v>
      </c>
      <c r="E108" s="18">
        <v>0</v>
      </c>
      <c r="F108" s="18">
        <v>0</v>
      </c>
      <c r="G108" s="18">
        <v>0</v>
      </c>
      <c r="H108" s="18">
        <v>0</v>
      </c>
      <c r="I108" s="18">
        <v>0</v>
      </c>
      <c r="J108" s="18">
        <v>0</v>
      </c>
      <c r="K108" s="18">
        <v>0</v>
      </c>
      <c r="L108" s="18">
        <v>0</v>
      </c>
      <c r="M108" s="18">
        <v>0</v>
      </c>
      <c r="N108" s="18">
        <v>0</v>
      </c>
      <c r="O108" s="18">
        <v>0</v>
      </c>
      <c r="P108" s="18">
        <v>0</v>
      </c>
      <c r="Q108" s="18">
        <v>0</v>
      </c>
      <c r="R108" s="18">
        <v>0</v>
      </c>
      <c r="S108" s="19"/>
      <c r="T108" s="19"/>
      <c r="U108" s="19"/>
      <c r="V108" s="19"/>
      <c r="W108" s="19"/>
      <c r="X108" s="19"/>
      <c r="Y108" s="19"/>
      <c r="Z108" s="19"/>
      <c r="AA108" s="19"/>
      <c r="AB108" s="19"/>
      <c r="AC108" s="19"/>
      <c r="AD108" s="19"/>
      <c r="AE108" s="19"/>
      <c r="AF108" s="19"/>
      <c r="AG108" s="18">
        <v>0</v>
      </c>
      <c r="AH108" s="18">
        <v>0</v>
      </c>
      <c r="AI108" s="18">
        <v>0</v>
      </c>
      <c r="AJ108" s="18">
        <v>0</v>
      </c>
      <c r="AK108" s="18">
        <v>0</v>
      </c>
      <c r="AL108" s="18">
        <v>0</v>
      </c>
      <c r="AM108" s="18">
        <v>0</v>
      </c>
      <c r="AN108" s="18">
        <v>0</v>
      </c>
      <c r="AO108" s="18">
        <v>0</v>
      </c>
      <c r="AP108" s="18">
        <v>0</v>
      </c>
      <c r="AQ108" s="18">
        <v>0</v>
      </c>
      <c r="AR108" s="18">
        <v>0</v>
      </c>
      <c r="AS108" s="18">
        <v>0</v>
      </c>
      <c r="AT108" s="18">
        <v>0</v>
      </c>
      <c r="AU108" s="18"/>
      <c r="AV108" s="18"/>
      <c r="AW108" s="18"/>
      <c r="AX108" s="18"/>
      <c r="AY108" s="18"/>
      <c r="AZ108" s="18"/>
      <c r="BA108" s="18"/>
      <c r="BB108" s="18"/>
      <c r="BC108" s="18"/>
      <c r="BD108" s="18"/>
      <c r="BE108" s="18"/>
      <c r="BF108" s="18"/>
      <c r="BG108" s="18"/>
      <c r="BH108" s="18"/>
    </row>
    <row r="109" spans="3:60" hidden="1">
      <c r="C109" s="17" t="s">
        <v>113</v>
      </c>
      <c r="D109" s="17" t="s">
        <v>106</v>
      </c>
      <c r="E109" s="18">
        <v>1124</v>
      </c>
      <c r="F109" s="18">
        <v>1058</v>
      </c>
      <c r="G109" s="18">
        <v>853</v>
      </c>
      <c r="H109" s="18">
        <v>1195</v>
      </c>
      <c r="I109" s="18">
        <v>1250</v>
      </c>
      <c r="J109" s="18">
        <v>1356</v>
      </c>
      <c r="K109" s="18">
        <v>1379</v>
      </c>
      <c r="L109" s="18">
        <v>1408</v>
      </c>
      <c r="M109" s="18">
        <v>1398</v>
      </c>
      <c r="N109" s="18">
        <v>1407</v>
      </c>
      <c r="O109" s="18">
        <v>1427</v>
      </c>
      <c r="P109" s="18">
        <v>1456</v>
      </c>
      <c r="Q109" s="18">
        <v>1399</v>
      </c>
      <c r="R109" s="18">
        <v>1419</v>
      </c>
      <c r="S109" s="19"/>
      <c r="T109" s="19"/>
      <c r="U109" s="19"/>
      <c r="V109" s="19"/>
      <c r="W109" s="19"/>
      <c r="X109" s="19"/>
      <c r="Y109" s="19"/>
      <c r="Z109" s="19"/>
      <c r="AA109" s="19"/>
      <c r="AB109" s="19"/>
      <c r="AC109" s="19"/>
      <c r="AD109" s="19"/>
      <c r="AE109" s="19"/>
      <c r="AF109" s="19"/>
      <c r="AG109" s="18">
        <v>273176</v>
      </c>
      <c r="AH109" s="18">
        <v>324041</v>
      </c>
      <c r="AI109" s="18">
        <v>247374</v>
      </c>
      <c r="AJ109" s="18">
        <v>362527</v>
      </c>
      <c r="AK109" s="18">
        <v>411882</v>
      </c>
      <c r="AL109" s="18">
        <v>404649</v>
      </c>
      <c r="AM109" s="18">
        <v>404128</v>
      </c>
      <c r="AN109" s="18">
        <v>451450</v>
      </c>
      <c r="AO109" s="18">
        <v>415323</v>
      </c>
      <c r="AP109" s="18">
        <v>429839</v>
      </c>
      <c r="AQ109" s="18">
        <v>399234</v>
      </c>
      <c r="AR109" s="18">
        <v>476311</v>
      </c>
      <c r="AS109" s="18">
        <v>432568</v>
      </c>
      <c r="AT109" s="18">
        <v>498371</v>
      </c>
      <c r="AU109" s="18"/>
      <c r="AV109" s="18"/>
      <c r="AW109" s="18"/>
      <c r="AX109" s="18"/>
      <c r="AY109" s="18"/>
      <c r="AZ109" s="18"/>
      <c r="BA109" s="18"/>
      <c r="BB109" s="18"/>
      <c r="BC109" s="18"/>
      <c r="BD109" s="18"/>
      <c r="BE109" s="18"/>
      <c r="BF109" s="18"/>
      <c r="BG109" s="18"/>
      <c r="BH109" s="18"/>
    </row>
    <row r="110" spans="3:60" hidden="1">
      <c r="C110" s="17" t="s">
        <v>114</v>
      </c>
      <c r="D110" s="17" t="s">
        <v>95</v>
      </c>
      <c r="E110" s="18">
        <v>5306</v>
      </c>
      <c r="F110" s="18">
        <v>5048</v>
      </c>
      <c r="G110" s="18">
        <v>4896</v>
      </c>
      <c r="H110" s="18">
        <v>4999</v>
      </c>
      <c r="I110" s="18">
        <v>5324</v>
      </c>
      <c r="J110" s="18">
        <v>5326</v>
      </c>
      <c r="K110" s="18">
        <v>5473</v>
      </c>
      <c r="L110" s="18">
        <v>5738</v>
      </c>
      <c r="M110" s="18">
        <v>5866</v>
      </c>
      <c r="N110" s="18">
        <v>6117</v>
      </c>
      <c r="O110" s="18">
        <v>6533</v>
      </c>
      <c r="P110" s="18">
        <v>6688</v>
      </c>
      <c r="Q110" s="18">
        <v>6458</v>
      </c>
      <c r="R110" s="18">
        <v>6130</v>
      </c>
      <c r="S110" s="19">
        <v>242</v>
      </c>
      <c r="T110" s="19">
        <v>322</v>
      </c>
      <c r="U110" s="19">
        <v>252.49</v>
      </c>
      <c r="V110" s="19">
        <v>315.86</v>
      </c>
      <c r="W110" s="19">
        <v>315</v>
      </c>
      <c r="X110" s="19">
        <v>298</v>
      </c>
      <c r="Y110" s="19">
        <v>271</v>
      </c>
      <c r="Z110" s="19">
        <v>317.89999999999998</v>
      </c>
      <c r="AA110" s="19">
        <v>314.29000000000002</v>
      </c>
      <c r="AB110" s="19">
        <v>333.7</v>
      </c>
      <c r="AC110" s="19">
        <v>325.33</v>
      </c>
      <c r="AD110" s="19">
        <v>322.64</v>
      </c>
      <c r="AE110" s="19">
        <v>286.27</v>
      </c>
      <c r="AF110" s="19">
        <v>298.27</v>
      </c>
      <c r="AG110" s="18">
        <v>1284052</v>
      </c>
      <c r="AH110" s="18">
        <v>1625456</v>
      </c>
      <c r="AI110" s="18">
        <v>1236210</v>
      </c>
      <c r="AJ110" s="18">
        <v>1579000</v>
      </c>
      <c r="AK110" s="18">
        <v>1677065</v>
      </c>
      <c r="AL110" s="18">
        <v>1587148</v>
      </c>
      <c r="AM110" s="18">
        <v>1483183</v>
      </c>
      <c r="AN110" s="18">
        <v>1824092</v>
      </c>
      <c r="AO110" s="18">
        <v>1843634</v>
      </c>
      <c r="AP110" s="18">
        <v>2041231</v>
      </c>
      <c r="AQ110" s="18">
        <v>2125413</v>
      </c>
      <c r="AR110" s="18">
        <v>2157802</v>
      </c>
      <c r="AS110" s="18">
        <v>1848748</v>
      </c>
      <c r="AT110" s="18">
        <v>1828388</v>
      </c>
      <c r="AU110" s="18"/>
      <c r="AV110" s="18"/>
      <c r="AW110" s="18"/>
      <c r="AX110" s="18"/>
      <c r="AY110" s="18"/>
      <c r="AZ110" s="18"/>
      <c r="BA110" s="18"/>
      <c r="BB110" s="18"/>
      <c r="BC110" s="18"/>
      <c r="BD110" s="18"/>
      <c r="BE110" s="18"/>
      <c r="BF110" s="18"/>
      <c r="BG110" s="18"/>
      <c r="BH110" s="18"/>
    </row>
    <row r="111" spans="3:60" hidden="1">
      <c r="C111" s="17" t="s">
        <v>114</v>
      </c>
      <c r="D111" s="17" t="s">
        <v>96</v>
      </c>
      <c r="E111" s="18">
        <v>0</v>
      </c>
      <c r="F111" s="18">
        <v>0</v>
      </c>
      <c r="G111" s="18">
        <v>0</v>
      </c>
      <c r="H111" s="18">
        <v>0</v>
      </c>
      <c r="I111" s="18">
        <v>0</v>
      </c>
      <c r="J111" s="18">
        <v>0</v>
      </c>
      <c r="K111" s="18">
        <v>0</v>
      </c>
      <c r="L111" s="18">
        <v>0</v>
      </c>
      <c r="M111" s="18">
        <v>0</v>
      </c>
      <c r="N111" s="18">
        <v>0</v>
      </c>
      <c r="O111" s="18">
        <v>0</v>
      </c>
      <c r="P111" s="18">
        <v>0</v>
      </c>
      <c r="Q111" s="18">
        <v>0</v>
      </c>
      <c r="R111" s="18">
        <v>0</v>
      </c>
      <c r="S111" s="19"/>
      <c r="T111" s="19"/>
      <c r="U111" s="19"/>
      <c r="V111" s="19"/>
      <c r="W111" s="19"/>
      <c r="X111" s="19"/>
      <c r="Y111" s="19"/>
      <c r="Z111" s="19"/>
      <c r="AA111" s="19"/>
      <c r="AB111" s="19"/>
      <c r="AC111" s="19"/>
      <c r="AD111" s="19"/>
      <c r="AE111" s="19"/>
      <c r="AF111" s="19"/>
      <c r="AG111" s="18">
        <v>884300</v>
      </c>
      <c r="AH111" s="18">
        <v>500665</v>
      </c>
      <c r="AI111" s="18">
        <v>865347</v>
      </c>
      <c r="AJ111" s="18">
        <v>329000</v>
      </c>
      <c r="AK111" s="18">
        <v>404244</v>
      </c>
      <c r="AL111" s="18">
        <v>495318</v>
      </c>
      <c r="AM111" s="18">
        <v>591084</v>
      </c>
      <c r="AN111" s="18">
        <v>499934</v>
      </c>
      <c r="AO111" s="18">
        <v>505634</v>
      </c>
      <c r="AP111" s="18">
        <v>593445</v>
      </c>
      <c r="AQ111" s="18">
        <v>724678</v>
      </c>
      <c r="AR111" s="18">
        <v>617196</v>
      </c>
      <c r="AS111" s="18">
        <v>389981</v>
      </c>
      <c r="AT111" s="18">
        <v>532630</v>
      </c>
      <c r="AU111" s="18"/>
      <c r="AV111" s="18"/>
      <c r="AW111" s="18"/>
      <c r="AX111" s="18"/>
      <c r="AY111" s="18"/>
      <c r="AZ111" s="18"/>
      <c r="BA111" s="18"/>
      <c r="BB111" s="18"/>
      <c r="BC111" s="18"/>
      <c r="BD111" s="18"/>
      <c r="BE111" s="18"/>
      <c r="BF111" s="18"/>
      <c r="BG111" s="18"/>
      <c r="BH111" s="18"/>
    </row>
    <row r="112" spans="3:60" hidden="1">
      <c r="C112" s="17" t="s">
        <v>114</v>
      </c>
      <c r="D112" s="17" t="s">
        <v>97</v>
      </c>
      <c r="E112" s="18">
        <v>0</v>
      </c>
      <c r="F112" s="18">
        <v>0</v>
      </c>
      <c r="G112" s="18">
        <v>0</v>
      </c>
      <c r="H112" s="18">
        <v>45</v>
      </c>
      <c r="I112" s="18">
        <v>24</v>
      </c>
      <c r="J112" s="18">
        <v>0</v>
      </c>
      <c r="K112" s="18">
        <v>0</v>
      </c>
      <c r="L112" s="18">
        <v>0</v>
      </c>
      <c r="M112" s="18">
        <v>20</v>
      </c>
      <c r="N112" s="18">
        <v>20</v>
      </c>
      <c r="O112" s="18">
        <v>44</v>
      </c>
      <c r="P112" s="18">
        <v>11</v>
      </c>
      <c r="Q112" s="18">
        <v>20</v>
      </c>
      <c r="R112" s="18">
        <v>65</v>
      </c>
      <c r="S112" s="19"/>
      <c r="T112" s="19"/>
      <c r="U112" s="19"/>
      <c r="V112" s="19">
        <v>490</v>
      </c>
      <c r="W112" s="19">
        <v>500</v>
      </c>
      <c r="X112" s="19"/>
      <c r="Y112" s="19"/>
      <c r="Z112" s="19"/>
      <c r="AA112" s="19">
        <v>480</v>
      </c>
      <c r="AB112" s="19">
        <v>480</v>
      </c>
      <c r="AC112" s="19">
        <v>378</v>
      </c>
      <c r="AD112" s="19">
        <v>378</v>
      </c>
      <c r="AE112" s="19">
        <v>378</v>
      </c>
      <c r="AF112" s="19">
        <v>378</v>
      </c>
      <c r="AG112" s="18">
        <v>0</v>
      </c>
      <c r="AH112" s="18">
        <v>0</v>
      </c>
      <c r="AI112" s="18">
        <v>0</v>
      </c>
      <c r="AJ112" s="18">
        <v>22050</v>
      </c>
      <c r="AK112" s="18">
        <v>12000</v>
      </c>
      <c r="AL112" s="18">
        <v>0</v>
      </c>
      <c r="AM112" s="18">
        <v>0</v>
      </c>
      <c r="AN112" s="18">
        <v>0</v>
      </c>
      <c r="AO112" s="18">
        <v>9600</v>
      </c>
      <c r="AP112" s="18">
        <v>9600</v>
      </c>
      <c r="AQ112" s="18">
        <v>16632</v>
      </c>
      <c r="AR112" s="18">
        <v>4158</v>
      </c>
      <c r="AS112" s="18">
        <v>7560</v>
      </c>
      <c r="AT112" s="18">
        <v>24570</v>
      </c>
      <c r="AU112" s="18"/>
      <c r="AV112" s="18"/>
      <c r="AW112" s="18"/>
      <c r="AX112" s="18"/>
      <c r="AY112" s="18"/>
      <c r="AZ112" s="18"/>
      <c r="BA112" s="18"/>
      <c r="BB112" s="18"/>
      <c r="BC112" s="18"/>
      <c r="BD112" s="18"/>
      <c r="BE112" s="18"/>
      <c r="BF112" s="18"/>
      <c r="BG112" s="18"/>
      <c r="BH112" s="18"/>
    </row>
    <row r="113" spans="3:60" hidden="1">
      <c r="C113" s="17" t="s">
        <v>114</v>
      </c>
      <c r="D113" s="17" t="s">
        <v>98</v>
      </c>
      <c r="E113" s="18">
        <v>1094</v>
      </c>
      <c r="F113" s="18">
        <v>1385</v>
      </c>
      <c r="G113" s="18">
        <v>1152</v>
      </c>
      <c r="H113" s="18">
        <v>1334</v>
      </c>
      <c r="I113" s="18">
        <v>1323</v>
      </c>
      <c r="J113" s="18">
        <v>1156</v>
      </c>
      <c r="K113" s="18">
        <v>1215</v>
      </c>
      <c r="L113" s="18">
        <v>1290</v>
      </c>
      <c r="M113" s="18">
        <v>1075</v>
      </c>
      <c r="N113" s="18">
        <v>1064</v>
      </c>
      <c r="O113" s="18">
        <v>968</v>
      </c>
      <c r="P113" s="18">
        <v>991</v>
      </c>
      <c r="Q113" s="18">
        <v>1005</v>
      </c>
      <c r="R113" s="18">
        <v>905</v>
      </c>
      <c r="S113" s="19">
        <v>141.09</v>
      </c>
      <c r="T113" s="19">
        <v>196.78</v>
      </c>
      <c r="U113" s="19">
        <v>202</v>
      </c>
      <c r="V113" s="19">
        <v>194.03</v>
      </c>
      <c r="W113" s="19">
        <v>192.46</v>
      </c>
      <c r="X113" s="19">
        <v>218.52</v>
      </c>
      <c r="Y113" s="19">
        <v>224.48</v>
      </c>
      <c r="Z113" s="19">
        <v>239.25</v>
      </c>
      <c r="AA113" s="19">
        <v>233.04</v>
      </c>
      <c r="AB113" s="19">
        <v>242.46</v>
      </c>
      <c r="AC113" s="19">
        <v>207.23</v>
      </c>
      <c r="AD113" s="19">
        <v>201.03</v>
      </c>
      <c r="AE113" s="19">
        <v>198.79</v>
      </c>
      <c r="AF113" s="19">
        <v>289.81</v>
      </c>
      <c r="AG113" s="18">
        <v>154353</v>
      </c>
      <c r="AH113" s="18">
        <v>272545</v>
      </c>
      <c r="AI113" s="18">
        <v>232708</v>
      </c>
      <c r="AJ113" s="18">
        <v>258830</v>
      </c>
      <c r="AK113" s="18">
        <v>254630</v>
      </c>
      <c r="AL113" s="18">
        <v>252604</v>
      </c>
      <c r="AM113" s="18">
        <v>272742</v>
      </c>
      <c r="AN113" s="18">
        <v>308636</v>
      </c>
      <c r="AO113" s="18">
        <v>250516</v>
      </c>
      <c r="AP113" s="18">
        <v>257982</v>
      </c>
      <c r="AQ113" s="18">
        <v>200600</v>
      </c>
      <c r="AR113" s="18">
        <v>199216</v>
      </c>
      <c r="AS113" s="18">
        <v>199783</v>
      </c>
      <c r="AT113" s="18">
        <v>262279</v>
      </c>
      <c r="AU113" s="18"/>
      <c r="AV113" s="18"/>
      <c r="AW113" s="18"/>
      <c r="AX113" s="18"/>
      <c r="AY113" s="18"/>
      <c r="AZ113" s="18"/>
      <c r="BA113" s="18"/>
      <c r="BB113" s="18"/>
      <c r="BC113" s="18"/>
      <c r="BD113" s="18"/>
      <c r="BE113" s="18"/>
      <c r="BF113" s="18"/>
      <c r="BG113" s="18"/>
      <c r="BH113" s="18"/>
    </row>
    <row r="114" spans="3:60" hidden="1">
      <c r="C114" s="17" t="s">
        <v>114</v>
      </c>
      <c r="D114" s="17" t="s">
        <v>99</v>
      </c>
      <c r="E114" s="18">
        <v>3425</v>
      </c>
      <c r="F114" s="18">
        <v>4425</v>
      </c>
      <c r="G114" s="18">
        <v>4085</v>
      </c>
      <c r="H114" s="18">
        <v>4093</v>
      </c>
      <c r="I114" s="18">
        <v>4784</v>
      </c>
      <c r="J114" s="18">
        <v>5137</v>
      </c>
      <c r="K114" s="18">
        <v>5444</v>
      </c>
      <c r="L114" s="18">
        <v>5955</v>
      </c>
      <c r="M114" s="18">
        <v>5243</v>
      </c>
      <c r="N114" s="18">
        <v>5398</v>
      </c>
      <c r="O114" s="18">
        <v>5740</v>
      </c>
      <c r="P114" s="18">
        <v>5587</v>
      </c>
      <c r="Q114" s="18">
        <v>5842</v>
      </c>
      <c r="R114" s="18">
        <v>6002</v>
      </c>
      <c r="S114" s="19">
        <v>219.43</v>
      </c>
      <c r="T114" s="19">
        <v>220.46</v>
      </c>
      <c r="U114" s="19">
        <v>218.55</v>
      </c>
      <c r="V114" s="19">
        <v>224.92</v>
      </c>
      <c r="W114" s="19">
        <v>274.45999999999998</v>
      </c>
      <c r="X114" s="19">
        <v>252.96</v>
      </c>
      <c r="Y114" s="19">
        <v>248.97</v>
      </c>
      <c r="Z114" s="19">
        <v>259.52999999999997</v>
      </c>
      <c r="AA114" s="19">
        <v>257</v>
      </c>
      <c r="AB114" s="19">
        <v>267.27</v>
      </c>
      <c r="AC114" s="19">
        <v>277.51</v>
      </c>
      <c r="AD114" s="19">
        <v>269.2</v>
      </c>
      <c r="AE114" s="19">
        <v>237.01</v>
      </c>
      <c r="AF114" s="19">
        <v>259.91000000000003</v>
      </c>
      <c r="AG114" s="18">
        <v>751531</v>
      </c>
      <c r="AH114" s="18">
        <v>975519</v>
      </c>
      <c r="AI114" s="18">
        <v>892781</v>
      </c>
      <c r="AJ114" s="18">
        <v>920604</v>
      </c>
      <c r="AK114" s="18">
        <v>1313040</v>
      </c>
      <c r="AL114" s="18">
        <v>1299448</v>
      </c>
      <c r="AM114" s="18">
        <v>1355401</v>
      </c>
      <c r="AN114" s="18">
        <v>1545496</v>
      </c>
      <c r="AO114" s="18">
        <v>1347451</v>
      </c>
      <c r="AP114" s="18">
        <v>1442746</v>
      </c>
      <c r="AQ114" s="18">
        <v>1592920</v>
      </c>
      <c r="AR114" s="18">
        <v>1504000</v>
      </c>
      <c r="AS114" s="18">
        <v>1384600</v>
      </c>
      <c r="AT114" s="18">
        <v>1560000</v>
      </c>
      <c r="AU114" s="18"/>
      <c r="AV114" s="18"/>
      <c r="AW114" s="18"/>
      <c r="AX114" s="18"/>
      <c r="AY114" s="18"/>
      <c r="AZ114" s="18"/>
      <c r="BA114" s="18"/>
      <c r="BB114" s="18"/>
      <c r="BC114" s="18"/>
      <c r="BD114" s="18"/>
      <c r="BE114" s="18"/>
      <c r="BF114" s="18"/>
      <c r="BG114" s="18"/>
      <c r="BH114" s="18"/>
    </row>
    <row r="115" spans="3:60" hidden="1">
      <c r="C115" s="17" t="s">
        <v>114</v>
      </c>
      <c r="D115" s="17" t="s">
        <v>100</v>
      </c>
      <c r="E115" s="18">
        <v>4519</v>
      </c>
      <c r="F115" s="18">
        <v>5810</v>
      </c>
      <c r="G115" s="18">
        <v>5237</v>
      </c>
      <c r="H115" s="18">
        <v>5427</v>
      </c>
      <c r="I115" s="18">
        <v>6107</v>
      </c>
      <c r="J115" s="18">
        <v>6293</v>
      </c>
      <c r="K115" s="18">
        <v>6659</v>
      </c>
      <c r="L115" s="18">
        <v>7245</v>
      </c>
      <c r="M115" s="18">
        <v>6318</v>
      </c>
      <c r="N115" s="18">
        <v>6462</v>
      </c>
      <c r="O115" s="18">
        <v>6708</v>
      </c>
      <c r="P115" s="18">
        <v>6578</v>
      </c>
      <c r="Q115" s="18">
        <v>6847</v>
      </c>
      <c r="R115" s="18">
        <v>6907</v>
      </c>
      <c r="S115" s="19">
        <v>200.46</v>
      </c>
      <c r="T115" s="19">
        <v>214.81</v>
      </c>
      <c r="U115" s="19">
        <v>214.91</v>
      </c>
      <c r="V115" s="19">
        <v>217.33</v>
      </c>
      <c r="W115" s="19">
        <v>256.7</v>
      </c>
      <c r="X115" s="19">
        <v>246.63</v>
      </c>
      <c r="Y115" s="19">
        <v>244.5</v>
      </c>
      <c r="Z115" s="19">
        <v>255.92</v>
      </c>
      <c r="AA115" s="19">
        <v>252.92</v>
      </c>
      <c r="AB115" s="19">
        <v>263.19</v>
      </c>
      <c r="AC115" s="19">
        <v>267.37</v>
      </c>
      <c r="AD115" s="19">
        <v>258.93</v>
      </c>
      <c r="AE115" s="19">
        <v>231.4</v>
      </c>
      <c r="AF115" s="19">
        <v>263.83</v>
      </c>
      <c r="AG115" s="18">
        <v>905884</v>
      </c>
      <c r="AH115" s="18">
        <v>1248064</v>
      </c>
      <c r="AI115" s="18">
        <v>1125489</v>
      </c>
      <c r="AJ115" s="18">
        <v>1179434</v>
      </c>
      <c r="AK115" s="18">
        <v>1567670</v>
      </c>
      <c r="AL115" s="18">
        <v>1552052</v>
      </c>
      <c r="AM115" s="18">
        <v>1628143</v>
      </c>
      <c r="AN115" s="18">
        <v>1854132</v>
      </c>
      <c r="AO115" s="18">
        <v>1597967</v>
      </c>
      <c r="AP115" s="18">
        <v>1700728</v>
      </c>
      <c r="AQ115" s="18">
        <v>1793520</v>
      </c>
      <c r="AR115" s="18">
        <v>1703216</v>
      </c>
      <c r="AS115" s="18">
        <v>1584383</v>
      </c>
      <c r="AT115" s="18">
        <v>1822279</v>
      </c>
      <c r="AU115" s="18"/>
      <c r="AV115" s="18"/>
      <c r="AW115" s="18"/>
      <c r="AX115" s="18"/>
      <c r="AY115" s="18"/>
      <c r="AZ115" s="18"/>
      <c r="BA115" s="18"/>
      <c r="BB115" s="18"/>
      <c r="BC115" s="18"/>
      <c r="BD115" s="18"/>
      <c r="BE115" s="18"/>
      <c r="BF115" s="18"/>
      <c r="BG115" s="18"/>
      <c r="BH115" s="18"/>
    </row>
    <row r="116" spans="3:60" hidden="1">
      <c r="C116" s="17" t="s">
        <v>114</v>
      </c>
      <c r="D116" s="17" t="s">
        <v>101</v>
      </c>
      <c r="E116" s="18">
        <v>9825</v>
      </c>
      <c r="F116" s="18">
        <v>10858</v>
      </c>
      <c r="G116" s="18">
        <v>10133</v>
      </c>
      <c r="H116" s="18">
        <v>10471</v>
      </c>
      <c r="I116" s="18">
        <v>11455</v>
      </c>
      <c r="J116" s="18">
        <v>11619</v>
      </c>
      <c r="K116" s="18">
        <v>12132</v>
      </c>
      <c r="L116" s="18">
        <v>12983</v>
      </c>
      <c r="M116" s="18">
        <v>12204</v>
      </c>
      <c r="N116" s="18">
        <v>12599</v>
      </c>
      <c r="O116" s="18">
        <v>13285</v>
      </c>
      <c r="P116" s="18">
        <v>13277</v>
      </c>
      <c r="Q116" s="18">
        <v>13325</v>
      </c>
      <c r="R116" s="18">
        <v>13102</v>
      </c>
      <c r="S116" s="19">
        <v>312.89999999999998</v>
      </c>
      <c r="T116" s="19">
        <v>310.76</v>
      </c>
      <c r="U116" s="19">
        <v>318.47000000000003</v>
      </c>
      <c r="V116" s="19">
        <v>296.95999999999998</v>
      </c>
      <c r="W116" s="19">
        <v>319.60000000000002</v>
      </c>
      <c r="X116" s="19">
        <v>312.81</v>
      </c>
      <c r="Y116" s="19">
        <v>305.18</v>
      </c>
      <c r="Z116" s="19">
        <v>321.82</v>
      </c>
      <c r="AA116" s="19">
        <v>324.22000000000003</v>
      </c>
      <c r="AB116" s="19">
        <v>344.87</v>
      </c>
      <c r="AC116" s="19">
        <v>350.79</v>
      </c>
      <c r="AD116" s="19">
        <v>337.6</v>
      </c>
      <c r="AE116" s="19">
        <v>287.48</v>
      </c>
      <c r="AF116" s="19">
        <v>321.16000000000003</v>
      </c>
      <c r="AG116" s="18">
        <v>3074236</v>
      </c>
      <c r="AH116" s="18">
        <v>3374185</v>
      </c>
      <c r="AI116" s="18">
        <v>3227046</v>
      </c>
      <c r="AJ116" s="18">
        <v>3109484</v>
      </c>
      <c r="AK116" s="18">
        <v>3660979</v>
      </c>
      <c r="AL116" s="18">
        <v>3634518</v>
      </c>
      <c r="AM116" s="18">
        <v>3702410</v>
      </c>
      <c r="AN116" s="18">
        <v>4178158</v>
      </c>
      <c r="AO116" s="18">
        <v>3956835</v>
      </c>
      <c r="AP116" s="18">
        <v>4345004</v>
      </c>
      <c r="AQ116" s="18">
        <v>4660243</v>
      </c>
      <c r="AR116" s="18">
        <v>4482372</v>
      </c>
      <c r="AS116" s="18">
        <v>3830672</v>
      </c>
      <c r="AT116" s="18">
        <v>4207867</v>
      </c>
      <c r="AU116" s="18"/>
      <c r="AV116" s="18"/>
      <c r="AW116" s="18"/>
      <c r="AX116" s="18"/>
      <c r="AY116" s="18"/>
      <c r="AZ116" s="18"/>
      <c r="BA116" s="18"/>
      <c r="BB116" s="18"/>
      <c r="BC116" s="18"/>
      <c r="BD116" s="18"/>
      <c r="BE116" s="18"/>
      <c r="BF116" s="18"/>
      <c r="BG116" s="18"/>
      <c r="BH116" s="18"/>
    </row>
    <row r="117" spans="3:60" hidden="1">
      <c r="C117" s="17" t="s">
        <v>114</v>
      </c>
      <c r="D117" s="17" t="s">
        <v>102</v>
      </c>
      <c r="E117" s="18">
        <v>0</v>
      </c>
      <c r="F117" s="18">
        <v>0</v>
      </c>
      <c r="G117" s="18">
        <v>0</v>
      </c>
      <c r="H117" s="18">
        <v>0</v>
      </c>
      <c r="I117" s="18">
        <v>0</v>
      </c>
      <c r="J117" s="18">
        <v>0</v>
      </c>
      <c r="K117" s="18">
        <v>0</v>
      </c>
      <c r="L117" s="18">
        <v>0</v>
      </c>
      <c r="M117" s="18">
        <v>0</v>
      </c>
      <c r="N117" s="18">
        <v>0</v>
      </c>
      <c r="O117" s="18">
        <v>0</v>
      </c>
      <c r="P117" s="18">
        <v>0</v>
      </c>
      <c r="Q117" s="18">
        <v>0</v>
      </c>
      <c r="R117" s="18">
        <v>0</v>
      </c>
      <c r="S117" s="19"/>
      <c r="T117" s="19"/>
      <c r="U117" s="19"/>
      <c r="V117" s="19"/>
      <c r="W117" s="19"/>
      <c r="X117" s="19"/>
      <c r="Y117" s="19"/>
      <c r="Z117" s="19"/>
      <c r="AA117" s="19"/>
      <c r="AB117" s="19"/>
      <c r="AC117" s="19"/>
      <c r="AD117" s="19"/>
      <c r="AE117" s="19"/>
      <c r="AF117" s="19"/>
      <c r="AG117" s="18">
        <v>0</v>
      </c>
      <c r="AH117" s="18">
        <v>0</v>
      </c>
      <c r="AI117" s="18">
        <v>0</v>
      </c>
      <c r="AJ117" s="18">
        <v>0</v>
      </c>
      <c r="AK117" s="18">
        <v>0</v>
      </c>
      <c r="AL117" s="18">
        <v>0</v>
      </c>
      <c r="AM117" s="18">
        <v>0</v>
      </c>
      <c r="AN117" s="18">
        <v>0</v>
      </c>
      <c r="AO117" s="18">
        <v>0</v>
      </c>
      <c r="AP117" s="18">
        <v>0</v>
      </c>
      <c r="AQ117" s="18">
        <v>0</v>
      </c>
      <c r="AR117" s="18">
        <v>0</v>
      </c>
      <c r="AS117" s="18">
        <v>0</v>
      </c>
      <c r="AT117" s="18">
        <v>0</v>
      </c>
      <c r="AU117" s="18"/>
      <c r="AV117" s="18"/>
      <c r="AW117" s="18"/>
      <c r="AX117" s="18"/>
      <c r="AY117" s="18"/>
      <c r="AZ117" s="18"/>
      <c r="BA117" s="18"/>
      <c r="BB117" s="18"/>
      <c r="BC117" s="18"/>
      <c r="BD117" s="18"/>
      <c r="BE117" s="18"/>
      <c r="BF117" s="18"/>
      <c r="BG117" s="18"/>
      <c r="BH117" s="18"/>
    </row>
    <row r="118" spans="3:60" hidden="1">
      <c r="C118" s="17" t="s">
        <v>114</v>
      </c>
      <c r="D118" s="17" t="s">
        <v>103</v>
      </c>
      <c r="E118" s="18">
        <v>0</v>
      </c>
      <c r="F118" s="18">
        <v>0</v>
      </c>
      <c r="G118" s="18">
        <v>0</v>
      </c>
      <c r="H118" s="18">
        <v>0</v>
      </c>
      <c r="I118" s="18">
        <v>0</v>
      </c>
      <c r="J118" s="18">
        <v>0</v>
      </c>
      <c r="K118" s="18">
        <v>0</v>
      </c>
      <c r="L118" s="18">
        <v>0</v>
      </c>
      <c r="M118" s="18">
        <v>0</v>
      </c>
      <c r="N118" s="18">
        <v>0</v>
      </c>
      <c r="O118" s="18">
        <v>0</v>
      </c>
      <c r="P118" s="18">
        <v>0</v>
      </c>
      <c r="Q118" s="18">
        <v>0</v>
      </c>
      <c r="R118" s="18">
        <v>0</v>
      </c>
      <c r="S118" s="19"/>
      <c r="T118" s="19"/>
      <c r="U118" s="19"/>
      <c r="V118" s="19"/>
      <c r="W118" s="19"/>
      <c r="X118" s="19"/>
      <c r="Y118" s="19"/>
      <c r="Z118" s="19"/>
      <c r="AA118" s="19"/>
      <c r="AB118" s="19"/>
      <c r="AC118" s="19"/>
      <c r="AD118" s="19"/>
      <c r="AE118" s="19"/>
      <c r="AF118" s="19"/>
      <c r="AG118" s="18">
        <v>0</v>
      </c>
      <c r="AH118" s="18">
        <v>0</v>
      </c>
      <c r="AI118" s="18">
        <v>0</v>
      </c>
      <c r="AJ118" s="18">
        <v>0</v>
      </c>
      <c r="AK118" s="18">
        <v>0</v>
      </c>
      <c r="AL118" s="18">
        <v>0</v>
      </c>
      <c r="AM118" s="18">
        <v>0</v>
      </c>
      <c r="AN118" s="18">
        <v>0</v>
      </c>
      <c r="AO118" s="18">
        <v>0</v>
      </c>
      <c r="AP118" s="18">
        <v>0</v>
      </c>
      <c r="AQ118" s="18">
        <v>0</v>
      </c>
      <c r="AR118" s="18">
        <v>0</v>
      </c>
      <c r="AS118" s="18">
        <v>0</v>
      </c>
      <c r="AT118" s="18">
        <v>0</v>
      </c>
      <c r="AU118" s="18"/>
      <c r="AV118" s="18"/>
      <c r="AW118" s="18"/>
      <c r="AX118" s="18"/>
      <c r="AY118" s="18"/>
      <c r="AZ118" s="18"/>
      <c r="BA118" s="18"/>
      <c r="BB118" s="18"/>
      <c r="BC118" s="18"/>
      <c r="BD118" s="18"/>
      <c r="BE118" s="18"/>
      <c r="BF118" s="18"/>
      <c r="BG118" s="18"/>
      <c r="BH118" s="18"/>
    </row>
    <row r="119" spans="3:60" hidden="1">
      <c r="C119" s="17" t="s">
        <v>114</v>
      </c>
      <c r="D119" s="17" t="s">
        <v>104</v>
      </c>
      <c r="E119" s="18">
        <v>0</v>
      </c>
      <c r="F119" s="18">
        <v>0</v>
      </c>
      <c r="G119" s="18">
        <v>0</v>
      </c>
      <c r="H119" s="18">
        <v>0</v>
      </c>
      <c r="I119" s="18">
        <v>0</v>
      </c>
      <c r="J119" s="18">
        <v>0</v>
      </c>
      <c r="K119" s="18">
        <v>0</v>
      </c>
      <c r="L119" s="18">
        <v>0</v>
      </c>
      <c r="M119" s="18">
        <v>0</v>
      </c>
      <c r="N119" s="18">
        <v>0</v>
      </c>
      <c r="O119" s="18">
        <v>0</v>
      </c>
      <c r="P119" s="18">
        <v>0</v>
      </c>
      <c r="Q119" s="18">
        <v>0</v>
      </c>
      <c r="R119" s="18">
        <v>0</v>
      </c>
      <c r="S119" s="19"/>
      <c r="T119" s="19"/>
      <c r="U119" s="19"/>
      <c r="V119" s="19"/>
      <c r="W119" s="19"/>
      <c r="X119" s="19"/>
      <c r="Y119" s="19"/>
      <c r="Z119" s="19"/>
      <c r="AA119" s="19"/>
      <c r="AB119" s="19"/>
      <c r="AC119" s="19"/>
      <c r="AD119" s="19"/>
      <c r="AE119" s="19"/>
      <c r="AF119" s="19"/>
      <c r="AG119" s="18">
        <v>0</v>
      </c>
      <c r="AH119" s="18">
        <v>0</v>
      </c>
      <c r="AI119" s="18">
        <v>0</v>
      </c>
      <c r="AJ119" s="18">
        <v>0</v>
      </c>
      <c r="AK119" s="18">
        <v>0</v>
      </c>
      <c r="AL119" s="18">
        <v>0</v>
      </c>
      <c r="AM119" s="18">
        <v>0</v>
      </c>
      <c r="AN119" s="18">
        <v>0</v>
      </c>
      <c r="AO119" s="18">
        <v>0</v>
      </c>
      <c r="AP119" s="18">
        <v>0</v>
      </c>
      <c r="AQ119" s="18">
        <v>0</v>
      </c>
      <c r="AR119" s="18">
        <v>0</v>
      </c>
      <c r="AS119" s="18">
        <v>0</v>
      </c>
      <c r="AT119" s="18">
        <v>0</v>
      </c>
      <c r="AU119" s="18"/>
      <c r="AV119" s="18"/>
      <c r="AW119" s="18"/>
      <c r="AX119" s="18"/>
      <c r="AY119" s="18"/>
      <c r="AZ119" s="18"/>
      <c r="BA119" s="18"/>
      <c r="BB119" s="18"/>
      <c r="BC119" s="18"/>
      <c r="BD119" s="18"/>
      <c r="BE119" s="18"/>
      <c r="BF119" s="18"/>
      <c r="BG119" s="18"/>
      <c r="BH119" s="18"/>
    </row>
    <row r="120" spans="3:60" hidden="1">
      <c r="C120" s="17" t="s">
        <v>114</v>
      </c>
      <c r="D120" s="17" t="s">
        <v>105</v>
      </c>
      <c r="E120" s="18">
        <v>0</v>
      </c>
      <c r="F120" s="18">
        <v>0</v>
      </c>
      <c r="G120" s="18">
        <v>0</v>
      </c>
      <c r="H120" s="18">
        <v>0</v>
      </c>
      <c r="I120" s="18">
        <v>0</v>
      </c>
      <c r="J120" s="18">
        <v>0</v>
      </c>
      <c r="K120" s="18">
        <v>0</v>
      </c>
      <c r="L120" s="18">
        <v>0</v>
      </c>
      <c r="M120" s="18">
        <v>0</v>
      </c>
      <c r="N120" s="18">
        <v>0</v>
      </c>
      <c r="O120" s="18">
        <v>0</v>
      </c>
      <c r="P120" s="18">
        <v>0</v>
      </c>
      <c r="Q120" s="18">
        <v>0</v>
      </c>
      <c r="R120" s="18">
        <v>0</v>
      </c>
      <c r="S120" s="19"/>
      <c r="T120" s="19"/>
      <c r="U120" s="19"/>
      <c r="V120" s="19"/>
      <c r="W120" s="19"/>
      <c r="X120" s="19"/>
      <c r="Y120" s="19"/>
      <c r="Z120" s="19"/>
      <c r="AA120" s="19"/>
      <c r="AB120" s="19"/>
      <c r="AC120" s="19"/>
      <c r="AD120" s="19"/>
      <c r="AE120" s="19"/>
      <c r="AF120" s="19"/>
      <c r="AG120" s="18">
        <v>0</v>
      </c>
      <c r="AH120" s="18">
        <v>0</v>
      </c>
      <c r="AI120" s="18">
        <v>0</v>
      </c>
      <c r="AJ120" s="18">
        <v>0</v>
      </c>
      <c r="AK120" s="18">
        <v>0</v>
      </c>
      <c r="AL120" s="18">
        <v>0</v>
      </c>
      <c r="AM120" s="18">
        <v>0</v>
      </c>
      <c r="AN120" s="18">
        <v>0</v>
      </c>
      <c r="AO120" s="18">
        <v>0</v>
      </c>
      <c r="AP120" s="18">
        <v>0</v>
      </c>
      <c r="AQ120" s="18">
        <v>0</v>
      </c>
      <c r="AR120" s="18">
        <v>0</v>
      </c>
      <c r="AS120" s="18">
        <v>0</v>
      </c>
      <c r="AT120" s="18">
        <v>0</v>
      </c>
      <c r="AU120" s="18"/>
      <c r="AV120" s="18"/>
      <c r="AW120" s="18"/>
      <c r="AX120" s="18"/>
      <c r="AY120" s="18"/>
      <c r="AZ120" s="18"/>
      <c r="BA120" s="18"/>
      <c r="BB120" s="18"/>
      <c r="BC120" s="18"/>
      <c r="BD120" s="18"/>
      <c r="BE120" s="18"/>
      <c r="BF120" s="18"/>
      <c r="BG120" s="18"/>
      <c r="BH120" s="18"/>
    </row>
    <row r="121" spans="3:60" hidden="1">
      <c r="C121" s="17" t="s">
        <v>114</v>
      </c>
      <c r="D121" s="17" t="s">
        <v>106</v>
      </c>
      <c r="E121" s="18">
        <v>9825</v>
      </c>
      <c r="F121" s="18">
        <v>10858</v>
      </c>
      <c r="G121" s="18">
        <v>10133</v>
      </c>
      <c r="H121" s="18">
        <v>10471</v>
      </c>
      <c r="I121" s="18">
        <v>11455</v>
      </c>
      <c r="J121" s="18">
        <v>11619</v>
      </c>
      <c r="K121" s="18">
        <v>12132</v>
      </c>
      <c r="L121" s="18">
        <v>12983</v>
      </c>
      <c r="M121" s="18">
        <v>12204</v>
      </c>
      <c r="N121" s="18">
        <v>12599</v>
      </c>
      <c r="O121" s="18">
        <v>13285</v>
      </c>
      <c r="P121" s="18">
        <v>13277</v>
      </c>
      <c r="Q121" s="18">
        <v>13325</v>
      </c>
      <c r="R121" s="18">
        <v>13102</v>
      </c>
      <c r="S121" s="19"/>
      <c r="T121" s="19"/>
      <c r="U121" s="19"/>
      <c r="V121" s="19"/>
      <c r="W121" s="19"/>
      <c r="X121" s="19"/>
      <c r="Y121" s="19"/>
      <c r="Z121" s="19"/>
      <c r="AA121" s="19"/>
      <c r="AB121" s="19"/>
      <c r="AC121" s="19"/>
      <c r="AD121" s="19"/>
      <c r="AE121" s="19"/>
      <c r="AF121" s="19"/>
      <c r="AG121" s="18">
        <v>3074236</v>
      </c>
      <c r="AH121" s="18">
        <v>3374185</v>
      </c>
      <c r="AI121" s="18">
        <v>3227046</v>
      </c>
      <c r="AJ121" s="18">
        <v>3109484</v>
      </c>
      <c r="AK121" s="18">
        <v>3660979</v>
      </c>
      <c r="AL121" s="18">
        <v>3634518</v>
      </c>
      <c r="AM121" s="18">
        <v>3702410</v>
      </c>
      <c r="AN121" s="18">
        <v>4178158</v>
      </c>
      <c r="AO121" s="18">
        <v>3956835</v>
      </c>
      <c r="AP121" s="18">
        <v>4345004</v>
      </c>
      <c r="AQ121" s="18">
        <v>4660243</v>
      </c>
      <c r="AR121" s="18">
        <v>4482372</v>
      </c>
      <c r="AS121" s="18">
        <v>3830672</v>
      </c>
      <c r="AT121" s="18">
        <v>4207867</v>
      </c>
      <c r="AU121" s="18"/>
      <c r="AV121" s="18"/>
      <c r="AW121" s="18"/>
      <c r="AX121" s="18"/>
      <c r="AY121" s="18"/>
      <c r="AZ121" s="18"/>
      <c r="BA121" s="18"/>
      <c r="BB121" s="18"/>
      <c r="BC121" s="18"/>
      <c r="BD121" s="18"/>
      <c r="BE121" s="18"/>
      <c r="BF121" s="18"/>
      <c r="BG121" s="18"/>
      <c r="BH121" s="18"/>
    </row>
    <row r="122" spans="3:60" hidden="1">
      <c r="C122" s="17" t="s">
        <v>115</v>
      </c>
      <c r="D122" s="17" t="s">
        <v>95</v>
      </c>
      <c r="E122" s="18">
        <v>180</v>
      </c>
      <c r="F122" s="18">
        <v>206</v>
      </c>
      <c r="G122" s="18">
        <v>185</v>
      </c>
      <c r="H122" s="18">
        <v>204</v>
      </c>
      <c r="I122" s="18">
        <v>210</v>
      </c>
      <c r="J122" s="18">
        <v>238</v>
      </c>
      <c r="K122" s="18">
        <v>242</v>
      </c>
      <c r="L122" s="18">
        <v>242</v>
      </c>
      <c r="M122" s="18">
        <v>243</v>
      </c>
      <c r="N122" s="18">
        <v>266</v>
      </c>
      <c r="O122" s="18">
        <v>270</v>
      </c>
      <c r="P122" s="18">
        <v>248</v>
      </c>
      <c r="Q122" s="18">
        <v>257</v>
      </c>
      <c r="R122" s="18">
        <v>280</v>
      </c>
      <c r="S122" s="19">
        <v>236.17</v>
      </c>
      <c r="T122" s="19">
        <v>211.7</v>
      </c>
      <c r="U122" s="19">
        <v>220.03</v>
      </c>
      <c r="V122" s="19">
        <v>214.12</v>
      </c>
      <c r="W122" s="19">
        <v>239.43</v>
      </c>
      <c r="X122" s="19">
        <v>202.99</v>
      </c>
      <c r="Y122" s="19">
        <v>217.95</v>
      </c>
      <c r="Z122" s="19">
        <v>228.9</v>
      </c>
      <c r="AA122" s="19">
        <v>240.56</v>
      </c>
      <c r="AB122" s="19">
        <v>241.15</v>
      </c>
      <c r="AC122" s="19">
        <v>218.22</v>
      </c>
      <c r="AD122" s="19">
        <v>243.76</v>
      </c>
      <c r="AE122" s="19">
        <v>229.89</v>
      </c>
      <c r="AF122" s="19">
        <v>240.51</v>
      </c>
      <c r="AG122" s="18">
        <v>42510</v>
      </c>
      <c r="AH122" s="18">
        <v>43610</v>
      </c>
      <c r="AI122" s="18">
        <v>40705</v>
      </c>
      <c r="AJ122" s="18">
        <v>43680</v>
      </c>
      <c r="AK122" s="18">
        <v>50280</v>
      </c>
      <c r="AL122" s="18">
        <v>48311</v>
      </c>
      <c r="AM122" s="18">
        <v>52745</v>
      </c>
      <c r="AN122" s="18">
        <v>55393</v>
      </c>
      <c r="AO122" s="18">
        <v>58455</v>
      </c>
      <c r="AP122" s="18">
        <v>64145</v>
      </c>
      <c r="AQ122" s="18">
        <v>58920</v>
      </c>
      <c r="AR122" s="18">
        <v>60452</v>
      </c>
      <c r="AS122" s="18">
        <v>59081</v>
      </c>
      <c r="AT122" s="18">
        <v>67343</v>
      </c>
      <c r="AU122" s="18"/>
      <c r="AV122" s="18"/>
      <c r="AW122" s="18"/>
      <c r="AX122" s="18"/>
      <c r="AY122" s="18"/>
      <c r="AZ122" s="18"/>
      <c r="BA122" s="18"/>
      <c r="BB122" s="18"/>
      <c r="BC122" s="18"/>
      <c r="BD122" s="18"/>
      <c r="BE122" s="18"/>
      <c r="BF122" s="18"/>
      <c r="BG122" s="18"/>
      <c r="BH122" s="18"/>
    </row>
    <row r="123" spans="3:60" hidden="1">
      <c r="C123" s="17" t="s">
        <v>115</v>
      </c>
      <c r="D123" s="17" t="s">
        <v>96</v>
      </c>
      <c r="E123" s="18">
        <v>0</v>
      </c>
      <c r="F123" s="18">
        <v>0</v>
      </c>
      <c r="G123" s="18">
        <v>0</v>
      </c>
      <c r="H123" s="18">
        <v>0</v>
      </c>
      <c r="I123" s="18">
        <v>0</v>
      </c>
      <c r="J123" s="18">
        <v>0</v>
      </c>
      <c r="K123" s="18">
        <v>0</v>
      </c>
      <c r="L123" s="18">
        <v>0</v>
      </c>
      <c r="M123" s="18">
        <v>0</v>
      </c>
      <c r="N123" s="18">
        <v>0</v>
      </c>
      <c r="O123" s="18">
        <v>0</v>
      </c>
      <c r="P123" s="18">
        <v>0</v>
      </c>
      <c r="Q123" s="18">
        <v>0</v>
      </c>
      <c r="R123" s="18">
        <v>0</v>
      </c>
      <c r="S123" s="19"/>
      <c r="T123" s="19"/>
      <c r="U123" s="19"/>
      <c r="V123" s="19"/>
      <c r="W123" s="19"/>
      <c r="X123" s="19"/>
      <c r="Y123" s="19"/>
      <c r="Z123" s="19"/>
      <c r="AA123" s="19"/>
      <c r="AB123" s="19"/>
      <c r="AC123" s="19"/>
      <c r="AD123" s="19"/>
      <c r="AE123" s="19"/>
      <c r="AF123" s="19"/>
      <c r="AG123" s="18">
        <v>1500</v>
      </c>
      <c r="AH123" s="18">
        <v>1500</v>
      </c>
      <c r="AI123" s="18">
        <v>3180</v>
      </c>
      <c r="AJ123" s="18">
        <v>2880</v>
      </c>
      <c r="AK123" s="18">
        <v>2980</v>
      </c>
      <c r="AL123" s="18">
        <v>2100</v>
      </c>
      <c r="AM123" s="18">
        <v>2160</v>
      </c>
      <c r="AN123" s="18">
        <v>2246</v>
      </c>
      <c r="AO123" s="18">
        <v>2246</v>
      </c>
      <c r="AP123" s="18">
        <v>0</v>
      </c>
      <c r="AQ123" s="18">
        <v>0</v>
      </c>
      <c r="AR123" s="18">
        <v>0</v>
      </c>
      <c r="AS123" s="18">
        <v>0</v>
      </c>
      <c r="AT123" s="18">
        <v>0</v>
      </c>
      <c r="AU123" s="18"/>
      <c r="AV123" s="18"/>
      <c r="AW123" s="18"/>
      <c r="AX123" s="18"/>
      <c r="AY123" s="18"/>
      <c r="AZ123" s="18"/>
      <c r="BA123" s="18"/>
      <c r="BB123" s="18"/>
      <c r="BC123" s="18"/>
      <c r="BD123" s="18"/>
      <c r="BE123" s="18"/>
      <c r="BF123" s="18"/>
      <c r="BG123" s="18"/>
      <c r="BH123" s="18"/>
    </row>
    <row r="124" spans="3:60" hidden="1">
      <c r="C124" s="17" t="s">
        <v>115</v>
      </c>
      <c r="D124" s="17" t="s">
        <v>97</v>
      </c>
      <c r="E124" s="18">
        <v>23</v>
      </c>
      <c r="F124" s="18">
        <v>21</v>
      </c>
      <c r="G124" s="18">
        <v>21</v>
      </c>
      <c r="H124" s="18">
        <v>0</v>
      </c>
      <c r="I124" s="18">
        <v>0</v>
      </c>
      <c r="J124" s="18">
        <v>0</v>
      </c>
      <c r="K124" s="18">
        <v>0</v>
      </c>
      <c r="L124" s="18">
        <v>0</v>
      </c>
      <c r="M124" s="18">
        <v>0</v>
      </c>
      <c r="N124" s="18">
        <v>0</v>
      </c>
      <c r="O124" s="18">
        <v>0</v>
      </c>
      <c r="P124" s="18">
        <v>0</v>
      </c>
      <c r="Q124" s="18">
        <v>0</v>
      </c>
      <c r="R124" s="18">
        <v>0</v>
      </c>
      <c r="S124" s="19">
        <v>400</v>
      </c>
      <c r="T124" s="19">
        <v>250</v>
      </c>
      <c r="U124" s="19">
        <v>240</v>
      </c>
      <c r="V124" s="19"/>
      <c r="W124" s="19"/>
      <c r="X124" s="19"/>
      <c r="Y124" s="19"/>
      <c r="Z124" s="19"/>
      <c r="AA124" s="19"/>
      <c r="AB124" s="19"/>
      <c r="AC124" s="19"/>
      <c r="AD124" s="19"/>
      <c r="AE124" s="19"/>
      <c r="AF124" s="19"/>
      <c r="AG124" s="18">
        <v>9200</v>
      </c>
      <c r="AH124" s="18">
        <v>5250</v>
      </c>
      <c r="AI124" s="18">
        <v>5040</v>
      </c>
      <c r="AJ124" s="18">
        <v>0</v>
      </c>
      <c r="AK124" s="18">
        <v>0</v>
      </c>
      <c r="AL124" s="18">
        <v>0</v>
      </c>
      <c r="AM124" s="18">
        <v>0</v>
      </c>
      <c r="AN124" s="18">
        <v>0</v>
      </c>
      <c r="AO124" s="18">
        <v>0</v>
      </c>
      <c r="AP124" s="18">
        <v>0</v>
      </c>
      <c r="AQ124" s="18">
        <v>0</v>
      </c>
      <c r="AR124" s="18">
        <v>0</v>
      </c>
      <c r="AS124" s="18">
        <v>0</v>
      </c>
      <c r="AT124" s="18">
        <v>0</v>
      </c>
      <c r="AU124" s="18"/>
      <c r="AV124" s="18"/>
      <c r="AW124" s="18"/>
      <c r="AX124" s="18"/>
      <c r="AY124" s="18"/>
      <c r="AZ124" s="18"/>
      <c r="BA124" s="18"/>
      <c r="BB124" s="18"/>
      <c r="BC124" s="18"/>
      <c r="BD124" s="18"/>
      <c r="BE124" s="18"/>
      <c r="BF124" s="18"/>
      <c r="BG124" s="18"/>
      <c r="BH124" s="18"/>
    </row>
    <row r="125" spans="3:60" hidden="1">
      <c r="C125" s="17" t="s">
        <v>115</v>
      </c>
      <c r="D125" s="17" t="s">
        <v>98</v>
      </c>
      <c r="E125" s="18">
        <v>1284</v>
      </c>
      <c r="F125" s="18">
        <v>1306</v>
      </c>
      <c r="G125" s="18">
        <v>1188</v>
      </c>
      <c r="H125" s="18">
        <v>1169</v>
      </c>
      <c r="I125" s="18">
        <v>1201</v>
      </c>
      <c r="J125" s="18">
        <v>1255</v>
      </c>
      <c r="K125" s="18">
        <v>1395</v>
      </c>
      <c r="L125" s="18">
        <v>1391</v>
      </c>
      <c r="M125" s="18">
        <v>1422</v>
      </c>
      <c r="N125" s="18">
        <v>1604</v>
      </c>
      <c r="O125" s="18">
        <v>1346</v>
      </c>
      <c r="P125" s="18">
        <v>1323</v>
      </c>
      <c r="Q125" s="18">
        <v>1449</v>
      </c>
      <c r="R125" s="18">
        <v>1515</v>
      </c>
      <c r="S125" s="19">
        <v>182.71</v>
      </c>
      <c r="T125" s="19">
        <v>190.54</v>
      </c>
      <c r="U125" s="19">
        <v>220.34</v>
      </c>
      <c r="V125" s="19">
        <v>215.89</v>
      </c>
      <c r="W125" s="19">
        <v>215.37</v>
      </c>
      <c r="X125" s="19">
        <v>221.75</v>
      </c>
      <c r="Y125" s="19">
        <v>231.68</v>
      </c>
      <c r="Z125" s="19">
        <v>240.76</v>
      </c>
      <c r="AA125" s="19">
        <v>250.62</v>
      </c>
      <c r="AB125" s="19">
        <v>262.70999999999998</v>
      </c>
      <c r="AC125" s="19">
        <v>278.13</v>
      </c>
      <c r="AD125" s="19">
        <v>261.26</v>
      </c>
      <c r="AE125" s="19">
        <v>243.56</v>
      </c>
      <c r="AF125" s="19">
        <v>251.37</v>
      </c>
      <c r="AG125" s="18">
        <v>234600</v>
      </c>
      <c r="AH125" s="18">
        <v>248840</v>
      </c>
      <c r="AI125" s="18">
        <v>261760</v>
      </c>
      <c r="AJ125" s="18">
        <v>252370</v>
      </c>
      <c r="AK125" s="18">
        <v>258660</v>
      </c>
      <c r="AL125" s="18">
        <v>278300</v>
      </c>
      <c r="AM125" s="18">
        <v>323200</v>
      </c>
      <c r="AN125" s="18">
        <v>334891</v>
      </c>
      <c r="AO125" s="18">
        <v>356380</v>
      </c>
      <c r="AP125" s="18">
        <v>421381</v>
      </c>
      <c r="AQ125" s="18">
        <v>374357</v>
      </c>
      <c r="AR125" s="18">
        <v>345641</v>
      </c>
      <c r="AS125" s="18">
        <v>352913</v>
      </c>
      <c r="AT125" s="18">
        <v>380831</v>
      </c>
      <c r="AU125" s="18"/>
      <c r="AV125" s="18"/>
      <c r="AW125" s="18"/>
      <c r="AX125" s="18"/>
      <c r="AY125" s="18"/>
      <c r="AZ125" s="18"/>
      <c r="BA125" s="18"/>
      <c r="BB125" s="18"/>
      <c r="BC125" s="18"/>
      <c r="BD125" s="18"/>
      <c r="BE125" s="18"/>
      <c r="BF125" s="18"/>
      <c r="BG125" s="18"/>
      <c r="BH125" s="18"/>
    </row>
    <row r="126" spans="3:60" hidden="1">
      <c r="C126" s="17" t="s">
        <v>115</v>
      </c>
      <c r="D126" s="17" t="s">
        <v>99</v>
      </c>
      <c r="E126" s="18">
        <v>1288</v>
      </c>
      <c r="F126" s="18">
        <v>1377</v>
      </c>
      <c r="G126" s="18">
        <v>1269</v>
      </c>
      <c r="H126" s="18">
        <v>1334</v>
      </c>
      <c r="I126" s="18">
        <v>1706</v>
      </c>
      <c r="J126" s="18">
        <v>1671</v>
      </c>
      <c r="K126" s="18">
        <v>1887</v>
      </c>
      <c r="L126" s="18">
        <v>2172</v>
      </c>
      <c r="M126" s="18">
        <v>2200</v>
      </c>
      <c r="N126" s="18">
        <v>2774</v>
      </c>
      <c r="O126" s="18">
        <v>2520</v>
      </c>
      <c r="P126" s="18">
        <v>2409</v>
      </c>
      <c r="Q126" s="18">
        <v>2604</v>
      </c>
      <c r="R126" s="18">
        <v>3010</v>
      </c>
      <c r="S126" s="19">
        <v>283.39999999999998</v>
      </c>
      <c r="T126" s="19">
        <v>273.72000000000003</v>
      </c>
      <c r="U126" s="19">
        <v>259.14</v>
      </c>
      <c r="V126" s="19">
        <v>243.8</v>
      </c>
      <c r="W126" s="19">
        <v>268.2</v>
      </c>
      <c r="X126" s="19">
        <v>253.46</v>
      </c>
      <c r="Y126" s="19">
        <v>276.69</v>
      </c>
      <c r="Z126" s="19">
        <v>288.73</v>
      </c>
      <c r="AA126" s="19">
        <v>300.95</v>
      </c>
      <c r="AB126" s="19">
        <v>312.89999999999998</v>
      </c>
      <c r="AC126" s="19">
        <v>326.51</v>
      </c>
      <c r="AD126" s="19">
        <v>317.98</v>
      </c>
      <c r="AE126" s="19">
        <v>261.52</v>
      </c>
      <c r="AF126" s="19">
        <v>278.45</v>
      </c>
      <c r="AG126" s="18">
        <v>365020</v>
      </c>
      <c r="AH126" s="18">
        <v>376910</v>
      </c>
      <c r="AI126" s="18">
        <v>328850</v>
      </c>
      <c r="AJ126" s="18">
        <v>325230</v>
      </c>
      <c r="AK126" s="18">
        <v>457552</v>
      </c>
      <c r="AL126" s="18">
        <v>423540</v>
      </c>
      <c r="AM126" s="18">
        <v>522105</v>
      </c>
      <c r="AN126" s="18">
        <v>627117</v>
      </c>
      <c r="AO126" s="18">
        <v>662085</v>
      </c>
      <c r="AP126" s="18">
        <v>867987</v>
      </c>
      <c r="AQ126" s="18">
        <v>822794</v>
      </c>
      <c r="AR126" s="18">
        <v>766002</v>
      </c>
      <c r="AS126" s="18">
        <v>681007</v>
      </c>
      <c r="AT126" s="18">
        <v>838144</v>
      </c>
      <c r="AU126" s="18"/>
      <c r="AV126" s="18"/>
      <c r="AW126" s="18"/>
      <c r="AX126" s="18"/>
      <c r="AY126" s="18"/>
      <c r="AZ126" s="18"/>
      <c r="BA126" s="18"/>
      <c r="BB126" s="18"/>
      <c r="BC126" s="18"/>
      <c r="BD126" s="18"/>
      <c r="BE126" s="18"/>
      <c r="BF126" s="18"/>
      <c r="BG126" s="18"/>
      <c r="BH126" s="18"/>
    </row>
    <row r="127" spans="3:60" hidden="1">
      <c r="C127" s="17" t="s">
        <v>115</v>
      </c>
      <c r="D127" s="17" t="s">
        <v>100</v>
      </c>
      <c r="E127" s="18">
        <v>2572</v>
      </c>
      <c r="F127" s="18">
        <v>2683</v>
      </c>
      <c r="G127" s="18">
        <v>2457</v>
      </c>
      <c r="H127" s="18">
        <v>2503</v>
      </c>
      <c r="I127" s="18">
        <v>2907</v>
      </c>
      <c r="J127" s="18">
        <v>2926</v>
      </c>
      <c r="K127" s="18">
        <v>3282</v>
      </c>
      <c r="L127" s="18">
        <v>3563</v>
      </c>
      <c r="M127" s="18">
        <v>3622</v>
      </c>
      <c r="N127" s="18">
        <v>4378</v>
      </c>
      <c r="O127" s="18">
        <v>3866</v>
      </c>
      <c r="P127" s="18">
        <v>3732</v>
      </c>
      <c r="Q127" s="18">
        <v>4053</v>
      </c>
      <c r="R127" s="18">
        <v>4525</v>
      </c>
      <c r="S127" s="19">
        <v>233.13</v>
      </c>
      <c r="T127" s="19">
        <v>233.23</v>
      </c>
      <c r="U127" s="19">
        <v>240.38</v>
      </c>
      <c r="V127" s="19">
        <v>230.76</v>
      </c>
      <c r="W127" s="19">
        <v>246.37</v>
      </c>
      <c r="X127" s="19">
        <v>239.86</v>
      </c>
      <c r="Y127" s="19">
        <v>257.56</v>
      </c>
      <c r="Z127" s="19">
        <v>270</v>
      </c>
      <c r="AA127" s="19">
        <v>281.19</v>
      </c>
      <c r="AB127" s="19">
        <v>294.51</v>
      </c>
      <c r="AC127" s="19">
        <v>309.66000000000003</v>
      </c>
      <c r="AD127" s="19">
        <v>297.87</v>
      </c>
      <c r="AE127" s="19">
        <v>255.1</v>
      </c>
      <c r="AF127" s="19">
        <v>269.39</v>
      </c>
      <c r="AG127" s="18">
        <v>599620</v>
      </c>
      <c r="AH127" s="18">
        <v>625750</v>
      </c>
      <c r="AI127" s="18">
        <v>590610</v>
      </c>
      <c r="AJ127" s="18">
        <v>577600</v>
      </c>
      <c r="AK127" s="18">
        <v>716212</v>
      </c>
      <c r="AL127" s="18">
        <v>701840</v>
      </c>
      <c r="AM127" s="18">
        <v>845305</v>
      </c>
      <c r="AN127" s="18">
        <v>962008</v>
      </c>
      <c r="AO127" s="18">
        <v>1018465</v>
      </c>
      <c r="AP127" s="18">
        <v>1289368</v>
      </c>
      <c r="AQ127" s="18">
        <v>1197151</v>
      </c>
      <c r="AR127" s="18">
        <v>1111643</v>
      </c>
      <c r="AS127" s="18">
        <v>1033920</v>
      </c>
      <c r="AT127" s="18">
        <v>1218975</v>
      </c>
      <c r="AU127" s="18"/>
      <c r="AV127" s="18"/>
      <c r="AW127" s="18"/>
      <c r="AX127" s="18"/>
      <c r="AY127" s="18"/>
      <c r="AZ127" s="18"/>
      <c r="BA127" s="18"/>
      <c r="BB127" s="18"/>
      <c r="BC127" s="18"/>
      <c r="BD127" s="18"/>
      <c r="BE127" s="18"/>
      <c r="BF127" s="18"/>
      <c r="BG127" s="18"/>
      <c r="BH127" s="18"/>
    </row>
    <row r="128" spans="3:60" hidden="1">
      <c r="C128" s="17" t="s">
        <v>115</v>
      </c>
      <c r="D128" s="17" t="s">
        <v>101</v>
      </c>
      <c r="E128" s="18">
        <v>2775</v>
      </c>
      <c r="F128" s="18">
        <v>2910</v>
      </c>
      <c r="G128" s="18">
        <v>2663</v>
      </c>
      <c r="H128" s="18">
        <v>2707</v>
      </c>
      <c r="I128" s="18">
        <v>3117</v>
      </c>
      <c r="J128" s="18">
        <v>3164</v>
      </c>
      <c r="K128" s="18">
        <v>3524</v>
      </c>
      <c r="L128" s="18">
        <v>3805</v>
      </c>
      <c r="M128" s="18">
        <v>3865</v>
      </c>
      <c r="N128" s="18">
        <v>4644</v>
      </c>
      <c r="O128" s="18">
        <v>4136</v>
      </c>
      <c r="P128" s="18">
        <v>3980</v>
      </c>
      <c r="Q128" s="18">
        <v>4310</v>
      </c>
      <c r="R128" s="18">
        <v>4805</v>
      </c>
      <c r="S128" s="19">
        <v>235.25</v>
      </c>
      <c r="T128" s="19">
        <v>232.34</v>
      </c>
      <c r="U128" s="19">
        <v>240.16</v>
      </c>
      <c r="V128" s="19">
        <v>230.57</v>
      </c>
      <c r="W128" s="19">
        <v>246.86</v>
      </c>
      <c r="X128" s="19">
        <v>237.75</v>
      </c>
      <c r="Y128" s="19">
        <v>255.45</v>
      </c>
      <c r="Z128" s="19">
        <v>267.98</v>
      </c>
      <c r="AA128" s="19">
        <v>279.22000000000003</v>
      </c>
      <c r="AB128" s="19">
        <v>291.45</v>
      </c>
      <c r="AC128" s="19">
        <v>303.69</v>
      </c>
      <c r="AD128" s="19">
        <v>294.5</v>
      </c>
      <c r="AE128" s="19">
        <v>253.6</v>
      </c>
      <c r="AF128" s="19">
        <v>267.7</v>
      </c>
      <c r="AG128" s="18">
        <v>652830</v>
      </c>
      <c r="AH128" s="18">
        <v>676110</v>
      </c>
      <c r="AI128" s="18">
        <v>639535</v>
      </c>
      <c r="AJ128" s="18">
        <v>624160</v>
      </c>
      <c r="AK128" s="18">
        <v>769472</v>
      </c>
      <c r="AL128" s="18">
        <v>752251</v>
      </c>
      <c r="AM128" s="18">
        <v>900210</v>
      </c>
      <c r="AN128" s="18">
        <v>1019647</v>
      </c>
      <c r="AO128" s="18">
        <v>1079166</v>
      </c>
      <c r="AP128" s="18">
        <v>1353513</v>
      </c>
      <c r="AQ128" s="18">
        <v>1256071</v>
      </c>
      <c r="AR128" s="18">
        <v>1172095</v>
      </c>
      <c r="AS128" s="18">
        <v>1093001</v>
      </c>
      <c r="AT128" s="18">
        <v>1286318</v>
      </c>
      <c r="AU128" s="18"/>
      <c r="AV128" s="18"/>
      <c r="AW128" s="18"/>
      <c r="AX128" s="18"/>
      <c r="AY128" s="18"/>
      <c r="AZ128" s="18"/>
      <c r="BA128" s="18"/>
      <c r="BB128" s="18"/>
      <c r="BC128" s="18"/>
      <c r="BD128" s="18"/>
      <c r="BE128" s="18"/>
      <c r="BF128" s="18"/>
      <c r="BG128" s="18"/>
      <c r="BH128" s="18"/>
    </row>
    <row r="129" spans="3:60" hidden="1">
      <c r="C129" s="17" t="s">
        <v>115</v>
      </c>
      <c r="D129" s="17" t="s">
        <v>102</v>
      </c>
      <c r="E129" s="18">
        <v>0</v>
      </c>
      <c r="F129" s="18">
        <v>0</v>
      </c>
      <c r="G129" s="18">
        <v>0</v>
      </c>
      <c r="H129" s="18">
        <v>0</v>
      </c>
      <c r="I129" s="18">
        <v>0</v>
      </c>
      <c r="J129" s="18">
        <v>0</v>
      </c>
      <c r="K129" s="18">
        <v>0</v>
      </c>
      <c r="L129" s="18">
        <v>0</v>
      </c>
      <c r="M129" s="18">
        <v>0</v>
      </c>
      <c r="N129" s="18">
        <v>0</v>
      </c>
      <c r="O129" s="18">
        <v>0</v>
      </c>
      <c r="P129" s="18">
        <v>0</v>
      </c>
      <c r="Q129" s="18">
        <v>0</v>
      </c>
      <c r="R129" s="18">
        <v>0</v>
      </c>
      <c r="S129" s="19"/>
      <c r="T129" s="19"/>
      <c r="U129" s="19"/>
      <c r="V129" s="19"/>
      <c r="W129" s="19"/>
      <c r="X129" s="19"/>
      <c r="Y129" s="19"/>
      <c r="Z129" s="19"/>
      <c r="AA129" s="19"/>
      <c r="AB129" s="19"/>
      <c r="AC129" s="19"/>
      <c r="AD129" s="19"/>
      <c r="AE129" s="19"/>
      <c r="AF129" s="19"/>
      <c r="AG129" s="18">
        <v>0</v>
      </c>
      <c r="AH129" s="18">
        <v>0</v>
      </c>
      <c r="AI129" s="18">
        <v>0</v>
      </c>
      <c r="AJ129" s="18">
        <v>0</v>
      </c>
      <c r="AK129" s="18">
        <v>0</v>
      </c>
      <c r="AL129" s="18">
        <v>0</v>
      </c>
      <c r="AM129" s="18">
        <v>0</v>
      </c>
      <c r="AN129" s="18">
        <v>0</v>
      </c>
      <c r="AO129" s="18">
        <v>0</v>
      </c>
      <c r="AP129" s="18">
        <v>0</v>
      </c>
      <c r="AQ129" s="18">
        <v>0</v>
      </c>
      <c r="AR129" s="18">
        <v>0</v>
      </c>
      <c r="AS129" s="18">
        <v>0</v>
      </c>
      <c r="AT129" s="18">
        <v>0</v>
      </c>
      <c r="AU129" s="18"/>
      <c r="AV129" s="18"/>
      <c r="AW129" s="18"/>
      <c r="AX129" s="18"/>
      <c r="AY129" s="18"/>
      <c r="AZ129" s="18"/>
      <c r="BA129" s="18"/>
      <c r="BB129" s="18"/>
      <c r="BC129" s="18"/>
      <c r="BD129" s="18"/>
      <c r="BE129" s="18"/>
      <c r="BF129" s="18"/>
      <c r="BG129" s="18"/>
      <c r="BH129" s="18"/>
    </row>
    <row r="130" spans="3:60" hidden="1">
      <c r="C130" s="17" t="s">
        <v>115</v>
      </c>
      <c r="D130" s="17" t="s">
        <v>103</v>
      </c>
      <c r="E130" s="18">
        <v>0</v>
      </c>
      <c r="F130" s="18">
        <v>0</v>
      </c>
      <c r="G130" s="18">
        <v>0</v>
      </c>
      <c r="H130" s="18">
        <v>0</v>
      </c>
      <c r="I130" s="18">
        <v>0</v>
      </c>
      <c r="J130" s="18">
        <v>0</v>
      </c>
      <c r="K130" s="18">
        <v>0</v>
      </c>
      <c r="L130" s="18">
        <v>0</v>
      </c>
      <c r="M130" s="18">
        <v>0</v>
      </c>
      <c r="N130" s="18">
        <v>0</v>
      </c>
      <c r="O130" s="18">
        <v>0</v>
      </c>
      <c r="P130" s="18">
        <v>0</v>
      </c>
      <c r="Q130" s="18">
        <v>0</v>
      </c>
      <c r="R130" s="18">
        <v>0</v>
      </c>
      <c r="S130" s="19"/>
      <c r="T130" s="19"/>
      <c r="U130" s="19"/>
      <c r="V130" s="19"/>
      <c r="W130" s="19"/>
      <c r="X130" s="19"/>
      <c r="Y130" s="19"/>
      <c r="Z130" s="19"/>
      <c r="AA130" s="19"/>
      <c r="AB130" s="19"/>
      <c r="AC130" s="19"/>
      <c r="AD130" s="19"/>
      <c r="AE130" s="19"/>
      <c r="AF130" s="19"/>
      <c r="AG130" s="18">
        <v>0</v>
      </c>
      <c r="AH130" s="18">
        <v>0</v>
      </c>
      <c r="AI130" s="18">
        <v>0</v>
      </c>
      <c r="AJ130" s="18">
        <v>0</v>
      </c>
      <c r="AK130" s="18">
        <v>0</v>
      </c>
      <c r="AL130" s="18">
        <v>0</v>
      </c>
      <c r="AM130" s="18">
        <v>0</v>
      </c>
      <c r="AN130" s="18">
        <v>0</v>
      </c>
      <c r="AO130" s="18">
        <v>0</v>
      </c>
      <c r="AP130" s="18">
        <v>0</v>
      </c>
      <c r="AQ130" s="18">
        <v>0</v>
      </c>
      <c r="AR130" s="18">
        <v>0</v>
      </c>
      <c r="AS130" s="18">
        <v>0</v>
      </c>
      <c r="AT130" s="18">
        <v>0</v>
      </c>
      <c r="AU130" s="18"/>
      <c r="AV130" s="18"/>
      <c r="AW130" s="18"/>
      <c r="AX130" s="18"/>
      <c r="AY130" s="18"/>
      <c r="AZ130" s="18"/>
      <c r="BA130" s="18"/>
      <c r="BB130" s="18"/>
      <c r="BC130" s="18"/>
      <c r="BD130" s="18"/>
      <c r="BE130" s="18"/>
      <c r="BF130" s="18"/>
      <c r="BG130" s="18"/>
      <c r="BH130" s="18"/>
    </row>
    <row r="131" spans="3:60" hidden="1">
      <c r="C131" s="17" t="s">
        <v>115</v>
      </c>
      <c r="D131" s="17" t="s">
        <v>104</v>
      </c>
      <c r="E131" s="18">
        <v>0</v>
      </c>
      <c r="F131" s="18">
        <v>0</v>
      </c>
      <c r="G131" s="18">
        <v>0</v>
      </c>
      <c r="H131" s="18">
        <v>0</v>
      </c>
      <c r="I131" s="18">
        <v>0</v>
      </c>
      <c r="J131" s="18">
        <v>0</v>
      </c>
      <c r="K131" s="18">
        <v>0</v>
      </c>
      <c r="L131" s="18">
        <v>0</v>
      </c>
      <c r="M131" s="18">
        <v>0</v>
      </c>
      <c r="N131" s="18">
        <v>0</v>
      </c>
      <c r="O131" s="18">
        <v>0</v>
      </c>
      <c r="P131" s="18">
        <v>0</v>
      </c>
      <c r="Q131" s="18">
        <v>0</v>
      </c>
      <c r="R131" s="18">
        <v>0</v>
      </c>
      <c r="S131" s="19"/>
      <c r="T131" s="19"/>
      <c r="U131" s="19"/>
      <c r="V131" s="19"/>
      <c r="W131" s="19"/>
      <c r="X131" s="19"/>
      <c r="Y131" s="19"/>
      <c r="Z131" s="19"/>
      <c r="AA131" s="19"/>
      <c r="AB131" s="19"/>
      <c r="AC131" s="19"/>
      <c r="AD131" s="19"/>
      <c r="AE131" s="19"/>
      <c r="AF131" s="19"/>
      <c r="AG131" s="18">
        <v>0</v>
      </c>
      <c r="AH131" s="18">
        <v>0</v>
      </c>
      <c r="AI131" s="18">
        <v>0</v>
      </c>
      <c r="AJ131" s="18">
        <v>0</v>
      </c>
      <c r="AK131" s="18">
        <v>0</v>
      </c>
      <c r="AL131" s="18">
        <v>0</v>
      </c>
      <c r="AM131" s="18">
        <v>0</v>
      </c>
      <c r="AN131" s="18">
        <v>0</v>
      </c>
      <c r="AO131" s="18">
        <v>0</v>
      </c>
      <c r="AP131" s="18">
        <v>0</v>
      </c>
      <c r="AQ131" s="18">
        <v>0</v>
      </c>
      <c r="AR131" s="18">
        <v>0</v>
      </c>
      <c r="AS131" s="18">
        <v>0</v>
      </c>
      <c r="AT131" s="18">
        <v>0</v>
      </c>
      <c r="AU131" s="18"/>
      <c r="AV131" s="18"/>
      <c r="AW131" s="18"/>
      <c r="AX131" s="18"/>
      <c r="AY131" s="18"/>
      <c r="AZ131" s="18"/>
      <c r="BA131" s="18"/>
      <c r="BB131" s="18"/>
      <c r="BC131" s="18"/>
      <c r="BD131" s="18"/>
      <c r="BE131" s="18"/>
      <c r="BF131" s="18"/>
      <c r="BG131" s="18"/>
      <c r="BH131" s="18"/>
    </row>
    <row r="132" spans="3:60" hidden="1">
      <c r="C132" s="17" t="s">
        <v>115</v>
      </c>
      <c r="D132" s="17" t="s">
        <v>105</v>
      </c>
      <c r="E132" s="18">
        <v>0</v>
      </c>
      <c r="F132" s="18">
        <v>0</v>
      </c>
      <c r="G132" s="18">
        <v>0</v>
      </c>
      <c r="H132" s="18">
        <v>0</v>
      </c>
      <c r="I132" s="18">
        <v>0</v>
      </c>
      <c r="J132" s="18">
        <v>0</v>
      </c>
      <c r="K132" s="18">
        <v>0</v>
      </c>
      <c r="L132" s="18">
        <v>0</v>
      </c>
      <c r="M132" s="18">
        <v>0</v>
      </c>
      <c r="N132" s="18">
        <v>0</v>
      </c>
      <c r="O132" s="18">
        <v>0</v>
      </c>
      <c r="P132" s="18">
        <v>0</v>
      </c>
      <c r="Q132" s="18">
        <v>0</v>
      </c>
      <c r="R132" s="18">
        <v>0</v>
      </c>
      <c r="S132" s="19"/>
      <c r="T132" s="19"/>
      <c r="U132" s="19"/>
      <c r="V132" s="19"/>
      <c r="W132" s="19"/>
      <c r="X132" s="19"/>
      <c r="Y132" s="19"/>
      <c r="Z132" s="19"/>
      <c r="AA132" s="19"/>
      <c r="AB132" s="19"/>
      <c r="AC132" s="19"/>
      <c r="AD132" s="19"/>
      <c r="AE132" s="19"/>
      <c r="AF132" s="19"/>
      <c r="AG132" s="18">
        <v>0</v>
      </c>
      <c r="AH132" s="18">
        <v>0</v>
      </c>
      <c r="AI132" s="18">
        <v>0</v>
      </c>
      <c r="AJ132" s="18">
        <v>0</v>
      </c>
      <c r="AK132" s="18">
        <v>0</v>
      </c>
      <c r="AL132" s="18">
        <v>0</v>
      </c>
      <c r="AM132" s="18">
        <v>0</v>
      </c>
      <c r="AN132" s="18">
        <v>0</v>
      </c>
      <c r="AO132" s="18">
        <v>0</v>
      </c>
      <c r="AP132" s="18">
        <v>0</v>
      </c>
      <c r="AQ132" s="18">
        <v>0</v>
      </c>
      <c r="AR132" s="18">
        <v>0</v>
      </c>
      <c r="AS132" s="18">
        <v>0</v>
      </c>
      <c r="AT132" s="18">
        <v>0</v>
      </c>
      <c r="AU132" s="18"/>
      <c r="AV132" s="18"/>
      <c r="AW132" s="18"/>
      <c r="AX132" s="18"/>
      <c r="AY132" s="18"/>
      <c r="AZ132" s="18"/>
      <c r="BA132" s="18"/>
      <c r="BB132" s="18"/>
      <c r="BC132" s="18"/>
      <c r="BD132" s="18"/>
      <c r="BE132" s="18"/>
      <c r="BF132" s="18"/>
      <c r="BG132" s="18"/>
      <c r="BH132" s="18"/>
    </row>
    <row r="133" spans="3:60" hidden="1">
      <c r="C133" s="17" t="s">
        <v>115</v>
      </c>
      <c r="D133" s="17" t="s">
        <v>106</v>
      </c>
      <c r="E133" s="18">
        <v>2775</v>
      </c>
      <c r="F133" s="18">
        <v>2910</v>
      </c>
      <c r="G133" s="18">
        <v>2663</v>
      </c>
      <c r="H133" s="18">
        <v>2707</v>
      </c>
      <c r="I133" s="18">
        <v>3117</v>
      </c>
      <c r="J133" s="18">
        <v>3164</v>
      </c>
      <c r="K133" s="18">
        <v>3524</v>
      </c>
      <c r="L133" s="18">
        <v>3805</v>
      </c>
      <c r="M133" s="18">
        <v>3865</v>
      </c>
      <c r="N133" s="18">
        <v>4644</v>
      </c>
      <c r="O133" s="18">
        <v>4136</v>
      </c>
      <c r="P133" s="18">
        <v>3980</v>
      </c>
      <c r="Q133" s="18">
        <v>4310</v>
      </c>
      <c r="R133" s="18">
        <v>4805</v>
      </c>
      <c r="S133" s="19"/>
      <c r="T133" s="19"/>
      <c r="U133" s="19"/>
      <c r="V133" s="19"/>
      <c r="W133" s="19"/>
      <c r="X133" s="19"/>
      <c r="Y133" s="19"/>
      <c r="Z133" s="19"/>
      <c r="AA133" s="19"/>
      <c r="AB133" s="19"/>
      <c r="AC133" s="19"/>
      <c r="AD133" s="19"/>
      <c r="AE133" s="19"/>
      <c r="AF133" s="19"/>
      <c r="AG133" s="18">
        <v>652830</v>
      </c>
      <c r="AH133" s="18">
        <v>676110</v>
      </c>
      <c r="AI133" s="18">
        <v>639535</v>
      </c>
      <c r="AJ133" s="18">
        <v>624160</v>
      </c>
      <c r="AK133" s="18">
        <v>769472</v>
      </c>
      <c r="AL133" s="18">
        <v>752251</v>
      </c>
      <c r="AM133" s="18">
        <v>900210</v>
      </c>
      <c r="AN133" s="18">
        <v>1019647</v>
      </c>
      <c r="AO133" s="18">
        <v>1079166</v>
      </c>
      <c r="AP133" s="18">
        <v>1353513</v>
      </c>
      <c r="AQ133" s="18">
        <v>1256071</v>
      </c>
      <c r="AR133" s="18">
        <v>1172095</v>
      </c>
      <c r="AS133" s="18">
        <v>1093001</v>
      </c>
      <c r="AT133" s="18">
        <v>1286318</v>
      </c>
      <c r="AU133" s="18"/>
      <c r="AV133" s="18"/>
      <c r="AW133" s="18"/>
      <c r="AX133" s="18"/>
      <c r="AY133" s="18"/>
      <c r="AZ133" s="18"/>
      <c r="BA133" s="18"/>
      <c r="BB133" s="18"/>
      <c r="BC133" s="18"/>
      <c r="BD133" s="18"/>
      <c r="BE133" s="18"/>
      <c r="BF133" s="18"/>
      <c r="BG133" s="18"/>
      <c r="BH133" s="18"/>
    </row>
    <row r="134" spans="3:60" hidden="1">
      <c r="C134" s="17" t="s">
        <v>116</v>
      </c>
      <c r="D134" s="17" t="s">
        <v>95</v>
      </c>
      <c r="E134" s="18">
        <v>24</v>
      </c>
      <c r="F134" s="18">
        <v>26</v>
      </c>
      <c r="G134" s="18">
        <v>25</v>
      </c>
      <c r="H134" s="18">
        <v>25</v>
      </c>
      <c r="I134" s="18">
        <v>25</v>
      </c>
      <c r="J134" s="18">
        <v>25</v>
      </c>
      <c r="K134" s="18">
        <v>0</v>
      </c>
      <c r="L134" s="18">
        <v>0</v>
      </c>
      <c r="M134" s="18">
        <v>0</v>
      </c>
      <c r="N134" s="18">
        <v>0</v>
      </c>
      <c r="O134" s="18">
        <v>37</v>
      </c>
      <c r="P134" s="18">
        <v>36</v>
      </c>
      <c r="Q134" s="18">
        <v>34</v>
      </c>
      <c r="R134" s="18">
        <v>33</v>
      </c>
      <c r="S134" s="19">
        <v>126.38</v>
      </c>
      <c r="T134" s="19">
        <v>143.08000000000001</v>
      </c>
      <c r="U134" s="19">
        <v>138</v>
      </c>
      <c r="V134" s="19">
        <v>138</v>
      </c>
      <c r="W134" s="19">
        <v>138</v>
      </c>
      <c r="X134" s="19">
        <v>138</v>
      </c>
      <c r="Y134" s="19"/>
      <c r="Z134" s="19"/>
      <c r="AA134" s="19"/>
      <c r="AB134" s="19"/>
      <c r="AC134" s="19">
        <v>294</v>
      </c>
      <c r="AD134" s="19">
        <v>294</v>
      </c>
      <c r="AE134" s="19">
        <v>272</v>
      </c>
      <c r="AF134" s="19">
        <v>268.08999999999997</v>
      </c>
      <c r="AG134" s="18">
        <v>3033</v>
      </c>
      <c r="AH134" s="18">
        <v>3720</v>
      </c>
      <c r="AI134" s="18">
        <v>3450</v>
      </c>
      <c r="AJ134" s="18">
        <v>3450</v>
      </c>
      <c r="AK134" s="18">
        <v>3450</v>
      </c>
      <c r="AL134" s="18">
        <v>3450</v>
      </c>
      <c r="AM134" s="18">
        <v>0</v>
      </c>
      <c r="AN134" s="18">
        <v>0</v>
      </c>
      <c r="AO134" s="18">
        <v>0</v>
      </c>
      <c r="AP134" s="18">
        <v>0</v>
      </c>
      <c r="AQ134" s="18">
        <v>10878</v>
      </c>
      <c r="AR134" s="18">
        <v>10584</v>
      </c>
      <c r="AS134" s="18">
        <v>9248</v>
      </c>
      <c r="AT134" s="18">
        <v>8847</v>
      </c>
      <c r="AU134" s="18"/>
      <c r="AV134" s="18"/>
      <c r="AW134" s="18"/>
      <c r="AX134" s="18"/>
      <c r="AY134" s="18"/>
      <c r="AZ134" s="18"/>
      <c r="BA134" s="18"/>
      <c r="BB134" s="18"/>
      <c r="BC134" s="18"/>
      <c r="BD134" s="18"/>
      <c r="BE134" s="18"/>
      <c r="BF134" s="18"/>
      <c r="BG134" s="18"/>
      <c r="BH134" s="18"/>
    </row>
    <row r="135" spans="3:60" hidden="1">
      <c r="C135" s="17" t="s">
        <v>116</v>
      </c>
      <c r="D135" s="17" t="s">
        <v>96</v>
      </c>
      <c r="E135" s="18">
        <v>0</v>
      </c>
      <c r="F135" s="18">
        <v>0</v>
      </c>
      <c r="G135" s="18">
        <v>0</v>
      </c>
      <c r="H135" s="18">
        <v>0</v>
      </c>
      <c r="I135" s="18">
        <v>0</v>
      </c>
      <c r="J135" s="18">
        <v>0</v>
      </c>
      <c r="K135" s="18">
        <v>0</v>
      </c>
      <c r="L135" s="18">
        <v>0</v>
      </c>
      <c r="M135" s="18">
        <v>0</v>
      </c>
      <c r="N135" s="18">
        <v>0</v>
      </c>
      <c r="O135" s="18">
        <v>0</v>
      </c>
      <c r="P135" s="18">
        <v>0</v>
      </c>
      <c r="Q135" s="18">
        <v>0</v>
      </c>
      <c r="R135" s="18">
        <v>0</v>
      </c>
      <c r="S135" s="19"/>
      <c r="T135" s="19"/>
      <c r="U135" s="19"/>
      <c r="V135" s="19"/>
      <c r="W135" s="19"/>
      <c r="X135" s="19"/>
      <c r="Y135" s="19"/>
      <c r="Z135" s="19"/>
      <c r="AA135" s="19"/>
      <c r="AB135" s="19"/>
      <c r="AC135" s="19"/>
      <c r="AD135" s="19"/>
      <c r="AE135" s="19"/>
      <c r="AF135" s="19"/>
      <c r="AG135" s="18">
        <v>0</v>
      </c>
      <c r="AH135" s="18">
        <v>0</v>
      </c>
      <c r="AI135" s="18">
        <v>0</v>
      </c>
      <c r="AJ135" s="18">
        <v>0</v>
      </c>
      <c r="AK135" s="18">
        <v>0</v>
      </c>
      <c r="AL135" s="18">
        <v>0</v>
      </c>
      <c r="AM135" s="18">
        <v>0</v>
      </c>
      <c r="AN135" s="18">
        <v>0</v>
      </c>
      <c r="AO135" s="18">
        <v>0</v>
      </c>
      <c r="AP135" s="18">
        <v>0</v>
      </c>
      <c r="AQ135" s="18">
        <v>0</v>
      </c>
      <c r="AR135" s="18">
        <v>0</v>
      </c>
      <c r="AS135" s="18">
        <v>0</v>
      </c>
      <c r="AT135" s="18">
        <v>0</v>
      </c>
      <c r="AU135" s="18"/>
      <c r="AV135" s="18"/>
      <c r="AW135" s="18"/>
      <c r="AX135" s="18"/>
      <c r="AY135" s="18"/>
      <c r="AZ135" s="18"/>
      <c r="BA135" s="18"/>
      <c r="BB135" s="18"/>
      <c r="BC135" s="18"/>
      <c r="BD135" s="18"/>
      <c r="BE135" s="18"/>
      <c r="BF135" s="18"/>
      <c r="BG135" s="18"/>
      <c r="BH135" s="18"/>
    </row>
    <row r="136" spans="3:60" hidden="1">
      <c r="C136" s="17" t="s">
        <v>116</v>
      </c>
      <c r="D136" s="17" t="s">
        <v>97</v>
      </c>
      <c r="E136" s="18">
        <v>0</v>
      </c>
      <c r="F136" s="18">
        <v>0</v>
      </c>
      <c r="G136" s="18">
        <v>0</v>
      </c>
      <c r="H136" s="18">
        <v>0</v>
      </c>
      <c r="I136" s="18">
        <v>0</v>
      </c>
      <c r="J136" s="18">
        <v>0</v>
      </c>
      <c r="K136" s="18">
        <v>0</v>
      </c>
      <c r="L136" s="18">
        <v>0</v>
      </c>
      <c r="M136" s="18">
        <v>0</v>
      </c>
      <c r="N136" s="18">
        <v>0</v>
      </c>
      <c r="O136" s="18">
        <v>0</v>
      </c>
      <c r="P136" s="18">
        <v>0</v>
      </c>
      <c r="Q136" s="18">
        <v>0</v>
      </c>
      <c r="R136" s="18">
        <v>0</v>
      </c>
      <c r="S136" s="19"/>
      <c r="T136" s="19"/>
      <c r="U136" s="19"/>
      <c r="V136" s="19"/>
      <c r="W136" s="19"/>
      <c r="X136" s="19"/>
      <c r="Y136" s="19"/>
      <c r="Z136" s="19"/>
      <c r="AA136" s="19"/>
      <c r="AB136" s="19"/>
      <c r="AC136" s="19"/>
      <c r="AD136" s="19"/>
      <c r="AE136" s="19"/>
      <c r="AF136" s="19"/>
      <c r="AG136" s="18">
        <v>0</v>
      </c>
      <c r="AH136" s="18">
        <v>0</v>
      </c>
      <c r="AI136" s="18">
        <v>0</v>
      </c>
      <c r="AJ136" s="18">
        <v>0</v>
      </c>
      <c r="AK136" s="18">
        <v>0</v>
      </c>
      <c r="AL136" s="18">
        <v>0</v>
      </c>
      <c r="AM136" s="18">
        <v>0</v>
      </c>
      <c r="AN136" s="18">
        <v>0</v>
      </c>
      <c r="AO136" s="18">
        <v>0</v>
      </c>
      <c r="AP136" s="18">
        <v>0</v>
      </c>
      <c r="AQ136" s="18">
        <v>0</v>
      </c>
      <c r="AR136" s="18">
        <v>0</v>
      </c>
      <c r="AS136" s="18">
        <v>0</v>
      </c>
      <c r="AT136" s="18">
        <v>0</v>
      </c>
      <c r="AU136" s="18"/>
      <c r="AV136" s="18"/>
      <c r="AW136" s="18"/>
      <c r="AX136" s="18"/>
      <c r="AY136" s="18"/>
      <c r="AZ136" s="18"/>
      <c r="BA136" s="18"/>
      <c r="BB136" s="18"/>
      <c r="BC136" s="18"/>
      <c r="BD136" s="18"/>
      <c r="BE136" s="18"/>
      <c r="BF136" s="18"/>
      <c r="BG136" s="18"/>
      <c r="BH136" s="18"/>
    </row>
    <row r="137" spans="3:60" hidden="1">
      <c r="C137" s="17" t="s">
        <v>116</v>
      </c>
      <c r="D137" s="17" t="s">
        <v>98</v>
      </c>
      <c r="E137" s="18">
        <v>849</v>
      </c>
      <c r="F137" s="18">
        <v>882</v>
      </c>
      <c r="G137" s="18">
        <v>740</v>
      </c>
      <c r="H137" s="18">
        <v>773</v>
      </c>
      <c r="I137" s="18">
        <v>798</v>
      </c>
      <c r="J137" s="18">
        <v>678</v>
      </c>
      <c r="K137" s="18">
        <v>629</v>
      </c>
      <c r="L137" s="18">
        <v>642</v>
      </c>
      <c r="M137" s="18">
        <v>514</v>
      </c>
      <c r="N137" s="18">
        <v>485</v>
      </c>
      <c r="O137" s="18">
        <v>471</v>
      </c>
      <c r="P137" s="18">
        <v>498</v>
      </c>
      <c r="Q137" s="18">
        <v>514</v>
      </c>
      <c r="R137" s="18">
        <v>475</v>
      </c>
      <c r="S137" s="19">
        <v>224.15</v>
      </c>
      <c r="T137" s="19">
        <v>235.01</v>
      </c>
      <c r="U137" s="19">
        <v>234.51</v>
      </c>
      <c r="V137" s="19">
        <v>236.91</v>
      </c>
      <c r="W137" s="19">
        <v>237.39</v>
      </c>
      <c r="X137" s="19">
        <v>234.14</v>
      </c>
      <c r="Y137" s="19">
        <v>237.77</v>
      </c>
      <c r="Z137" s="19">
        <v>232.87</v>
      </c>
      <c r="AA137" s="19">
        <v>228.35</v>
      </c>
      <c r="AB137" s="19">
        <v>231.7</v>
      </c>
      <c r="AC137" s="19">
        <v>230.51</v>
      </c>
      <c r="AD137" s="19">
        <v>235.52</v>
      </c>
      <c r="AE137" s="19">
        <v>224.58</v>
      </c>
      <c r="AF137" s="19">
        <v>244.75</v>
      </c>
      <c r="AG137" s="18">
        <v>190300</v>
      </c>
      <c r="AH137" s="18">
        <v>207280</v>
      </c>
      <c r="AI137" s="18">
        <v>173540</v>
      </c>
      <c r="AJ137" s="18">
        <v>183135</v>
      </c>
      <c r="AK137" s="18">
        <v>189435</v>
      </c>
      <c r="AL137" s="18">
        <v>158745</v>
      </c>
      <c r="AM137" s="18">
        <v>149555</v>
      </c>
      <c r="AN137" s="18">
        <v>149505</v>
      </c>
      <c r="AO137" s="18">
        <v>117370</v>
      </c>
      <c r="AP137" s="18">
        <v>112375</v>
      </c>
      <c r="AQ137" s="18">
        <v>108569</v>
      </c>
      <c r="AR137" s="18">
        <v>117288</v>
      </c>
      <c r="AS137" s="18">
        <v>115435</v>
      </c>
      <c r="AT137" s="18">
        <v>116255</v>
      </c>
      <c r="AU137" s="18"/>
      <c r="AV137" s="18"/>
      <c r="AW137" s="18"/>
      <c r="AX137" s="18"/>
      <c r="AY137" s="18"/>
      <c r="AZ137" s="18"/>
      <c r="BA137" s="18"/>
      <c r="BB137" s="18"/>
      <c r="BC137" s="18"/>
      <c r="BD137" s="18"/>
      <c r="BE137" s="18"/>
      <c r="BF137" s="18"/>
      <c r="BG137" s="18"/>
      <c r="BH137" s="18"/>
    </row>
    <row r="138" spans="3:60" hidden="1">
      <c r="C138" s="17" t="s">
        <v>116</v>
      </c>
      <c r="D138" s="17" t="s">
        <v>99</v>
      </c>
      <c r="E138" s="18">
        <v>512</v>
      </c>
      <c r="F138" s="18">
        <v>530</v>
      </c>
      <c r="G138" s="18">
        <v>563</v>
      </c>
      <c r="H138" s="18">
        <v>542</v>
      </c>
      <c r="I138" s="18">
        <v>611</v>
      </c>
      <c r="J138" s="18">
        <v>604</v>
      </c>
      <c r="K138" s="18">
        <v>655</v>
      </c>
      <c r="L138" s="18">
        <v>688</v>
      </c>
      <c r="M138" s="18">
        <v>615</v>
      </c>
      <c r="N138" s="18">
        <v>613</v>
      </c>
      <c r="O138" s="18">
        <v>706</v>
      </c>
      <c r="P138" s="18">
        <v>700</v>
      </c>
      <c r="Q138" s="18">
        <v>661</v>
      </c>
      <c r="R138" s="18">
        <v>613</v>
      </c>
      <c r="S138" s="19">
        <v>239.82</v>
      </c>
      <c r="T138" s="19">
        <v>276.41000000000003</v>
      </c>
      <c r="U138" s="19">
        <v>272.11</v>
      </c>
      <c r="V138" s="19">
        <v>274.31</v>
      </c>
      <c r="W138" s="19">
        <v>284.52</v>
      </c>
      <c r="X138" s="19">
        <v>278.85000000000002</v>
      </c>
      <c r="Y138" s="19">
        <v>280.63</v>
      </c>
      <c r="Z138" s="19">
        <v>275.66000000000003</v>
      </c>
      <c r="AA138" s="19">
        <v>269.42</v>
      </c>
      <c r="AB138" s="19">
        <v>270.45</v>
      </c>
      <c r="AC138" s="19">
        <v>271.31</v>
      </c>
      <c r="AD138" s="19">
        <v>277.97000000000003</v>
      </c>
      <c r="AE138" s="19">
        <v>245.64</v>
      </c>
      <c r="AF138" s="19">
        <v>273.47000000000003</v>
      </c>
      <c r="AG138" s="18">
        <v>122789</v>
      </c>
      <c r="AH138" s="18">
        <v>146499</v>
      </c>
      <c r="AI138" s="18">
        <v>153198</v>
      </c>
      <c r="AJ138" s="18">
        <v>148674</v>
      </c>
      <c r="AK138" s="18">
        <v>173840</v>
      </c>
      <c r="AL138" s="18">
        <v>168426</v>
      </c>
      <c r="AM138" s="18">
        <v>183812</v>
      </c>
      <c r="AN138" s="18">
        <v>189656</v>
      </c>
      <c r="AO138" s="18">
        <v>165695</v>
      </c>
      <c r="AP138" s="18">
        <v>165783</v>
      </c>
      <c r="AQ138" s="18">
        <v>191546</v>
      </c>
      <c r="AR138" s="18">
        <v>194579</v>
      </c>
      <c r="AS138" s="18">
        <v>162367</v>
      </c>
      <c r="AT138" s="18">
        <v>167636</v>
      </c>
      <c r="AU138" s="18"/>
      <c r="AV138" s="18"/>
      <c r="AW138" s="18"/>
      <c r="AX138" s="18"/>
      <c r="AY138" s="18"/>
      <c r="AZ138" s="18"/>
      <c r="BA138" s="18"/>
      <c r="BB138" s="18"/>
      <c r="BC138" s="18"/>
      <c r="BD138" s="18"/>
      <c r="BE138" s="18"/>
      <c r="BF138" s="18"/>
      <c r="BG138" s="18"/>
      <c r="BH138" s="18"/>
    </row>
    <row r="139" spans="3:60" hidden="1">
      <c r="C139" s="17" t="s">
        <v>116</v>
      </c>
      <c r="D139" s="17" t="s">
        <v>100</v>
      </c>
      <c r="E139" s="18">
        <v>1361</v>
      </c>
      <c r="F139" s="18">
        <v>1412</v>
      </c>
      <c r="G139" s="18">
        <v>1303</v>
      </c>
      <c r="H139" s="18">
        <v>1315</v>
      </c>
      <c r="I139" s="18">
        <v>1409</v>
      </c>
      <c r="J139" s="18">
        <v>1282</v>
      </c>
      <c r="K139" s="18">
        <v>1284</v>
      </c>
      <c r="L139" s="18">
        <v>1330</v>
      </c>
      <c r="M139" s="18">
        <v>1129</v>
      </c>
      <c r="N139" s="18">
        <v>1098</v>
      </c>
      <c r="O139" s="18">
        <v>1177</v>
      </c>
      <c r="P139" s="18">
        <v>1198</v>
      </c>
      <c r="Q139" s="18">
        <v>1175</v>
      </c>
      <c r="R139" s="18">
        <v>1088</v>
      </c>
      <c r="S139" s="19">
        <v>230.04</v>
      </c>
      <c r="T139" s="19">
        <v>250.55</v>
      </c>
      <c r="U139" s="19">
        <v>250.76</v>
      </c>
      <c r="V139" s="19">
        <v>252.33</v>
      </c>
      <c r="W139" s="19">
        <v>257.82</v>
      </c>
      <c r="X139" s="19">
        <v>255.2</v>
      </c>
      <c r="Y139" s="19">
        <v>259.63</v>
      </c>
      <c r="Z139" s="19">
        <v>255.01</v>
      </c>
      <c r="AA139" s="19">
        <v>250.72</v>
      </c>
      <c r="AB139" s="19">
        <v>253.33</v>
      </c>
      <c r="AC139" s="19">
        <v>254.98</v>
      </c>
      <c r="AD139" s="19">
        <v>260.32</v>
      </c>
      <c r="AE139" s="19">
        <v>236.43</v>
      </c>
      <c r="AF139" s="19">
        <v>260.93</v>
      </c>
      <c r="AG139" s="18">
        <v>313089</v>
      </c>
      <c r="AH139" s="18">
        <v>353779</v>
      </c>
      <c r="AI139" s="18">
        <v>326738</v>
      </c>
      <c r="AJ139" s="18">
        <v>331809</v>
      </c>
      <c r="AK139" s="18">
        <v>363275</v>
      </c>
      <c r="AL139" s="18">
        <v>327171</v>
      </c>
      <c r="AM139" s="18">
        <v>333367</v>
      </c>
      <c r="AN139" s="18">
        <v>339161</v>
      </c>
      <c r="AO139" s="18">
        <v>283065</v>
      </c>
      <c r="AP139" s="18">
        <v>278158</v>
      </c>
      <c r="AQ139" s="18">
        <v>300115</v>
      </c>
      <c r="AR139" s="18">
        <v>311867</v>
      </c>
      <c r="AS139" s="18">
        <v>277802</v>
      </c>
      <c r="AT139" s="18">
        <v>283891</v>
      </c>
      <c r="AU139" s="18"/>
      <c r="AV139" s="18"/>
      <c r="AW139" s="18"/>
      <c r="AX139" s="18"/>
      <c r="AY139" s="18"/>
      <c r="AZ139" s="18"/>
      <c r="BA139" s="18"/>
      <c r="BB139" s="18"/>
      <c r="BC139" s="18"/>
      <c r="BD139" s="18"/>
      <c r="BE139" s="18"/>
      <c r="BF139" s="18"/>
      <c r="BG139" s="18"/>
      <c r="BH139" s="18"/>
    </row>
    <row r="140" spans="3:60" hidden="1">
      <c r="C140" s="17" t="s">
        <v>116</v>
      </c>
      <c r="D140" s="17" t="s">
        <v>101</v>
      </c>
      <c r="E140" s="18">
        <v>1385</v>
      </c>
      <c r="F140" s="18">
        <v>1438</v>
      </c>
      <c r="G140" s="18">
        <v>1328</v>
      </c>
      <c r="H140" s="18">
        <v>1340</v>
      </c>
      <c r="I140" s="18">
        <v>1434</v>
      </c>
      <c r="J140" s="18">
        <v>1307</v>
      </c>
      <c r="K140" s="18">
        <v>1284</v>
      </c>
      <c r="L140" s="18">
        <v>1330</v>
      </c>
      <c r="M140" s="18">
        <v>1129</v>
      </c>
      <c r="N140" s="18">
        <v>1098</v>
      </c>
      <c r="O140" s="18">
        <v>1214</v>
      </c>
      <c r="P140" s="18">
        <v>1234</v>
      </c>
      <c r="Q140" s="18">
        <v>1209</v>
      </c>
      <c r="R140" s="18">
        <v>1121</v>
      </c>
      <c r="S140" s="19">
        <v>228.25</v>
      </c>
      <c r="T140" s="19">
        <v>248.61</v>
      </c>
      <c r="U140" s="19">
        <v>248.64</v>
      </c>
      <c r="V140" s="19">
        <v>250.19</v>
      </c>
      <c r="W140" s="19">
        <v>255.74</v>
      </c>
      <c r="X140" s="19">
        <v>252.96</v>
      </c>
      <c r="Y140" s="19">
        <v>259.63</v>
      </c>
      <c r="Z140" s="19">
        <v>255.01</v>
      </c>
      <c r="AA140" s="19">
        <v>250.72</v>
      </c>
      <c r="AB140" s="19">
        <v>253.33</v>
      </c>
      <c r="AC140" s="19">
        <v>256.17</v>
      </c>
      <c r="AD140" s="19">
        <v>261.31</v>
      </c>
      <c r="AE140" s="19">
        <v>237.43</v>
      </c>
      <c r="AF140" s="19">
        <v>261.14</v>
      </c>
      <c r="AG140" s="18">
        <v>316122</v>
      </c>
      <c r="AH140" s="18">
        <v>357499</v>
      </c>
      <c r="AI140" s="18">
        <v>330188</v>
      </c>
      <c r="AJ140" s="18">
        <v>335259</v>
      </c>
      <c r="AK140" s="18">
        <v>366725</v>
      </c>
      <c r="AL140" s="18">
        <v>330621</v>
      </c>
      <c r="AM140" s="18">
        <v>333367</v>
      </c>
      <c r="AN140" s="18">
        <v>339161</v>
      </c>
      <c r="AO140" s="18">
        <v>283065</v>
      </c>
      <c r="AP140" s="18">
        <v>278158</v>
      </c>
      <c r="AQ140" s="18">
        <v>310993</v>
      </c>
      <c r="AR140" s="18">
        <v>322451</v>
      </c>
      <c r="AS140" s="18">
        <v>287050</v>
      </c>
      <c r="AT140" s="18">
        <v>292738</v>
      </c>
      <c r="AU140" s="18"/>
      <c r="AV140" s="18"/>
      <c r="AW140" s="18"/>
      <c r="AX140" s="18"/>
      <c r="AY140" s="18"/>
      <c r="AZ140" s="18"/>
      <c r="BA140" s="18"/>
      <c r="BB140" s="18"/>
      <c r="BC140" s="18"/>
      <c r="BD140" s="18"/>
      <c r="BE140" s="18"/>
      <c r="BF140" s="18"/>
      <c r="BG140" s="18"/>
      <c r="BH140" s="18"/>
    </row>
    <row r="141" spans="3:60" hidden="1">
      <c r="C141" s="17" t="s">
        <v>116</v>
      </c>
      <c r="D141" s="17" t="s">
        <v>102</v>
      </c>
      <c r="E141" s="18">
        <v>0</v>
      </c>
      <c r="F141" s="18">
        <v>0</v>
      </c>
      <c r="G141" s="18">
        <v>0</v>
      </c>
      <c r="H141" s="18">
        <v>0</v>
      </c>
      <c r="I141" s="18">
        <v>0</v>
      </c>
      <c r="J141" s="18">
        <v>0</v>
      </c>
      <c r="K141" s="18">
        <v>0</v>
      </c>
      <c r="L141" s="18">
        <v>0</v>
      </c>
      <c r="M141" s="18">
        <v>0</v>
      </c>
      <c r="N141" s="18">
        <v>0</v>
      </c>
      <c r="O141" s="18">
        <v>0</v>
      </c>
      <c r="P141" s="18">
        <v>0</v>
      </c>
      <c r="Q141" s="18">
        <v>0</v>
      </c>
      <c r="R141" s="18">
        <v>0</v>
      </c>
      <c r="S141" s="19"/>
      <c r="T141" s="19"/>
      <c r="U141" s="19"/>
      <c r="V141" s="19"/>
      <c r="W141" s="19"/>
      <c r="X141" s="19"/>
      <c r="Y141" s="19"/>
      <c r="Z141" s="19"/>
      <c r="AA141" s="19"/>
      <c r="AB141" s="19"/>
      <c r="AC141" s="19"/>
      <c r="AD141" s="19"/>
      <c r="AE141" s="19"/>
      <c r="AF141" s="19"/>
      <c r="AG141" s="18">
        <v>0</v>
      </c>
      <c r="AH141" s="18">
        <v>0</v>
      </c>
      <c r="AI141" s="18">
        <v>0</v>
      </c>
      <c r="AJ141" s="18">
        <v>0</v>
      </c>
      <c r="AK141" s="18">
        <v>0</v>
      </c>
      <c r="AL141" s="18">
        <v>0</v>
      </c>
      <c r="AM141" s="18">
        <v>0</v>
      </c>
      <c r="AN141" s="18">
        <v>0</v>
      </c>
      <c r="AO141" s="18">
        <v>0</v>
      </c>
      <c r="AP141" s="18">
        <v>0</v>
      </c>
      <c r="AQ141" s="18">
        <v>0</v>
      </c>
      <c r="AR141" s="18">
        <v>0</v>
      </c>
      <c r="AS141" s="18">
        <v>0</v>
      </c>
      <c r="AT141" s="18">
        <v>0</v>
      </c>
      <c r="AU141" s="18"/>
      <c r="AV141" s="18"/>
      <c r="AW141" s="18"/>
      <c r="AX141" s="18"/>
      <c r="AY141" s="18"/>
      <c r="AZ141" s="18"/>
      <c r="BA141" s="18"/>
      <c r="BB141" s="18"/>
      <c r="BC141" s="18"/>
      <c r="BD141" s="18"/>
      <c r="BE141" s="18"/>
      <c r="BF141" s="18"/>
      <c r="BG141" s="18"/>
      <c r="BH141" s="18"/>
    </row>
    <row r="142" spans="3:60" hidden="1">
      <c r="C142" s="17" t="s">
        <v>116</v>
      </c>
      <c r="D142" s="17" t="s">
        <v>103</v>
      </c>
      <c r="E142" s="18">
        <v>0</v>
      </c>
      <c r="F142" s="18">
        <v>0</v>
      </c>
      <c r="G142" s="18">
        <v>0</v>
      </c>
      <c r="H142" s="18">
        <v>0</v>
      </c>
      <c r="I142" s="18">
        <v>0</v>
      </c>
      <c r="J142" s="18">
        <v>0</v>
      </c>
      <c r="K142" s="18">
        <v>0</v>
      </c>
      <c r="L142" s="18">
        <v>0</v>
      </c>
      <c r="M142" s="18">
        <v>0</v>
      </c>
      <c r="N142" s="18">
        <v>0</v>
      </c>
      <c r="O142" s="18">
        <v>0</v>
      </c>
      <c r="P142" s="18">
        <v>0</v>
      </c>
      <c r="Q142" s="18">
        <v>0</v>
      </c>
      <c r="R142" s="18">
        <v>0</v>
      </c>
      <c r="S142" s="19"/>
      <c r="T142" s="19"/>
      <c r="U142" s="19"/>
      <c r="V142" s="19"/>
      <c r="W142" s="19"/>
      <c r="X142" s="19"/>
      <c r="Y142" s="19"/>
      <c r="Z142" s="19"/>
      <c r="AA142" s="19"/>
      <c r="AB142" s="19"/>
      <c r="AC142" s="19"/>
      <c r="AD142" s="19"/>
      <c r="AE142" s="19"/>
      <c r="AF142" s="19"/>
      <c r="AG142" s="18">
        <v>0</v>
      </c>
      <c r="AH142" s="18">
        <v>0</v>
      </c>
      <c r="AI142" s="18">
        <v>0</v>
      </c>
      <c r="AJ142" s="18">
        <v>0</v>
      </c>
      <c r="AK142" s="18">
        <v>0</v>
      </c>
      <c r="AL142" s="18">
        <v>0</v>
      </c>
      <c r="AM142" s="18">
        <v>0</v>
      </c>
      <c r="AN142" s="18">
        <v>0</v>
      </c>
      <c r="AO142" s="18">
        <v>0</v>
      </c>
      <c r="AP142" s="18">
        <v>0</v>
      </c>
      <c r="AQ142" s="18">
        <v>0</v>
      </c>
      <c r="AR142" s="18">
        <v>0</v>
      </c>
      <c r="AS142" s="18">
        <v>0</v>
      </c>
      <c r="AT142" s="18">
        <v>0</v>
      </c>
      <c r="AU142" s="18"/>
      <c r="AV142" s="18"/>
      <c r="AW142" s="18"/>
      <c r="AX142" s="18"/>
      <c r="AY142" s="18"/>
      <c r="AZ142" s="18"/>
      <c r="BA142" s="18"/>
      <c r="BB142" s="18"/>
      <c r="BC142" s="18"/>
      <c r="BD142" s="18"/>
      <c r="BE142" s="18"/>
      <c r="BF142" s="18"/>
      <c r="BG142" s="18"/>
      <c r="BH142" s="18"/>
    </row>
    <row r="143" spans="3:60" hidden="1">
      <c r="C143" s="17" t="s">
        <v>116</v>
      </c>
      <c r="D143" s="17" t="s">
        <v>104</v>
      </c>
      <c r="E143" s="18">
        <v>0</v>
      </c>
      <c r="F143" s="18">
        <v>0</v>
      </c>
      <c r="G143" s="18">
        <v>0</v>
      </c>
      <c r="H143" s="18">
        <v>0</v>
      </c>
      <c r="I143" s="18">
        <v>0</v>
      </c>
      <c r="J143" s="18">
        <v>0</v>
      </c>
      <c r="K143" s="18">
        <v>0</v>
      </c>
      <c r="L143" s="18">
        <v>0</v>
      </c>
      <c r="M143" s="18">
        <v>0</v>
      </c>
      <c r="N143" s="18">
        <v>0</v>
      </c>
      <c r="O143" s="18">
        <v>0</v>
      </c>
      <c r="P143" s="18">
        <v>0</v>
      </c>
      <c r="Q143" s="18">
        <v>0</v>
      </c>
      <c r="R143" s="18">
        <v>0</v>
      </c>
      <c r="S143" s="19"/>
      <c r="T143" s="19"/>
      <c r="U143" s="19"/>
      <c r="V143" s="19"/>
      <c r="W143" s="19"/>
      <c r="X143" s="19"/>
      <c r="Y143" s="19"/>
      <c r="Z143" s="19"/>
      <c r="AA143" s="19"/>
      <c r="AB143" s="19"/>
      <c r="AC143" s="19"/>
      <c r="AD143" s="19"/>
      <c r="AE143" s="19"/>
      <c r="AF143" s="19"/>
      <c r="AG143" s="18">
        <v>0</v>
      </c>
      <c r="AH143" s="18">
        <v>0</v>
      </c>
      <c r="AI143" s="18">
        <v>0</v>
      </c>
      <c r="AJ143" s="18">
        <v>0</v>
      </c>
      <c r="AK143" s="18">
        <v>0</v>
      </c>
      <c r="AL143" s="18">
        <v>0</v>
      </c>
      <c r="AM143" s="18">
        <v>0</v>
      </c>
      <c r="AN143" s="18">
        <v>0</v>
      </c>
      <c r="AO143" s="18">
        <v>0</v>
      </c>
      <c r="AP143" s="18">
        <v>0</v>
      </c>
      <c r="AQ143" s="18">
        <v>0</v>
      </c>
      <c r="AR143" s="18">
        <v>0</v>
      </c>
      <c r="AS143" s="18">
        <v>0</v>
      </c>
      <c r="AT143" s="18">
        <v>0</v>
      </c>
      <c r="AU143" s="18"/>
      <c r="AV143" s="18"/>
      <c r="AW143" s="18"/>
      <c r="AX143" s="18"/>
      <c r="AY143" s="18"/>
      <c r="AZ143" s="18"/>
      <c r="BA143" s="18"/>
      <c r="BB143" s="18"/>
      <c r="BC143" s="18"/>
      <c r="BD143" s="18"/>
      <c r="BE143" s="18"/>
      <c r="BF143" s="18"/>
      <c r="BG143" s="18"/>
      <c r="BH143" s="18"/>
    </row>
    <row r="144" spans="3:60" hidden="1">
      <c r="C144" s="17" t="s">
        <v>116</v>
      </c>
      <c r="D144" s="17" t="s">
        <v>105</v>
      </c>
      <c r="E144" s="18">
        <v>0</v>
      </c>
      <c r="F144" s="18">
        <v>0</v>
      </c>
      <c r="G144" s="18">
        <v>0</v>
      </c>
      <c r="H144" s="18">
        <v>0</v>
      </c>
      <c r="I144" s="18">
        <v>0</v>
      </c>
      <c r="J144" s="18">
        <v>0</v>
      </c>
      <c r="K144" s="18">
        <v>0</v>
      </c>
      <c r="L144" s="18">
        <v>0</v>
      </c>
      <c r="M144" s="18">
        <v>0</v>
      </c>
      <c r="N144" s="18">
        <v>0</v>
      </c>
      <c r="O144" s="18">
        <v>0</v>
      </c>
      <c r="P144" s="18">
        <v>0</v>
      </c>
      <c r="Q144" s="18">
        <v>0</v>
      </c>
      <c r="R144" s="18">
        <v>0</v>
      </c>
      <c r="S144" s="19"/>
      <c r="T144" s="19"/>
      <c r="U144" s="19"/>
      <c r="V144" s="19"/>
      <c r="W144" s="19"/>
      <c r="X144" s="19"/>
      <c r="Y144" s="19"/>
      <c r="Z144" s="19"/>
      <c r="AA144" s="19"/>
      <c r="AB144" s="19"/>
      <c r="AC144" s="19"/>
      <c r="AD144" s="19"/>
      <c r="AE144" s="19"/>
      <c r="AF144" s="19"/>
      <c r="AG144" s="18">
        <v>0</v>
      </c>
      <c r="AH144" s="18">
        <v>0</v>
      </c>
      <c r="AI144" s="18">
        <v>0</v>
      </c>
      <c r="AJ144" s="18">
        <v>0</v>
      </c>
      <c r="AK144" s="18">
        <v>0</v>
      </c>
      <c r="AL144" s="18">
        <v>0</v>
      </c>
      <c r="AM144" s="18">
        <v>0</v>
      </c>
      <c r="AN144" s="18">
        <v>0</v>
      </c>
      <c r="AO144" s="18">
        <v>0</v>
      </c>
      <c r="AP144" s="18">
        <v>0</v>
      </c>
      <c r="AQ144" s="18">
        <v>0</v>
      </c>
      <c r="AR144" s="18">
        <v>0</v>
      </c>
      <c r="AS144" s="18">
        <v>0</v>
      </c>
      <c r="AT144" s="18">
        <v>0</v>
      </c>
      <c r="AU144" s="18"/>
      <c r="AV144" s="18"/>
      <c r="AW144" s="18"/>
      <c r="AX144" s="18"/>
      <c r="AY144" s="18"/>
      <c r="AZ144" s="18"/>
      <c r="BA144" s="18"/>
      <c r="BB144" s="18"/>
      <c r="BC144" s="18"/>
      <c r="BD144" s="18"/>
      <c r="BE144" s="18"/>
      <c r="BF144" s="18"/>
      <c r="BG144" s="18"/>
      <c r="BH144" s="18"/>
    </row>
    <row r="145" spans="3:60" hidden="1">
      <c r="C145" s="17" t="s">
        <v>116</v>
      </c>
      <c r="D145" s="17" t="s">
        <v>106</v>
      </c>
      <c r="E145" s="18">
        <v>1385</v>
      </c>
      <c r="F145" s="18">
        <v>1438</v>
      </c>
      <c r="G145" s="18">
        <v>1328</v>
      </c>
      <c r="H145" s="18">
        <v>1340</v>
      </c>
      <c r="I145" s="18">
        <v>1434</v>
      </c>
      <c r="J145" s="18">
        <v>1307</v>
      </c>
      <c r="K145" s="18">
        <v>1284</v>
      </c>
      <c r="L145" s="18">
        <v>1330</v>
      </c>
      <c r="M145" s="18">
        <v>1129</v>
      </c>
      <c r="N145" s="18">
        <v>1098</v>
      </c>
      <c r="O145" s="18">
        <v>1214</v>
      </c>
      <c r="P145" s="18">
        <v>1234</v>
      </c>
      <c r="Q145" s="18">
        <v>1209</v>
      </c>
      <c r="R145" s="18">
        <v>1121</v>
      </c>
      <c r="S145" s="19"/>
      <c r="T145" s="19"/>
      <c r="U145" s="19"/>
      <c r="V145" s="19"/>
      <c r="W145" s="19"/>
      <c r="X145" s="19"/>
      <c r="Y145" s="19"/>
      <c r="Z145" s="19"/>
      <c r="AA145" s="19"/>
      <c r="AB145" s="19"/>
      <c r="AC145" s="19"/>
      <c r="AD145" s="19"/>
      <c r="AE145" s="19"/>
      <c r="AF145" s="19"/>
      <c r="AG145" s="18">
        <v>316122</v>
      </c>
      <c r="AH145" s="18">
        <v>357499</v>
      </c>
      <c r="AI145" s="18">
        <v>330188</v>
      </c>
      <c r="AJ145" s="18">
        <v>335259</v>
      </c>
      <c r="AK145" s="18">
        <v>366725</v>
      </c>
      <c r="AL145" s="18">
        <v>330621</v>
      </c>
      <c r="AM145" s="18">
        <v>333367</v>
      </c>
      <c r="AN145" s="18">
        <v>339161</v>
      </c>
      <c r="AO145" s="18">
        <v>283065</v>
      </c>
      <c r="AP145" s="18">
        <v>278158</v>
      </c>
      <c r="AQ145" s="18">
        <v>310993</v>
      </c>
      <c r="AR145" s="18">
        <v>322451</v>
      </c>
      <c r="AS145" s="18">
        <v>287050</v>
      </c>
      <c r="AT145" s="18">
        <v>292738</v>
      </c>
      <c r="AU145" s="18"/>
      <c r="AV145" s="18"/>
      <c r="AW145" s="18"/>
      <c r="AX145" s="18"/>
      <c r="AY145" s="18"/>
      <c r="AZ145" s="18"/>
      <c r="BA145" s="18"/>
      <c r="BB145" s="18"/>
      <c r="BC145" s="18"/>
      <c r="BD145" s="18"/>
      <c r="BE145" s="18"/>
      <c r="BF145" s="18"/>
      <c r="BG145" s="18"/>
      <c r="BH145" s="18"/>
    </row>
    <row r="146" spans="3:60" hidden="1">
      <c r="C146" s="17" t="s">
        <v>117</v>
      </c>
      <c r="D146" s="17" t="s">
        <v>95</v>
      </c>
      <c r="E146" s="18">
        <v>115</v>
      </c>
      <c r="F146" s="18">
        <v>125</v>
      </c>
      <c r="G146" s="18">
        <v>110</v>
      </c>
      <c r="H146" s="18">
        <v>109</v>
      </c>
      <c r="I146" s="18">
        <v>120</v>
      </c>
      <c r="J146" s="18">
        <v>113</v>
      </c>
      <c r="K146" s="18">
        <v>113</v>
      </c>
      <c r="L146" s="18">
        <v>124</v>
      </c>
      <c r="M146" s="18">
        <v>120</v>
      </c>
      <c r="N146" s="18">
        <v>119</v>
      </c>
      <c r="O146" s="18">
        <v>136</v>
      </c>
      <c r="P146" s="18">
        <v>135</v>
      </c>
      <c r="Q146" s="18">
        <v>135</v>
      </c>
      <c r="R146" s="18">
        <v>133</v>
      </c>
      <c r="S146" s="19">
        <v>215.74</v>
      </c>
      <c r="T146" s="19">
        <v>209.76</v>
      </c>
      <c r="U146" s="19">
        <v>238.55</v>
      </c>
      <c r="V146" s="19">
        <v>238.44</v>
      </c>
      <c r="W146" s="19">
        <v>234.04</v>
      </c>
      <c r="X146" s="19">
        <v>217.79</v>
      </c>
      <c r="Y146" s="19">
        <v>257.19</v>
      </c>
      <c r="Z146" s="19">
        <v>276.52999999999997</v>
      </c>
      <c r="AA146" s="19">
        <v>262.89999999999998</v>
      </c>
      <c r="AB146" s="19">
        <v>279</v>
      </c>
      <c r="AC146" s="19">
        <v>297.79000000000002</v>
      </c>
      <c r="AD146" s="19">
        <v>290</v>
      </c>
      <c r="AE146" s="19">
        <v>230</v>
      </c>
      <c r="AF146" s="19">
        <v>260</v>
      </c>
      <c r="AG146" s="18">
        <v>24810</v>
      </c>
      <c r="AH146" s="18">
        <v>26220</v>
      </c>
      <c r="AI146" s="18">
        <v>26240</v>
      </c>
      <c r="AJ146" s="18">
        <v>25990</v>
      </c>
      <c r="AK146" s="18">
        <v>28085</v>
      </c>
      <c r="AL146" s="18">
        <v>24610</v>
      </c>
      <c r="AM146" s="18">
        <v>29063</v>
      </c>
      <c r="AN146" s="18">
        <v>34290</v>
      </c>
      <c r="AO146" s="18">
        <v>31548</v>
      </c>
      <c r="AP146" s="18">
        <v>33201</v>
      </c>
      <c r="AQ146" s="18">
        <v>40500</v>
      </c>
      <c r="AR146" s="18">
        <v>39150</v>
      </c>
      <c r="AS146" s="18">
        <v>31050</v>
      </c>
      <c r="AT146" s="18">
        <v>34580</v>
      </c>
      <c r="AU146" s="18"/>
      <c r="AV146" s="18"/>
      <c r="AW146" s="18"/>
      <c r="AX146" s="18"/>
      <c r="AY146" s="18"/>
      <c r="AZ146" s="18"/>
      <c r="BA146" s="18"/>
      <c r="BB146" s="18"/>
      <c r="BC146" s="18"/>
      <c r="BD146" s="18"/>
      <c r="BE146" s="18"/>
      <c r="BF146" s="18"/>
      <c r="BG146" s="18"/>
      <c r="BH146" s="18"/>
    </row>
    <row r="147" spans="3:60" hidden="1">
      <c r="C147" s="17" t="s">
        <v>117</v>
      </c>
      <c r="D147" s="17" t="s">
        <v>96</v>
      </c>
      <c r="E147" s="18">
        <v>0</v>
      </c>
      <c r="F147" s="18">
        <v>0</v>
      </c>
      <c r="G147" s="18">
        <v>0</v>
      </c>
      <c r="H147" s="18">
        <v>0</v>
      </c>
      <c r="I147" s="18">
        <v>0</v>
      </c>
      <c r="J147" s="18">
        <v>0</v>
      </c>
      <c r="K147" s="18">
        <v>0</v>
      </c>
      <c r="L147" s="18">
        <v>0</v>
      </c>
      <c r="M147" s="18">
        <v>0</v>
      </c>
      <c r="N147" s="18">
        <v>0</v>
      </c>
      <c r="O147" s="18">
        <v>0</v>
      </c>
      <c r="P147" s="18">
        <v>0</v>
      </c>
      <c r="Q147" s="18">
        <v>0</v>
      </c>
      <c r="R147" s="18">
        <v>0</v>
      </c>
      <c r="S147" s="19"/>
      <c r="T147" s="19"/>
      <c r="U147" s="19"/>
      <c r="V147" s="19"/>
      <c r="W147" s="19"/>
      <c r="X147" s="19"/>
      <c r="Y147" s="19"/>
      <c r="Z147" s="19"/>
      <c r="AA147" s="19"/>
      <c r="AB147" s="19"/>
      <c r="AC147" s="19"/>
      <c r="AD147" s="19"/>
      <c r="AE147" s="19"/>
      <c r="AF147" s="19"/>
      <c r="AG147" s="18">
        <v>3578</v>
      </c>
      <c r="AH147" s="18">
        <v>6170</v>
      </c>
      <c r="AI147" s="18">
        <v>2830</v>
      </c>
      <c r="AJ147" s="18">
        <v>2030</v>
      </c>
      <c r="AK147" s="18">
        <v>5180</v>
      </c>
      <c r="AL147" s="18">
        <v>1580</v>
      </c>
      <c r="AM147" s="18">
        <v>2800</v>
      </c>
      <c r="AN147" s="18">
        <v>6830</v>
      </c>
      <c r="AO147" s="18">
        <v>4191</v>
      </c>
      <c r="AP147" s="18">
        <v>5840</v>
      </c>
      <c r="AQ147" s="18">
        <v>3454</v>
      </c>
      <c r="AR147" s="18">
        <v>3395</v>
      </c>
      <c r="AS147" s="18">
        <v>3245</v>
      </c>
      <c r="AT147" s="18">
        <v>3245</v>
      </c>
      <c r="AU147" s="18"/>
      <c r="AV147" s="18"/>
      <c r="AW147" s="18"/>
      <c r="AX147" s="18"/>
      <c r="AY147" s="18"/>
      <c r="AZ147" s="18"/>
      <c r="BA147" s="18"/>
      <c r="BB147" s="18"/>
      <c r="BC147" s="18"/>
      <c r="BD147" s="18"/>
      <c r="BE147" s="18"/>
      <c r="BF147" s="18"/>
      <c r="BG147" s="18"/>
      <c r="BH147" s="18"/>
    </row>
    <row r="148" spans="3:60" hidden="1">
      <c r="C148" s="17" t="s">
        <v>117</v>
      </c>
      <c r="D148" s="17" t="s">
        <v>97</v>
      </c>
      <c r="E148" s="18">
        <v>0</v>
      </c>
      <c r="F148" s="18">
        <v>0</v>
      </c>
      <c r="G148" s="18">
        <v>0</v>
      </c>
      <c r="H148" s="18">
        <v>0</v>
      </c>
      <c r="I148" s="18">
        <v>0</v>
      </c>
      <c r="J148" s="18">
        <v>0</v>
      </c>
      <c r="K148" s="18">
        <v>0</v>
      </c>
      <c r="L148" s="18">
        <v>0</v>
      </c>
      <c r="M148" s="18">
        <v>0</v>
      </c>
      <c r="N148" s="18">
        <v>0</v>
      </c>
      <c r="O148" s="18">
        <v>3</v>
      </c>
      <c r="P148" s="18">
        <v>18</v>
      </c>
      <c r="Q148" s="18">
        <v>18</v>
      </c>
      <c r="R148" s="18">
        <v>15</v>
      </c>
      <c r="S148" s="19"/>
      <c r="T148" s="19"/>
      <c r="U148" s="19"/>
      <c r="V148" s="19"/>
      <c r="W148" s="19"/>
      <c r="X148" s="19"/>
      <c r="Y148" s="19"/>
      <c r="Z148" s="19"/>
      <c r="AA148" s="19"/>
      <c r="AB148" s="19"/>
      <c r="AC148" s="19">
        <v>400</v>
      </c>
      <c r="AD148" s="19">
        <v>400</v>
      </c>
      <c r="AE148" s="19">
        <v>330</v>
      </c>
      <c r="AF148" s="19">
        <v>400</v>
      </c>
      <c r="AG148" s="18">
        <v>0</v>
      </c>
      <c r="AH148" s="18">
        <v>0</v>
      </c>
      <c r="AI148" s="18">
        <v>0</v>
      </c>
      <c r="AJ148" s="18">
        <v>0</v>
      </c>
      <c r="AK148" s="18">
        <v>0</v>
      </c>
      <c r="AL148" s="18">
        <v>0</v>
      </c>
      <c r="AM148" s="18">
        <v>0</v>
      </c>
      <c r="AN148" s="18">
        <v>0</v>
      </c>
      <c r="AO148" s="18">
        <v>0</v>
      </c>
      <c r="AP148" s="18">
        <v>0</v>
      </c>
      <c r="AQ148" s="18">
        <v>1200</v>
      </c>
      <c r="AR148" s="18">
        <v>7200</v>
      </c>
      <c r="AS148" s="18">
        <v>5940</v>
      </c>
      <c r="AT148" s="18">
        <v>6000</v>
      </c>
      <c r="AU148" s="18"/>
      <c r="AV148" s="18"/>
      <c r="AW148" s="18"/>
      <c r="AX148" s="18"/>
      <c r="AY148" s="18"/>
      <c r="AZ148" s="18"/>
      <c r="BA148" s="18"/>
      <c r="BB148" s="18"/>
      <c r="BC148" s="18"/>
      <c r="BD148" s="18"/>
      <c r="BE148" s="18"/>
      <c r="BF148" s="18"/>
      <c r="BG148" s="18"/>
      <c r="BH148" s="18"/>
    </row>
    <row r="149" spans="3:60" hidden="1">
      <c r="C149" s="17" t="s">
        <v>117</v>
      </c>
      <c r="D149" s="17" t="s">
        <v>98</v>
      </c>
      <c r="E149" s="18">
        <v>639</v>
      </c>
      <c r="F149" s="18">
        <v>662</v>
      </c>
      <c r="G149" s="18">
        <v>728</v>
      </c>
      <c r="H149" s="18">
        <v>766</v>
      </c>
      <c r="I149" s="18">
        <v>810</v>
      </c>
      <c r="J149" s="18">
        <v>798</v>
      </c>
      <c r="K149" s="18">
        <v>846</v>
      </c>
      <c r="L149" s="18">
        <v>861</v>
      </c>
      <c r="M149" s="18">
        <v>908</v>
      </c>
      <c r="N149" s="18">
        <v>915</v>
      </c>
      <c r="O149" s="18">
        <v>902</v>
      </c>
      <c r="P149" s="18">
        <v>911</v>
      </c>
      <c r="Q149" s="18">
        <v>911</v>
      </c>
      <c r="R149" s="18">
        <v>958</v>
      </c>
      <c r="S149" s="19">
        <v>200.83</v>
      </c>
      <c r="T149" s="19">
        <v>243.81</v>
      </c>
      <c r="U149" s="19">
        <v>224.82</v>
      </c>
      <c r="V149" s="19">
        <v>228.8</v>
      </c>
      <c r="W149" s="19">
        <v>233.86</v>
      </c>
      <c r="X149" s="19">
        <v>234.97</v>
      </c>
      <c r="Y149" s="19">
        <v>271.38</v>
      </c>
      <c r="Z149" s="19">
        <v>272.85000000000002</v>
      </c>
      <c r="AA149" s="19">
        <v>257.33</v>
      </c>
      <c r="AB149" s="19">
        <v>271.52</v>
      </c>
      <c r="AC149" s="19">
        <v>300</v>
      </c>
      <c r="AD149" s="19">
        <v>290</v>
      </c>
      <c r="AE149" s="19">
        <v>230</v>
      </c>
      <c r="AF149" s="19">
        <v>330</v>
      </c>
      <c r="AG149" s="18">
        <v>128330</v>
      </c>
      <c r="AH149" s="18">
        <v>161400</v>
      </c>
      <c r="AI149" s="18">
        <v>163670</v>
      </c>
      <c r="AJ149" s="18">
        <v>175260</v>
      </c>
      <c r="AK149" s="18">
        <v>189430</v>
      </c>
      <c r="AL149" s="18">
        <v>187509</v>
      </c>
      <c r="AM149" s="18">
        <v>229585</v>
      </c>
      <c r="AN149" s="18">
        <v>234925</v>
      </c>
      <c r="AO149" s="18">
        <v>233655</v>
      </c>
      <c r="AP149" s="18">
        <v>248445</v>
      </c>
      <c r="AQ149" s="18">
        <v>270600</v>
      </c>
      <c r="AR149" s="18">
        <v>264190</v>
      </c>
      <c r="AS149" s="18">
        <v>209530</v>
      </c>
      <c r="AT149" s="18">
        <v>316140</v>
      </c>
      <c r="AU149" s="18"/>
      <c r="AV149" s="18"/>
      <c r="AW149" s="18"/>
      <c r="AX149" s="18"/>
      <c r="AY149" s="18"/>
      <c r="AZ149" s="18"/>
      <c r="BA149" s="18"/>
      <c r="BB149" s="18"/>
      <c r="BC149" s="18"/>
      <c r="BD149" s="18"/>
      <c r="BE149" s="18"/>
      <c r="BF149" s="18"/>
      <c r="BG149" s="18"/>
      <c r="BH149" s="18"/>
    </row>
    <row r="150" spans="3:60" hidden="1">
      <c r="C150" s="17" t="s">
        <v>117</v>
      </c>
      <c r="D150" s="17" t="s">
        <v>99</v>
      </c>
      <c r="E150" s="18">
        <v>1643</v>
      </c>
      <c r="F150" s="18">
        <v>1789</v>
      </c>
      <c r="G150" s="18">
        <v>1787</v>
      </c>
      <c r="H150" s="18">
        <v>1927</v>
      </c>
      <c r="I150" s="18">
        <v>2157</v>
      </c>
      <c r="J150" s="18">
        <v>2152</v>
      </c>
      <c r="K150" s="18">
        <v>2190</v>
      </c>
      <c r="L150" s="18">
        <v>2225</v>
      </c>
      <c r="M150" s="18">
        <v>2227</v>
      </c>
      <c r="N150" s="18">
        <v>2355</v>
      </c>
      <c r="O150" s="18">
        <v>2267</v>
      </c>
      <c r="P150" s="18">
        <v>2262</v>
      </c>
      <c r="Q150" s="18">
        <v>2262</v>
      </c>
      <c r="R150" s="18">
        <v>2376</v>
      </c>
      <c r="S150" s="19">
        <v>287.73</v>
      </c>
      <c r="T150" s="19">
        <v>318.11</v>
      </c>
      <c r="U150" s="19">
        <v>308.07</v>
      </c>
      <c r="V150" s="19">
        <v>303.83999999999997</v>
      </c>
      <c r="W150" s="19">
        <v>327.29000000000002</v>
      </c>
      <c r="X150" s="19">
        <v>307.11</v>
      </c>
      <c r="Y150" s="19">
        <v>344.35</v>
      </c>
      <c r="Z150" s="19">
        <v>347.16</v>
      </c>
      <c r="AA150" s="19">
        <v>379.59</v>
      </c>
      <c r="AB150" s="19">
        <v>378.87</v>
      </c>
      <c r="AC150" s="19">
        <v>430</v>
      </c>
      <c r="AD150" s="19">
        <v>388.21</v>
      </c>
      <c r="AE150" s="19">
        <v>330</v>
      </c>
      <c r="AF150" s="19">
        <v>360</v>
      </c>
      <c r="AG150" s="18">
        <v>472740</v>
      </c>
      <c r="AH150" s="18">
        <v>569090</v>
      </c>
      <c r="AI150" s="18">
        <v>550520</v>
      </c>
      <c r="AJ150" s="18">
        <v>585500</v>
      </c>
      <c r="AK150" s="18">
        <v>705970</v>
      </c>
      <c r="AL150" s="18">
        <v>660898</v>
      </c>
      <c r="AM150" s="18">
        <v>754116</v>
      </c>
      <c r="AN150" s="18">
        <v>772435</v>
      </c>
      <c r="AO150" s="18">
        <v>845340</v>
      </c>
      <c r="AP150" s="18">
        <v>892246</v>
      </c>
      <c r="AQ150" s="18">
        <v>974810</v>
      </c>
      <c r="AR150" s="18">
        <v>878120</v>
      </c>
      <c r="AS150" s="18">
        <v>746460</v>
      </c>
      <c r="AT150" s="18">
        <v>855360</v>
      </c>
      <c r="AU150" s="18"/>
      <c r="AV150" s="18"/>
      <c r="AW150" s="18"/>
      <c r="AX150" s="18"/>
      <c r="AY150" s="18"/>
      <c r="AZ150" s="18"/>
      <c r="BA150" s="18"/>
      <c r="BB150" s="18"/>
      <c r="BC150" s="18"/>
      <c r="BD150" s="18"/>
      <c r="BE150" s="18"/>
      <c r="BF150" s="18"/>
      <c r="BG150" s="18"/>
      <c r="BH150" s="18"/>
    </row>
    <row r="151" spans="3:60" hidden="1">
      <c r="C151" s="17" t="s">
        <v>117</v>
      </c>
      <c r="D151" s="17" t="s">
        <v>100</v>
      </c>
      <c r="E151" s="18">
        <v>2282</v>
      </c>
      <c r="F151" s="18">
        <v>2451</v>
      </c>
      <c r="G151" s="18">
        <v>2515</v>
      </c>
      <c r="H151" s="18">
        <v>2693</v>
      </c>
      <c r="I151" s="18">
        <v>2967</v>
      </c>
      <c r="J151" s="18">
        <v>2950</v>
      </c>
      <c r="K151" s="18">
        <v>3036</v>
      </c>
      <c r="L151" s="18">
        <v>3086</v>
      </c>
      <c r="M151" s="18">
        <v>3135</v>
      </c>
      <c r="N151" s="18">
        <v>3270</v>
      </c>
      <c r="O151" s="18">
        <v>3169</v>
      </c>
      <c r="P151" s="18">
        <v>3173</v>
      </c>
      <c r="Q151" s="18">
        <v>3173</v>
      </c>
      <c r="R151" s="18">
        <v>3334</v>
      </c>
      <c r="S151" s="19">
        <v>263.39999999999998</v>
      </c>
      <c r="T151" s="19">
        <v>298.04000000000002</v>
      </c>
      <c r="U151" s="19">
        <v>283.97000000000003</v>
      </c>
      <c r="V151" s="19">
        <v>282.5</v>
      </c>
      <c r="W151" s="19">
        <v>301.79000000000002</v>
      </c>
      <c r="X151" s="19">
        <v>287.60000000000002</v>
      </c>
      <c r="Y151" s="19">
        <v>324.01</v>
      </c>
      <c r="Z151" s="19">
        <v>326.43</v>
      </c>
      <c r="AA151" s="19">
        <v>344.18</v>
      </c>
      <c r="AB151" s="19">
        <v>348.84</v>
      </c>
      <c r="AC151" s="19">
        <v>393</v>
      </c>
      <c r="AD151" s="19">
        <v>360.01</v>
      </c>
      <c r="AE151" s="19">
        <v>301.29000000000002</v>
      </c>
      <c r="AF151" s="19">
        <v>351.38</v>
      </c>
      <c r="AG151" s="18">
        <v>601070</v>
      </c>
      <c r="AH151" s="18">
        <v>730490</v>
      </c>
      <c r="AI151" s="18">
        <v>714190</v>
      </c>
      <c r="AJ151" s="18">
        <v>760760</v>
      </c>
      <c r="AK151" s="18">
        <v>895400</v>
      </c>
      <c r="AL151" s="18">
        <v>848407</v>
      </c>
      <c r="AM151" s="18">
        <v>983701</v>
      </c>
      <c r="AN151" s="18">
        <v>1007360</v>
      </c>
      <c r="AO151" s="18">
        <v>1078995</v>
      </c>
      <c r="AP151" s="18">
        <v>1140691</v>
      </c>
      <c r="AQ151" s="18">
        <v>1245410</v>
      </c>
      <c r="AR151" s="18">
        <v>1142310</v>
      </c>
      <c r="AS151" s="18">
        <v>955990</v>
      </c>
      <c r="AT151" s="18">
        <v>1171500</v>
      </c>
      <c r="AU151" s="18"/>
      <c r="AV151" s="18"/>
      <c r="AW151" s="18"/>
      <c r="AX151" s="18"/>
      <c r="AY151" s="18"/>
      <c r="AZ151" s="18"/>
      <c r="BA151" s="18"/>
      <c r="BB151" s="18"/>
      <c r="BC151" s="18"/>
      <c r="BD151" s="18"/>
      <c r="BE151" s="18"/>
      <c r="BF151" s="18"/>
      <c r="BG151" s="18"/>
      <c r="BH151" s="18"/>
    </row>
    <row r="152" spans="3:60" hidden="1">
      <c r="C152" s="17" t="s">
        <v>117</v>
      </c>
      <c r="D152" s="17" t="s">
        <v>101</v>
      </c>
      <c r="E152" s="18">
        <v>2397</v>
      </c>
      <c r="F152" s="18">
        <v>2576</v>
      </c>
      <c r="G152" s="18">
        <v>2625</v>
      </c>
      <c r="H152" s="18">
        <v>2802</v>
      </c>
      <c r="I152" s="18">
        <v>3087</v>
      </c>
      <c r="J152" s="18">
        <v>3063</v>
      </c>
      <c r="K152" s="18">
        <v>3149</v>
      </c>
      <c r="L152" s="18">
        <v>3210</v>
      </c>
      <c r="M152" s="18">
        <v>3255</v>
      </c>
      <c r="N152" s="18">
        <v>3389</v>
      </c>
      <c r="O152" s="18">
        <v>3308</v>
      </c>
      <c r="P152" s="18">
        <v>3326</v>
      </c>
      <c r="Q152" s="18">
        <v>3326</v>
      </c>
      <c r="R152" s="18">
        <v>3482</v>
      </c>
      <c r="S152" s="19">
        <v>262.60000000000002</v>
      </c>
      <c r="T152" s="19">
        <v>296.14999999999998</v>
      </c>
      <c r="U152" s="19">
        <v>283.14999999999998</v>
      </c>
      <c r="V152" s="19">
        <v>281.51</v>
      </c>
      <c r="W152" s="19">
        <v>300.83</v>
      </c>
      <c r="X152" s="19">
        <v>285.54000000000002</v>
      </c>
      <c r="Y152" s="19">
        <v>322.5</v>
      </c>
      <c r="Z152" s="19">
        <v>326.63</v>
      </c>
      <c r="AA152" s="19">
        <v>342.47</v>
      </c>
      <c r="AB152" s="19">
        <v>348.11</v>
      </c>
      <c r="AC152" s="19">
        <v>390.13</v>
      </c>
      <c r="AD152" s="19">
        <v>358.4</v>
      </c>
      <c r="AE152" s="19">
        <v>299.52999999999997</v>
      </c>
      <c r="AF152" s="19">
        <v>349.03</v>
      </c>
      <c r="AG152" s="18">
        <v>629458</v>
      </c>
      <c r="AH152" s="18">
        <v>762880</v>
      </c>
      <c r="AI152" s="18">
        <v>743260</v>
      </c>
      <c r="AJ152" s="18">
        <v>788780</v>
      </c>
      <c r="AK152" s="18">
        <v>928665</v>
      </c>
      <c r="AL152" s="18">
        <v>874597</v>
      </c>
      <c r="AM152" s="18">
        <v>1015564</v>
      </c>
      <c r="AN152" s="18">
        <v>1048480</v>
      </c>
      <c r="AO152" s="18">
        <v>1114734</v>
      </c>
      <c r="AP152" s="18">
        <v>1179732</v>
      </c>
      <c r="AQ152" s="18">
        <v>1290564</v>
      </c>
      <c r="AR152" s="18">
        <v>1192055</v>
      </c>
      <c r="AS152" s="18">
        <v>996225</v>
      </c>
      <c r="AT152" s="18">
        <v>1215325</v>
      </c>
      <c r="AU152" s="18"/>
      <c r="AV152" s="18"/>
      <c r="AW152" s="18"/>
      <c r="AX152" s="18"/>
      <c r="AY152" s="18"/>
      <c r="AZ152" s="18"/>
      <c r="BA152" s="18"/>
      <c r="BB152" s="18"/>
      <c r="BC152" s="18"/>
      <c r="BD152" s="18"/>
      <c r="BE152" s="18"/>
      <c r="BF152" s="18"/>
      <c r="BG152" s="18"/>
      <c r="BH152" s="18"/>
    </row>
    <row r="153" spans="3:60" hidden="1">
      <c r="C153" s="17" t="s">
        <v>117</v>
      </c>
      <c r="D153" s="17" t="s">
        <v>102</v>
      </c>
      <c r="E153" s="18">
        <v>0</v>
      </c>
      <c r="F153" s="18">
        <v>0</v>
      </c>
      <c r="G153" s="18">
        <v>0</v>
      </c>
      <c r="H153" s="18">
        <v>0</v>
      </c>
      <c r="I153" s="18">
        <v>0</v>
      </c>
      <c r="J153" s="18">
        <v>0</v>
      </c>
      <c r="K153" s="18">
        <v>0</v>
      </c>
      <c r="L153" s="18">
        <v>0</v>
      </c>
      <c r="M153" s="18">
        <v>0</v>
      </c>
      <c r="N153" s="18">
        <v>0</v>
      </c>
      <c r="O153" s="18">
        <v>0</v>
      </c>
      <c r="P153" s="18">
        <v>0</v>
      </c>
      <c r="Q153" s="18">
        <v>0</v>
      </c>
      <c r="R153" s="18">
        <v>0</v>
      </c>
      <c r="S153" s="19"/>
      <c r="T153" s="19"/>
      <c r="U153" s="19"/>
      <c r="V153" s="19"/>
      <c r="W153" s="19"/>
      <c r="X153" s="19"/>
      <c r="Y153" s="19"/>
      <c r="Z153" s="19"/>
      <c r="AA153" s="19"/>
      <c r="AB153" s="19"/>
      <c r="AC153" s="19"/>
      <c r="AD153" s="19"/>
      <c r="AE153" s="19"/>
      <c r="AF153" s="19"/>
      <c r="AG153" s="18">
        <v>0</v>
      </c>
      <c r="AH153" s="18">
        <v>0</v>
      </c>
      <c r="AI153" s="18">
        <v>0</v>
      </c>
      <c r="AJ153" s="18">
        <v>0</v>
      </c>
      <c r="AK153" s="18">
        <v>0</v>
      </c>
      <c r="AL153" s="18">
        <v>0</v>
      </c>
      <c r="AM153" s="18">
        <v>0</v>
      </c>
      <c r="AN153" s="18">
        <v>0</v>
      </c>
      <c r="AO153" s="18">
        <v>0</v>
      </c>
      <c r="AP153" s="18">
        <v>0</v>
      </c>
      <c r="AQ153" s="18">
        <v>0</v>
      </c>
      <c r="AR153" s="18">
        <v>0</v>
      </c>
      <c r="AS153" s="18">
        <v>0</v>
      </c>
      <c r="AT153" s="18">
        <v>0</v>
      </c>
      <c r="AU153" s="18"/>
      <c r="AV153" s="18"/>
      <c r="AW153" s="18"/>
      <c r="AX153" s="18"/>
      <c r="AY153" s="18"/>
      <c r="AZ153" s="18"/>
      <c r="BA153" s="18"/>
      <c r="BB153" s="18"/>
      <c r="BC153" s="18"/>
      <c r="BD153" s="18"/>
      <c r="BE153" s="18"/>
      <c r="BF153" s="18"/>
      <c r="BG153" s="18"/>
      <c r="BH153" s="18"/>
    </row>
    <row r="154" spans="3:60" hidden="1">
      <c r="C154" s="17" t="s">
        <v>117</v>
      </c>
      <c r="D154" s="17" t="s">
        <v>103</v>
      </c>
      <c r="E154" s="18">
        <v>0</v>
      </c>
      <c r="F154" s="18">
        <v>0</v>
      </c>
      <c r="G154" s="18">
        <v>0</v>
      </c>
      <c r="H154" s="18">
        <v>0</v>
      </c>
      <c r="I154" s="18">
        <v>0</v>
      </c>
      <c r="J154" s="18">
        <v>0</v>
      </c>
      <c r="K154" s="18">
        <v>0</v>
      </c>
      <c r="L154" s="18">
        <v>0</v>
      </c>
      <c r="M154" s="18">
        <v>0</v>
      </c>
      <c r="N154" s="18">
        <v>0</v>
      </c>
      <c r="O154" s="18">
        <v>0</v>
      </c>
      <c r="P154" s="18">
        <v>0</v>
      </c>
      <c r="Q154" s="18">
        <v>0</v>
      </c>
      <c r="R154" s="18">
        <v>0</v>
      </c>
      <c r="S154" s="19"/>
      <c r="T154" s="19"/>
      <c r="U154" s="19"/>
      <c r="V154" s="19"/>
      <c r="W154" s="19"/>
      <c r="X154" s="19"/>
      <c r="Y154" s="19"/>
      <c r="Z154" s="19"/>
      <c r="AA154" s="19"/>
      <c r="AB154" s="19"/>
      <c r="AC154" s="19"/>
      <c r="AD154" s="19"/>
      <c r="AE154" s="19"/>
      <c r="AF154" s="19"/>
      <c r="AG154" s="18">
        <v>0</v>
      </c>
      <c r="AH154" s="18">
        <v>0</v>
      </c>
      <c r="AI154" s="18">
        <v>0</v>
      </c>
      <c r="AJ154" s="18">
        <v>0</v>
      </c>
      <c r="AK154" s="18">
        <v>0</v>
      </c>
      <c r="AL154" s="18">
        <v>0</v>
      </c>
      <c r="AM154" s="18">
        <v>0</v>
      </c>
      <c r="AN154" s="18">
        <v>0</v>
      </c>
      <c r="AO154" s="18">
        <v>0</v>
      </c>
      <c r="AP154" s="18">
        <v>0</v>
      </c>
      <c r="AQ154" s="18">
        <v>0</v>
      </c>
      <c r="AR154" s="18">
        <v>0</v>
      </c>
      <c r="AS154" s="18">
        <v>0</v>
      </c>
      <c r="AT154" s="18">
        <v>0</v>
      </c>
      <c r="AU154" s="18"/>
      <c r="AV154" s="18"/>
      <c r="AW154" s="18"/>
      <c r="AX154" s="18"/>
      <c r="AY154" s="18"/>
      <c r="AZ154" s="18"/>
      <c r="BA154" s="18"/>
      <c r="BB154" s="18"/>
      <c r="BC154" s="18"/>
      <c r="BD154" s="18"/>
      <c r="BE154" s="18"/>
      <c r="BF154" s="18"/>
      <c r="BG154" s="18"/>
      <c r="BH154" s="18"/>
    </row>
    <row r="155" spans="3:60" hidden="1">
      <c r="C155" s="17" t="s">
        <v>117</v>
      </c>
      <c r="D155" s="17" t="s">
        <v>104</v>
      </c>
      <c r="E155" s="18">
        <v>0</v>
      </c>
      <c r="F155" s="18">
        <v>0</v>
      </c>
      <c r="G155" s="18">
        <v>0</v>
      </c>
      <c r="H155" s="18">
        <v>0</v>
      </c>
      <c r="I155" s="18">
        <v>0</v>
      </c>
      <c r="J155" s="18">
        <v>0</v>
      </c>
      <c r="K155" s="18">
        <v>0</v>
      </c>
      <c r="L155" s="18">
        <v>0</v>
      </c>
      <c r="M155" s="18">
        <v>0</v>
      </c>
      <c r="N155" s="18">
        <v>0</v>
      </c>
      <c r="O155" s="18">
        <v>0</v>
      </c>
      <c r="P155" s="18">
        <v>0</v>
      </c>
      <c r="Q155" s="18">
        <v>0</v>
      </c>
      <c r="R155" s="18">
        <v>0</v>
      </c>
      <c r="S155" s="19"/>
      <c r="T155" s="19"/>
      <c r="U155" s="19"/>
      <c r="V155" s="19"/>
      <c r="W155" s="19"/>
      <c r="X155" s="19"/>
      <c r="Y155" s="19"/>
      <c r="Z155" s="19"/>
      <c r="AA155" s="19"/>
      <c r="AB155" s="19"/>
      <c r="AC155" s="19"/>
      <c r="AD155" s="19"/>
      <c r="AE155" s="19"/>
      <c r="AF155" s="19"/>
      <c r="AG155" s="18">
        <v>0</v>
      </c>
      <c r="AH155" s="18">
        <v>0</v>
      </c>
      <c r="AI155" s="18">
        <v>0</v>
      </c>
      <c r="AJ155" s="18">
        <v>0</v>
      </c>
      <c r="AK155" s="18">
        <v>0</v>
      </c>
      <c r="AL155" s="18">
        <v>0</v>
      </c>
      <c r="AM155" s="18">
        <v>0</v>
      </c>
      <c r="AN155" s="18">
        <v>0</v>
      </c>
      <c r="AO155" s="18">
        <v>0</v>
      </c>
      <c r="AP155" s="18">
        <v>0</v>
      </c>
      <c r="AQ155" s="18">
        <v>0</v>
      </c>
      <c r="AR155" s="18">
        <v>0</v>
      </c>
      <c r="AS155" s="18">
        <v>0</v>
      </c>
      <c r="AT155" s="18">
        <v>0</v>
      </c>
      <c r="AU155" s="18"/>
      <c r="AV155" s="18"/>
      <c r="AW155" s="18"/>
      <c r="AX155" s="18"/>
      <c r="AY155" s="18"/>
      <c r="AZ155" s="18"/>
      <c r="BA155" s="18"/>
      <c r="BB155" s="18"/>
      <c r="BC155" s="18"/>
      <c r="BD155" s="18"/>
      <c r="BE155" s="18"/>
      <c r="BF155" s="18"/>
      <c r="BG155" s="18"/>
      <c r="BH155" s="18"/>
    </row>
    <row r="156" spans="3:60" hidden="1">
      <c r="C156" s="17" t="s">
        <v>117</v>
      </c>
      <c r="D156" s="17" t="s">
        <v>105</v>
      </c>
      <c r="E156" s="18">
        <v>0</v>
      </c>
      <c r="F156" s="18">
        <v>0</v>
      </c>
      <c r="G156" s="18">
        <v>0</v>
      </c>
      <c r="H156" s="18">
        <v>0</v>
      </c>
      <c r="I156" s="18">
        <v>0</v>
      </c>
      <c r="J156" s="18">
        <v>0</v>
      </c>
      <c r="K156" s="18">
        <v>0</v>
      </c>
      <c r="L156" s="18">
        <v>0</v>
      </c>
      <c r="M156" s="18">
        <v>0</v>
      </c>
      <c r="N156" s="18">
        <v>0</v>
      </c>
      <c r="O156" s="18">
        <v>0</v>
      </c>
      <c r="P156" s="18">
        <v>0</v>
      </c>
      <c r="Q156" s="18">
        <v>0</v>
      </c>
      <c r="R156" s="18">
        <v>0</v>
      </c>
      <c r="S156" s="19"/>
      <c r="T156" s="19"/>
      <c r="U156" s="19"/>
      <c r="V156" s="19"/>
      <c r="W156" s="19"/>
      <c r="X156" s="19"/>
      <c r="Y156" s="19"/>
      <c r="Z156" s="19"/>
      <c r="AA156" s="19"/>
      <c r="AB156" s="19"/>
      <c r="AC156" s="19"/>
      <c r="AD156" s="19"/>
      <c r="AE156" s="19"/>
      <c r="AF156" s="19"/>
      <c r="AG156" s="18">
        <v>0</v>
      </c>
      <c r="AH156" s="18">
        <v>0</v>
      </c>
      <c r="AI156" s="18">
        <v>0</v>
      </c>
      <c r="AJ156" s="18">
        <v>0</v>
      </c>
      <c r="AK156" s="18">
        <v>0</v>
      </c>
      <c r="AL156" s="18">
        <v>0</v>
      </c>
      <c r="AM156" s="18">
        <v>0</v>
      </c>
      <c r="AN156" s="18">
        <v>0</v>
      </c>
      <c r="AO156" s="18">
        <v>0</v>
      </c>
      <c r="AP156" s="18">
        <v>0</v>
      </c>
      <c r="AQ156" s="18">
        <v>0</v>
      </c>
      <c r="AR156" s="18">
        <v>0</v>
      </c>
      <c r="AS156" s="18">
        <v>0</v>
      </c>
      <c r="AT156" s="18">
        <v>0</v>
      </c>
      <c r="AU156" s="18"/>
      <c r="AV156" s="18"/>
      <c r="AW156" s="18"/>
      <c r="AX156" s="18"/>
      <c r="AY156" s="18"/>
      <c r="AZ156" s="18"/>
      <c r="BA156" s="18"/>
      <c r="BB156" s="18"/>
      <c r="BC156" s="18"/>
      <c r="BD156" s="18"/>
      <c r="BE156" s="18"/>
      <c r="BF156" s="18"/>
      <c r="BG156" s="18"/>
      <c r="BH156" s="18"/>
    </row>
    <row r="157" spans="3:60" hidden="1">
      <c r="C157" s="17" t="s">
        <v>117</v>
      </c>
      <c r="D157" s="17" t="s">
        <v>106</v>
      </c>
      <c r="E157" s="18">
        <v>2397</v>
      </c>
      <c r="F157" s="18">
        <v>2576</v>
      </c>
      <c r="G157" s="18">
        <v>2625</v>
      </c>
      <c r="H157" s="18">
        <v>2802</v>
      </c>
      <c r="I157" s="18">
        <v>3087</v>
      </c>
      <c r="J157" s="18">
        <v>3063</v>
      </c>
      <c r="K157" s="18">
        <v>3149</v>
      </c>
      <c r="L157" s="18">
        <v>3210</v>
      </c>
      <c r="M157" s="18">
        <v>3255</v>
      </c>
      <c r="N157" s="18">
        <v>3389</v>
      </c>
      <c r="O157" s="18">
        <v>3308</v>
      </c>
      <c r="P157" s="18">
        <v>3326</v>
      </c>
      <c r="Q157" s="18">
        <v>3326</v>
      </c>
      <c r="R157" s="18">
        <v>3482</v>
      </c>
      <c r="S157" s="19"/>
      <c r="T157" s="19"/>
      <c r="U157" s="19"/>
      <c r="V157" s="19"/>
      <c r="W157" s="19"/>
      <c r="X157" s="19"/>
      <c r="Y157" s="19"/>
      <c r="Z157" s="19"/>
      <c r="AA157" s="19"/>
      <c r="AB157" s="19"/>
      <c r="AC157" s="19"/>
      <c r="AD157" s="19"/>
      <c r="AE157" s="19"/>
      <c r="AF157" s="19"/>
      <c r="AG157" s="18">
        <v>629458</v>
      </c>
      <c r="AH157" s="18">
        <v>762880</v>
      </c>
      <c r="AI157" s="18">
        <v>743260</v>
      </c>
      <c r="AJ157" s="18">
        <v>788780</v>
      </c>
      <c r="AK157" s="18">
        <v>928665</v>
      </c>
      <c r="AL157" s="18">
        <v>874597</v>
      </c>
      <c r="AM157" s="18">
        <v>1015564</v>
      </c>
      <c r="AN157" s="18">
        <v>1048480</v>
      </c>
      <c r="AO157" s="18">
        <v>1114734</v>
      </c>
      <c r="AP157" s="18">
        <v>1179732</v>
      </c>
      <c r="AQ157" s="18">
        <v>1290564</v>
      </c>
      <c r="AR157" s="18">
        <v>1192055</v>
      </c>
      <c r="AS157" s="18">
        <v>996225</v>
      </c>
      <c r="AT157" s="18">
        <v>1215325</v>
      </c>
      <c r="AU157" s="18"/>
      <c r="AV157" s="18"/>
      <c r="AW157" s="18"/>
      <c r="AX157" s="18"/>
      <c r="AY157" s="18"/>
      <c r="AZ157" s="18"/>
      <c r="BA157" s="18"/>
      <c r="BB157" s="18"/>
      <c r="BC157" s="18"/>
      <c r="BD157" s="18"/>
      <c r="BE157" s="18"/>
      <c r="BF157" s="18"/>
      <c r="BG157" s="18"/>
      <c r="BH157" s="18"/>
    </row>
    <row r="158" spans="3:60" hidden="1">
      <c r="C158" s="17" t="s">
        <v>118</v>
      </c>
      <c r="D158" s="17" t="s">
        <v>95</v>
      </c>
      <c r="E158" s="18">
        <v>1</v>
      </c>
      <c r="F158" s="18">
        <v>1</v>
      </c>
      <c r="G158" s="18">
        <v>0</v>
      </c>
      <c r="H158" s="18">
        <v>0</v>
      </c>
      <c r="I158" s="18">
        <v>0</v>
      </c>
      <c r="J158" s="18">
        <v>0</v>
      </c>
      <c r="K158" s="18">
        <v>0</v>
      </c>
      <c r="L158" s="18">
        <v>0</v>
      </c>
      <c r="M158" s="18">
        <v>0</v>
      </c>
      <c r="N158" s="18">
        <v>0</v>
      </c>
      <c r="O158" s="18">
        <v>20</v>
      </c>
      <c r="P158" s="18">
        <v>0</v>
      </c>
      <c r="Q158" s="18">
        <v>0</v>
      </c>
      <c r="R158" s="18">
        <v>0</v>
      </c>
      <c r="S158" s="19">
        <v>275</v>
      </c>
      <c r="T158" s="19">
        <v>308</v>
      </c>
      <c r="U158" s="19"/>
      <c r="V158" s="19"/>
      <c r="W158" s="19"/>
      <c r="X158" s="19"/>
      <c r="Y158" s="19"/>
      <c r="Z158" s="19"/>
      <c r="AA158" s="19"/>
      <c r="AB158" s="19"/>
      <c r="AC158" s="19">
        <v>294</v>
      </c>
      <c r="AD158" s="19"/>
      <c r="AE158" s="19"/>
      <c r="AF158" s="19"/>
      <c r="AG158" s="18">
        <v>275</v>
      </c>
      <c r="AH158" s="18">
        <v>308</v>
      </c>
      <c r="AI158" s="18">
        <v>0</v>
      </c>
      <c r="AJ158" s="18">
        <v>0</v>
      </c>
      <c r="AK158" s="18">
        <v>0</v>
      </c>
      <c r="AL158" s="18">
        <v>0</v>
      </c>
      <c r="AM158" s="18">
        <v>0</v>
      </c>
      <c r="AN158" s="18">
        <v>0</v>
      </c>
      <c r="AO158" s="18">
        <v>0</v>
      </c>
      <c r="AP158" s="18">
        <v>0</v>
      </c>
      <c r="AQ158" s="18">
        <v>5880</v>
      </c>
      <c r="AR158" s="18">
        <v>0</v>
      </c>
      <c r="AS158" s="18">
        <v>0</v>
      </c>
      <c r="AT158" s="18">
        <v>0</v>
      </c>
      <c r="AU158" s="18"/>
      <c r="AV158" s="18"/>
      <c r="AW158" s="18"/>
      <c r="AX158" s="18"/>
      <c r="AY158" s="18"/>
      <c r="AZ158" s="18"/>
      <c r="BA158" s="18"/>
      <c r="BB158" s="18"/>
      <c r="BC158" s="18"/>
      <c r="BD158" s="18"/>
      <c r="BE158" s="18"/>
      <c r="BF158" s="18"/>
      <c r="BG158" s="18"/>
      <c r="BH158" s="18"/>
    </row>
    <row r="159" spans="3:60" hidden="1">
      <c r="C159" s="17" t="s">
        <v>118</v>
      </c>
      <c r="D159" s="17" t="s">
        <v>96</v>
      </c>
      <c r="E159" s="18">
        <v>0</v>
      </c>
      <c r="F159" s="18">
        <v>0</v>
      </c>
      <c r="G159" s="18">
        <v>0</v>
      </c>
      <c r="H159" s="18">
        <v>0</v>
      </c>
      <c r="I159" s="18">
        <v>0</v>
      </c>
      <c r="J159" s="18">
        <v>0</v>
      </c>
      <c r="K159" s="18">
        <v>0</v>
      </c>
      <c r="L159" s="18">
        <v>0</v>
      </c>
      <c r="M159" s="18">
        <v>0</v>
      </c>
      <c r="N159" s="18">
        <v>0</v>
      </c>
      <c r="O159" s="18">
        <v>0</v>
      </c>
      <c r="P159" s="18">
        <v>0</v>
      </c>
      <c r="Q159" s="18">
        <v>0</v>
      </c>
      <c r="R159" s="18">
        <v>0</v>
      </c>
      <c r="S159" s="19"/>
      <c r="T159" s="19"/>
      <c r="U159" s="19"/>
      <c r="V159" s="19"/>
      <c r="W159" s="19"/>
      <c r="X159" s="19"/>
      <c r="Y159" s="19"/>
      <c r="Z159" s="19"/>
      <c r="AA159" s="19"/>
      <c r="AB159" s="19"/>
      <c r="AC159" s="19"/>
      <c r="AD159" s="19"/>
      <c r="AE159" s="19"/>
      <c r="AF159" s="19"/>
      <c r="AG159" s="18">
        <v>0</v>
      </c>
      <c r="AH159" s="18">
        <v>0</v>
      </c>
      <c r="AI159" s="18">
        <v>0</v>
      </c>
      <c r="AJ159" s="18">
        <v>0</v>
      </c>
      <c r="AK159" s="18">
        <v>0</v>
      </c>
      <c r="AL159" s="18">
        <v>0</v>
      </c>
      <c r="AM159" s="18">
        <v>0</v>
      </c>
      <c r="AN159" s="18">
        <v>0</v>
      </c>
      <c r="AO159" s="18">
        <v>0</v>
      </c>
      <c r="AP159" s="18">
        <v>0</v>
      </c>
      <c r="AQ159" s="18">
        <v>0</v>
      </c>
      <c r="AR159" s="18">
        <v>0</v>
      </c>
      <c r="AS159" s="18">
        <v>0</v>
      </c>
      <c r="AT159" s="18">
        <v>0</v>
      </c>
      <c r="AU159" s="18"/>
      <c r="AV159" s="18"/>
      <c r="AW159" s="18"/>
      <c r="AX159" s="18"/>
      <c r="AY159" s="18"/>
      <c r="AZ159" s="18"/>
      <c r="BA159" s="18"/>
      <c r="BB159" s="18"/>
      <c r="BC159" s="18"/>
      <c r="BD159" s="18"/>
      <c r="BE159" s="18"/>
      <c r="BF159" s="18"/>
      <c r="BG159" s="18"/>
      <c r="BH159" s="18"/>
    </row>
    <row r="160" spans="3:60" hidden="1">
      <c r="C160" s="17" t="s">
        <v>118</v>
      </c>
      <c r="D160" s="17" t="s">
        <v>97</v>
      </c>
      <c r="E160" s="18">
        <v>0</v>
      </c>
      <c r="F160" s="18">
        <v>0</v>
      </c>
      <c r="G160" s="18">
        <v>0</v>
      </c>
      <c r="H160" s="18">
        <v>0</v>
      </c>
      <c r="I160" s="18">
        <v>0</v>
      </c>
      <c r="J160" s="18">
        <v>0</v>
      </c>
      <c r="K160" s="18">
        <v>0</v>
      </c>
      <c r="L160" s="18">
        <v>0</v>
      </c>
      <c r="M160" s="18">
        <v>0</v>
      </c>
      <c r="N160" s="18">
        <v>0</v>
      </c>
      <c r="O160" s="18">
        <v>0</v>
      </c>
      <c r="P160" s="18">
        <v>0</v>
      </c>
      <c r="Q160" s="18">
        <v>0</v>
      </c>
      <c r="R160" s="18">
        <v>0</v>
      </c>
      <c r="S160" s="19"/>
      <c r="T160" s="19"/>
      <c r="U160" s="19"/>
      <c r="V160" s="19"/>
      <c r="W160" s="19"/>
      <c r="X160" s="19"/>
      <c r="Y160" s="19"/>
      <c r="Z160" s="19"/>
      <c r="AA160" s="19"/>
      <c r="AB160" s="19"/>
      <c r="AC160" s="19"/>
      <c r="AD160" s="19"/>
      <c r="AE160" s="19"/>
      <c r="AF160" s="19"/>
      <c r="AG160" s="18">
        <v>0</v>
      </c>
      <c r="AH160" s="18">
        <v>0</v>
      </c>
      <c r="AI160" s="18">
        <v>0</v>
      </c>
      <c r="AJ160" s="18">
        <v>0</v>
      </c>
      <c r="AK160" s="18">
        <v>0</v>
      </c>
      <c r="AL160" s="18">
        <v>0</v>
      </c>
      <c r="AM160" s="18">
        <v>0</v>
      </c>
      <c r="AN160" s="18">
        <v>0</v>
      </c>
      <c r="AO160" s="18">
        <v>0</v>
      </c>
      <c r="AP160" s="18">
        <v>0</v>
      </c>
      <c r="AQ160" s="18">
        <v>0</v>
      </c>
      <c r="AR160" s="18">
        <v>0</v>
      </c>
      <c r="AS160" s="18">
        <v>0</v>
      </c>
      <c r="AT160" s="18">
        <v>0</v>
      </c>
      <c r="AU160" s="18"/>
      <c r="AV160" s="18"/>
      <c r="AW160" s="18"/>
      <c r="AX160" s="18"/>
      <c r="AY160" s="18"/>
      <c r="AZ160" s="18"/>
      <c r="BA160" s="18"/>
      <c r="BB160" s="18"/>
      <c r="BC160" s="18"/>
      <c r="BD160" s="18"/>
      <c r="BE160" s="18"/>
      <c r="BF160" s="18"/>
      <c r="BG160" s="18"/>
      <c r="BH160" s="18"/>
    </row>
    <row r="161" spans="3:60" hidden="1">
      <c r="C161" s="17" t="s">
        <v>118</v>
      </c>
      <c r="D161" s="17" t="s">
        <v>98</v>
      </c>
      <c r="E161" s="18">
        <v>333</v>
      </c>
      <c r="F161" s="18">
        <v>330</v>
      </c>
      <c r="G161" s="18">
        <v>317</v>
      </c>
      <c r="H161" s="18">
        <v>338</v>
      </c>
      <c r="I161" s="18">
        <v>355</v>
      </c>
      <c r="J161" s="18">
        <v>351</v>
      </c>
      <c r="K161" s="18">
        <v>382</v>
      </c>
      <c r="L161" s="18">
        <v>442</v>
      </c>
      <c r="M161" s="18">
        <v>487</v>
      </c>
      <c r="N161" s="18">
        <v>526</v>
      </c>
      <c r="O161" s="18">
        <v>559</v>
      </c>
      <c r="P161" s="18">
        <v>500</v>
      </c>
      <c r="Q161" s="18">
        <v>568</v>
      </c>
      <c r="R161" s="18">
        <v>550</v>
      </c>
      <c r="S161" s="19">
        <v>283.02999999999997</v>
      </c>
      <c r="T161" s="19">
        <v>283.7</v>
      </c>
      <c r="U161" s="19">
        <v>256.02999999999997</v>
      </c>
      <c r="V161" s="19">
        <v>281.11</v>
      </c>
      <c r="W161" s="19">
        <v>285.79000000000002</v>
      </c>
      <c r="X161" s="19">
        <v>269.08</v>
      </c>
      <c r="Y161" s="19">
        <v>281.06</v>
      </c>
      <c r="Z161" s="19">
        <v>315.41000000000003</v>
      </c>
      <c r="AA161" s="19">
        <v>317.75</v>
      </c>
      <c r="AB161" s="19">
        <v>289.99</v>
      </c>
      <c r="AC161" s="19">
        <v>291.45</v>
      </c>
      <c r="AD161" s="19">
        <v>292.43</v>
      </c>
      <c r="AE161" s="19">
        <v>266.68</v>
      </c>
      <c r="AF161" s="19">
        <v>278.19</v>
      </c>
      <c r="AG161" s="18">
        <v>94248</v>
      </c>
      <c r="AH161" s="18">
        <v>93620</v>
      </c>
      <c r="AI161" s="18">
        <v>81161</v>
      </c>
      <c r="AJ161" s="18">
        <v>95014</v>
      </c>
      <c r="AK161" s="18">
        <v>101457</v>
      </c>
      <c r="AL161" s="18">
        <v>94448</v>
      </c>
      <c r="AM161" s="18">
        <v>107366</v>
      </c>
      <c r="AN161" s="18">
        <v>139411</v>
      </c>
      <c r="AO161" s="18">
        <v>154742</v>
      </c>
      <c r="AP161" s="18">
        <v>152534</v>
      </c>
      <c r="AQ161" s="18">
        <v>162920</v>
      </c>
      <c r="AR161" s="18">
        <v>146216</v>
      </c>
      <c r="AS161" s="18">
        <v>151472</v>
      </c>
      <c r="AT161" s="18">
        <v>153005</v>
      </c>
      <c r="AU161" s="18"/>
      <c r="AV161" s="18"/>
      <c r="AW161" s="18"/>
      <c r="AX161" s="18"/>
      <c r="AY161" s="18"/>
      <c r="AZ161" s="18"/>
      <c r="BA161" s="18"/>
      <c r="BB161" s="18"/>
      <c r="BC161" s="18"/>
      <c r="BD161" s="18"/>
      <c r="BE161" s="18"/>
      <c r="BF161" s="18"/>
      <c r="BG161" s="18"/>
      <c r="BH161" s="18"/>
    </row>
    <row r="162" spans="3:60" hidden="1">
      <c r="C162" s="17" t="s">
        <v>118</v>
      </c>
      <c r="D162" s="17" t="s">
        <v>99</v>
      </c>
      <c r="E162" s="18">
        <v>475</v>
      </c>
      <c r="F162" s="18">
        <v>464</v>
      </c>
      <c r="G162" s="18">
        <v>441</v>
      </c>
      <c r="H162" s="18">
        <v>452</v>
      </c>
      <c r="I162" s="18">
        <v>458</v>
      </c>
      <c r="J162" s="18">
        <v>467</v>
      </c>
      <c r="K162" s="18">
        <v>444</v>
      </c>
      <c r="L162" s="18">
        <v>503</v>
      </c>
      <c r="M162" s="18">
        <v>389</v>
      </c>
      <c r="N162" s="18">
        <v>395</v>
      </c>
      <c r="O162" s="18">
        <v>382</v>
      </c>
      <c r="P162" s="18">
        <v>376</v>
      </c>
      <c r="Q162" s="18">
        <v>404</v>
      </c>
      <c r="R162" s="18">
        <v>390</v>
      </c>
      <c r="S162" s="19">
        <v>290.99</v>
      </c>
      <c r="T162" s="19">
        <v>291.19</v>
      </c>
      <c r="U162" s="19">
        <v>291.56</v>
      </c>
      <c r="V162" s="19">
        <v>300.91000000000003</v>
      </c>
      <c r="W162" s="19">
        <v>306.60000000000002</v>
      </c>
      <c r="X162" s="19">
        <v>288.02999999999997</v>
      </c>
      <c r="Y162" s="19">
        <v>312.45</v>
      </c>
      <c r="Z162" s="19">
        <v>343.84</v>
      </c>
      <c r="AA162" s="19">
        <v>337.78</v>
      </c>
      <c r="AB162" s="19">
        <v>312.01</v>
      </c>
      <c r="AC162" s="19">
        <v>312.14999999999998</v>
      </c>
      <c r="AD162" s="19">
        <v>311.16000000000003</v>
      </c>
      <c r="AE162" s="19">
        <v>284.31</v>
      </c>
      <c r="AF162" s="19">
        <v>300.3</v>
      </c>
      <c r="AG162" s="18">
        <v>138221</v>
      </c>
      <c r="AH162" s="18">
        <v>135110</v>
      </c>
      <c r="AI162" s="18">
        <v>128577</v>
      </c>
      <c r="AJ162" s="18">
        <v>136013</v>
      </c>
      <c r="AK162" s="18">
        <v>140423</v>
      </c>
      <c r="AL162" s="18">
        <v>134509</v>
      </c>
      <c r="AM162" s="18">
        <v>138728</v>
      </c>
      <c r="AN162" s="18">
        <v>172952</v>
      </c>
      <c r="AO162" s="18">
        <v>131396</v>
      </c>
      <c r="AP162" s="18">
        <v>123243</v>
      </c>
      <c r="AQ162" s="18">
        <v>119243</v>
      </c>
      <c r="AR162" s="18">
        <v>116996</v>
      </c>
      <c r="AS162" s="18">
        <v>114860</v>
      </c>
      <c r="AT162" s="18">
        <v>117118</v>
      </c>
      <c r="AU162" s="18"/>
      <c r="AV162" s="18"/>
      <c r="AW162" s="18"/>
      <c r="AX162" s="18"/>
      <c r="AY162" s="18"/>
      <c r="AZ162" s="18"/>
      <c r="BA162" s="18"/>
      <c r="BB162" s="18"/>
      <c r="BC162" s="18"/>
      <c r="BD162" s="18"/>
      <c r="BE162" s="18"/>
      <c r="BF162" s="18"/>
      <c r="BG162" s="18"/>
      <c r="BH162" s="18"/>
    </row>
    <row r="163" spans="3:60" hidden="1">
      <c r="C163" s="17" t="s">
        <v>118</v>
      </c>
      <c r="D163" s="17" t="s">
        <v>100</v>
      </c>
      <c r="E163" s="18">
        <v>808</v>
      </c>
      <c r="F163" s="18">
        <v>794</v>
      </c>
      <c r="G163" s="18">
        <v>758</v>
      </c>
      <c r="H163" s="18">
        <v>790</v>
      </c>
      <c r="I163" s="18">
        <v>813</v>
      </c>
      <c r="J163" s="18">
        <v>818</v>
      </c>
      <c r="K163" s="18">
        <v>826</v>
      </c>
      <c r="L163" s="18">
        <v>945</v>
      </c>
      <c r="M163" s="18">
        <v>876</v>
      </c>
      <c r="N163" s="18">
        <v>921</v>
      </c>
      <c r="O163" s="18">
        <v>941</v>
      </c>
      <c r="P163" s="18">
        <v>876</v>
      </c>
      <c r="Q163" s="18">
        <v>972</v>
      </c>
      <c r="R163" s="18">
        <v>940</v>
      </c>
      <c r="S163" s="19">
        <v>287.70999999999998</v>
      </c>
      <c r="T163" s="19">
        <v>288.07</v>
      </c>
      <c r="U163" s="19">
        <v>276.7</v>
      </c>
      <c r="V163" s="19">
        <v>292.44</v>
      </c>
      <c r="W163" s="19">
        <v>297.52</v>
      </c>
      <c r="X163" s="19">
        <v>279.89999999999998</v>
      </c>
      <c r="Y163" s="19">
        <v>297.93</v>
      </c>
      <c r="Z163" s="19">
        <v>330.54</v>
      </c>
      <c r="AA163" s="19">
        <v>326.64</v>
      </c>
      <c r="AB163" s="19">
        <v>299.43</v>
      </c>
      <c r="AC163" s="19">
        <v>299.85000000000002</v>
      </c>
      <c r="AD163" s="19">
        <v>300.47000000000003</v>
      </c>
      <c r="AE163" s="19">
        <v>274</v>
      </c>
      <c r="AF163" s="19">
        <v>287.36</v>
      </c>
      <c r="AG163" s="18">
        <v>232469</v>
      </c>
      <c r="AH163" s="18">
        <v>228730</v>
      </c>
      <c r="AI163" s="18">
        <v>209738</v>
      </c>
      <c r="AJ163" s="18">
        <v>231027</v>
      </c>
      <c r="AK163" s="18">
        <v>241880</v>
      </c>
      <c r="AL163" s="18">
        <v>228957</v>
      </c>
      <c r="AM163" s="18">
        <v>246094</v>
      </c>
      <c r="AN163" s="18">
        <v>312363</v>
      </c>
      <c r="AO163" s="18">
        <v>286138</v>
      </c>
      <c r="AP163" s="18">
        <v>275777</v>
      </c>
      <c r="AQ163" s="18">
        <v>282163</v>
      </c>
      <c r="AR163" s="18">
        <v>263212</v>
      </c>
      <c r="AS163" s="18">
        <v>266332</v>
      </c>
      <c r="AT163" s="18">
        <v>270123</v>
      </c>
      <c r="AU163" s="18"/>
      <c r="AV163" s="18"/>
      <c r="AW163" s="18"/>
      <c r="AX163" s="18"/>
      <c r="AY163" s="18"/>
      <c r="AZ163" s="18"/>
      <c r="BA163" s="18"/>
      <c r="BB163" s="18"/>
      <c r="BC163" s="18"/>
      <c r="BD163" s="18"/>
      <c r="BE163" s="18"/>
      <c r="BF163" s="18"/>
      <c r="BG163" s="18"/>
      <c r="BH163" s="18"/>
    </row>
    <row r="164" spans="3:60" hidden="1">
      <c r="C164" s="17" t="s">
        <v>118</v>
      </c>
      <c r="D164" s="17" t="s">
        <v>101</v>
      </c>
      <c r="E164" s="18">
        <v>809</v>
      </c>
      <c r="F164" s="18">
        <v>795</v>
      </c>
      <c r="G164" s="18">
        <v>758</v>
      </c>
      <c r="H164" s="18">
        <v>790</v>
      </c>
      <c r="I164" s="18">
        <v>813</v>
      </c>
      <c r="J164" s="18">
        <v>818</v>
      </c>
      <c r="K164" s="18">
        <v>826</v>
      </c>
      <c r="L164" s="18">
        <v>945</v>
      </c>
      <c r="M164" s="18">
        <v>876</v>
      </c>
      <c r="N164" s="18">
        <v>921</v>
      </c>
      <c r="O164" s="18">
        <v>961</v>
      </c>
      <c r="P164" s="18">
        <v>876</v>
      </c>
      <c r="Q164" s="18">
        <v>972</v>
      </c>
      <c r="R164" s="18">
        <v>940</v>
      </c>
      <c r="S164" s="19">
        <v>287.69</v>
      </c>
      <c r="T164" s="19">
        <v>288.10000000000002</v>
      </c>
      <c r="U164" s="19">
        <v>276.7</v>
      </c>
      <c r="V164" s="19">
        <v>292.44</v>
      </c>
      <c r="W164" s="19">
        <v>297.52</v>
      </c>
      <c r="X164" s="19">
        <v>279.89999999999998</v>
      </c>
      <c r="Y164" s="19">
        <v>297.93</v>
      </c>
      <c r="Z164" s="19">
        <v>330.54</v>
      </c>
      <c r="AA164" s="19">
        <v>326.64</v>
      </c>
      <c r="AB164" s="19">
        <v>299.43</v>
      </c>
      <c r="AC164" s="19">
        <v>299.73</v>
      </c>
      <c r="AD164" s="19">
        <v>300.47000000000003</v>
      </c>
      <c r="AE164" s="19">
        <v>274</v>
      </c>
      <c r="AF164" s="19">
        <v>287.36</v>
      </c>
      <c r="AG164" s="18">
        <v>232744</v>
      </c>
      <c r="AH164" s="18">
        <v>229038</v>
      </c>
      <c r="AI164" s="18">
        <v>209738</v>
      </c>
      <c r="AJ164" s="18">
        <v>231027</v>
      </c>
      <c r="AK164" s="18">
        <v>241880</v>
      </c>
      <c r="AL164" s="18">
        <v>228957</v>
      </c>
      <c r="AM164" s="18">
        <v>246094</v>
      </c>
      <c r="AN164" s="18">
        <v>312363</v>
      </c>
      <c r="AO164" s="18">
        <v>286138</v>
      </c>
      <c r="AP164" s="18">
        <v>275777</v>
      </c>
      <c r="AQ164" s="18">
        <v>288043</v>
      </c>
      <c r="AR164" s="18">
        <v>263212</v>
      </c>
      <c r="AS164" s="18">
        <v>266332</v>
      </c>
      <c r="AT164" s="18">
        <v>270123</v>
      </c>
      <c r="AU164" s="18"/>
      <c r="AV164" s="18"/>
      <c r="AW164" s="18"/>
      <c r="AX164" s="18"/>
      <c r="AY164" s="18"/>
      <c r="AZ164" s="18"/>
      <c r="BA164" s="18"/>
      <c r="BB164" s="18"/>
      <c r="BC164" s="18"/>
      <c r="BD164" s="18"/>
      <c r="BE164" s="18"/>
      <c r="BF164" s="18"/>
      <c r="BG164" s="18"/>
      <c r="BH164" s="18"/>
    </row>
    <row r="165" spans="3:60" hidden="1">
      <c r="C165" s="17" t="s">
        <v>118</v>
      </c>
      <c r="D165" s="17" t="s">
        <v>102</v>
      </c>
      <c r="E165" s="18">
        <v>0</v>
      </c>
      <c r="F165" s="18">
        <v>0</v>
      </c>
      <c r="G165" s="18">
        <v>0</v>
      </c>
      <c r="H165" s="18">
        <v>0</v>
      </c>
      <c r="I165" s="18">
        <v>0</v>
      </c>
      <c r="J165" s="18">
        <v>0</v>
      </c>
      <c r="K165" s="18">
        <v>0</v>
      </c>
      <c r="L165" s="18">
        <v>0</v>
      </c>
      <c r="M165" s="18">
        <v>0</v>
      </c>
      <c r="N165" s="18">
        <v>0</v>
      </c>
      <c r="O165" s="18">
        <v>0</v>
      </c>
      <c r="P165" s="18">
        <v>0</v>
      </c>
      <c r="Q165" s="18">
        <v>0</v>
      </c>
      <c r="R165" s="18">
        <v>0</v>
      </c>
      <c r="S165" s="19"/>
      <c r="T165" s="19"/>
      <c r="U165" s="19"/>
      <c r="V165" s="19"/>
      <c r="W165" s="19"/>
      <c r="X165" s="19"/>
      <c r="Y165" s="19"/>
      <c r="Z165" s="19"/>
      <c r="AA165" s="19"/>
      <c r="AB165" s="19"/>
      <c r="AC165" s="19"/>
      <c r="AD165" s="19"/>
      <c r="AE165" s="19"/>
      <c r="AF165" s="19"/>
      <c r="AG165" s="18">
        <v>0</v>
      </c>
      <c r="AH165" s="18">
        <v>0</v>
      </c>
      <c r="AI165" s="18">
        <v>0</v>
      </c>
      <c r="AJ165" s="18">
        <v>0</v>
      </c>
      <c r="AK165" s="18">
        <v>0</v>
      </c>
      <c r="AL165" s="18">
        <v>0</v>
      </c>
      <c r="AM165" s="18">
        <v>0</v>
      </c>
      <c r="AN165" s="18">
        <v>0</v>
      </c>
      <c r="AO165" s="18">
        <v>0</v>
      </c>
      <c r="AP165" s="18">
        <v>0</v>
      </c>
      <c r="AQ165" s="18">
        <v>0</v>
      </c>
      <c r="AR165" s="18">
        <v>0</v>
      </c>
      <c r="AS165" s="18">
        <v>0</v>
      </c>
      <c r="AT165" s="18">
        <v>0</v>
      </c>
      <c r="AU165" s="18"/>
      <c r="AV165" s="18"/>
      <c r="AW165" s="18"/>
      <c r="AX165" s="18"/>
      <c r="AY165" s="18"/>
      <c r="AZ165" s="18"/>
      <c r="BA165" s="18"/>
      <c r="BB165" s="18"/>
      <c r="BC165" s="18"/>
      <c r="BD165" s="18"/>
      <c r="BE165" s="18"/>
      <c r="BF165" s="18"/>
      <c r="BG165" s="18"/>
      <c r="BH165" s="18"/>
    </row>
    <row r="166" spans="3:60" hidden="1">
      <c r="C166" s="17" t="s">
        <v>118</v>
      </c>
      <c r="D166" s="17" t="s">
        <v>103</v>
      </c>
      <c r="E166" s="18">
        <v>0</v>
      </c>
      <c r="F166" s="18">
        <v>0</v>
      </c>
      <c r="G166" s="18">
        <v>0</v>
      </c>
      <c r="H166" s="18">
        <v>0</v>
      </c>
      <c r="I166" s="18">
        <v>0</v>
      </c>
      <c r="J166" s="18">
        <v>0</v>
      </c>
      <c r="K166" s="18">
        <v>0</v>
      </c>
      <c r="L166" s="18">
        <v>0</v>
      </c>
      <c r="M166" s="18">
        <v>0</v>
      </c>
      <c r="N166" s="18">
        <v>0</v>
      </c>
      <c r="O166" s="18">
        <v>0</v>
      </c>
      <c r="P166" s="18">
        <v>0</v>
      </c>
      <c r="Q166" s="18">
        <v>0</v>
      </c>
      <c r="R166" s="18">
        <v>0</v>
      </c>
      <c r="S166" s="19"/>
      <c r="T166" s="19"/>
      <c r="U166" s="19"/>
      <c r="V166" s="19"/>
      <c r="W166" s="19"/>
      <c r="X166" s="19"/>
      <c r="Y166" s="19"/>
      <c r="Z166" s="19"/>
      <c r="AA166" s="19"/>
      <c r="AB166" s="19"/>
      <c r="AC166" s="19"/>
      <c r="AD166" s="19"/>
      <c r="AE166" s="19"/>
      <c r="AF166" s="19"/>
      <c r="AG166" s="18">
        <v>0</v>
      </c>
      <c r="AH166" s="18">
        <v>0</v>
      </c>
      <c r="AI166" s="18">
        <v>0</v>
      </c>
      <c r="AJ166" s="18">
        <v>0</v>
      </c>
      <c r="AK166" s="18">
        <v>0</v>
      </c>
      <c r="AL166" s="18">
        <v>0</v>
      </c>
      <c r="AM166" s="18">
        <v>0</v>
      </c>
      <c r="AN166" s="18">
        <v>0</v>
      </c>
      <c r="AO166" s="18">
        <v>0</v>
      </c>
      <c r="AP166" s="18">
        <v>0</v>
      </c>
      <c r="AQ166" s="18">
        <v>0</v>
      </c>
      <c r="AR166" s="18">
        <v>0</v>
      </c>
      <c r="AS166" s="18">
        <v>0</v>
      </c>
      <c r="AT166" s="18">
        <v>0</v>
      </c>
      <c r="AU166" s="18"/>
      <c r="AV166" s="18"/>
      <c r="AW166" s="18"/>
      <c r="AX166" s="18"/>
      <c r="AY166" s="18"/>
      <c r="AZ166" s="18"/>
      <c r="BA166" s="18"/>
      <c r="BB166" s="18"/>
      <c r="BC166" s="18"/>
      <c r="BD166" s="18"/>
      <c r="BE166" s="18"/>
      <c r="BF166" s="18"/>
      <c r="BG166" s="18"/>
      <c r="BH166" s="18"/>
    </row>
    <row r="167" spans="3:60" hidden="1">
      <c r="C167" s="17" t="s">
        <v>118</v>
      </c>
      <c r="D167" s="17" t="s">
        <v>104</v>
      </c>
      <c r="E167" s="18">
        <v>0</v>
      </c>
      <c r="F167" s="18">
        <v>0</v>
      </c>
      <c r="G167" s="18">
        <v>0</v>
      </c>
      <c r="H167" s="18">
        <v>0</v>
      </c>
      <c r="I167" s="18">
        <v>0</v>
      </c>
      <c r="J167" s="18">
        <v>0</v>
      </c>
      <c r="K167" s="18">
        <v>0</v>
      </c>
      <c r="L167" s="18">
        <v>0</v>
      </c>
      <c r="M167" s="18">
        <v>0</v>
      </c>
      <c r="N167" s="18">
        <v>0</v>
      </c>
      <c r="O167" s="18">
        <v>0</v>
      </c>
      <c r="P167" s="18">
        <v>0</v>
      </c>
      <c r="Q167" s="18">
        <v>0</v>
      </c>
      <c r="R167" s="18">
        <v>0</v>
      </c>
      <c r="S167" s="19"/>
      <c r="T167" s="19"/>
      <c r="U167" s="19"/>
      <c r="V167" s="19"/>
      <c r="W167" s="19"/>
      <c r="X167" s="19"/>
      <c r="Y167" s="19"/>
      <c r="Z167" s="19"/>
      <c r="AA167" s="19"/>
      <c r="AB167" s="19"/>
      <c r="AC167" s="19"/>
      <c r="AD167" s="19"/>
      <c r="AE167" s="19"/>
      <c r="AF167" s="19"/>
      <c r="AG167" s="18">
        <v>0</v>
      </c>
      <c r="AH167" s="18">
        <v>0</v>
      </c>
      <c r="AI167" s="18">
        <v>0</v>
      </c>
      <c r="AJ167" s="18">
        <v>0</v>
      </c>
      <c r="AK167" s="18">
        <v>0</v>
      </c>
      <c r="AL167" s="18">
        <v>0</v>
      </c>
      <c r="AM167" s="18">
        <v>0</v>
      </c>
      <c r="AN167" s="18">
        <v>0</v>
      </c>
      <c r="AO167" s="18">
        <v>0</v>
      </c>
      <c r="AP167" s="18">
        <v>0</v>
      </c>
      <c r="AQ167" s="18">
        <v>0</v>
      </c>
      <c r="AR167" s="18">
        <v>0</v>
      </c>
      <c r="AS167" s="18">
        <v>0</v>
      </c>
      <c r="AT167" s="18">
        <v>0</v>
      </c>
      <c r="AU167" s="18"/>
      <c r="AV167" s="18"/>
      <c r="AW167" s="18"/>
      <c r="AX167" s="18"/>
      <c r="AY167" s="18"/>
      <c r="AZ167" s="18"/>
      <c r="BA167" s="18"/>
      <c r="BB167" s="18"/>
      <c r="BC167" s="18"/>
      <c r="BD167" s="18"/>
      <c r="BE167" s="18"/>
      <c r="BF167" s="18"/>
      <c r="BG167" s="18"/>
      <c r="BH167" s="18"/>
    </row>
    <row r="168" spans="3:60" hidden="1">
      <c r="C168" s="17" t="s">
        <v>118</v>
      </c>
      <c r="D168" s="17" t="s">
        <v>105</v>
      </c>
      <c r="E168" s="18">
        <v>0</v>
      </c>
      <c r="F168" s="18">
        <v>0</v>
      </c>
      <c r="G168" s="18">
        <v>0</v>
      </c>
      <c r="H168" s="18">
        <v>0</v>
      </c>
      <c r="I168" s="18">
        <v>0</v>
      </c>
      <c r="J168" s="18">
        <v>0</v>
      </c>
      <c r="K168" s="18">
        <v>0</v>
      </c>
      <c r="L168" s="18">
        <v>0</v>
      </c>
      <c r="M168" s="18">
        <v>0</v>
      </c>
      <c r="N168" s="18">
        <v>0</v>
      </c>
      <c r="O168" s="18">
        <v>0</v>
      </c>
      <c r="P168" s="18">
        <v>0</v>
      </c>
      <c r="Q168" s="18">
        <v>0</v>
      </c>
      <c r="R168" s="18">
        <v>0</v>
      </c>
      <c r="S168" s="19"/>
      <c r="T168" s="19"/>
      <c r="U168" s="19"/>
      <c r="V168" s="19"/>
      <c r="W168" s="19"/>
      <c r="X168" s="19"/>
      <c r="Y168" s="19"/>
      <c r="Z168" s="19"/>
      <c r="AA168" s="19"/>
      <c r="AB168" s="19"/>
      <c r="AC168" s="19"/>
      <c r="AD168" s="19"/>
      <c r="AE168" s="19"/>
      <c r="AF168" s="19"/>
      <c r="AG168" s="18">
        <v>0</v>
      </c>
      <c r="AH168" s="18">
        <v>0</v>
      </c>
      <c r="AI168" s="18">
        <v>0</v>
      </c>
      <c r="AJ168" s="18">
        <v>0</v>
      </c>
      <c r="AK168" s="18">
        <v>0</v>
      </c>
      <c r="AL168" s="18">
        <v>0</v>
      </c>
      <c r="AM168" s="18">
        <v>0</v>
      </c>
      <c r="AN168" s="18">
        <v>0</v>
      </c>
      <c r="AO168" s="18">
        <v>0</v>
      </c>
      <c r="AP168" s="18">
        <v>0</v>
      </c>
      <c r="AQ168" s="18">
        <v>0</v>
      </c>
      <c r="AR168" s="18">
        <v>0</v>
      </c>
      <c r="AS168" s="18">
        <v>0</v>
      </c>
      <c r="AT168" s="18">
        <v>0</v>
      </c>
      <c r="AU168" s="18"/>
      <c r="AV168" s="18"/>
      <c r="AW168" s="18"/>
      <c r="AX168" s="18"/>
      <c r="AY168" s="18"/>
      <c r="AZ168" s="18"/>
      <c r="BA168" s="18"/>
      <c r="BB168" s="18"/>
      <c r="BC168" s="18"/>
      <c r="BD168" s="18"/>
      <c r="BE168" s="18"/>
      <c r="BF168" s="18"/>
      <c r="BG168" s="18"/>
      <c r="BH168" s="18"/>
    </row>
    <row r="169" spans="3:60" hidden="1">
      <c r="C169" s="17" t="s">
        <v>118</v>
      </c>
      <c r="D169" s="17" t="s">
        <v>106</v>
      </c>
      <c r="E169" s="18">
        <v>809</v>
      </c>
      <c r="F169" s="18">
        <v>795</v>
      </c>
      <c r="G169" s="18">
        <v>758</v>
      </c>
      <c r="H169" s="18">
        <v>790</v>
      </c>
      <c r="I169" s="18">
        <v>813</v>
      </c>
      <c r="J169" s="18">
        <v>818</v>
      </c>
      <c r="K169" s="18">
        <v>826</v>
      </c>
      <c r="L169" s="18">
        <v>945</v>
      </c>
      <c r="M169" s="18">
        <v>876</v>
      </c>
      <c r="N169" s="18">
        <v>921</v>
      </c>
      <c r="O169" s="18">
        <v>961</v>
      </c>
      <c r="P169" s="18">
        <v>876</v>
      </c>
      <c r="Q169" s="18">
        <v>972</v>
      </c>
      <c r="R169" s="18">
        <v>940</v>
      </c>
      <c r="S169" s="19"/>
      <c r="T169" s="19"/>
      <c r="U169" s="19"/>
      <c r="V169" s="19"/>
      <c r="W169" s="19"/>
      <c r="X169" s="19"/>
      <c r="Y169" s="19"/>
      <c r="Z169" s="19"/>
      <c r="AA169" s="19"/>
      <c r="AB169" s="19"/>
      <c r="AC169" s="19"/>
      <c r="AD169" s="19"/>
      <c r="AE169" s="19"/>
      <c r="AF169" s="19"/>
      <c r="AG169" s="18">
        <v>232744</v>
      </c>
      <c r="AH169" s="18">
        <v>229038</v>
      </c>
      <c r="AI169" s="18">
        <v>209738</v>
      </c>
      <c r="AJ169" s="18">
        <v>231027</v>
      </c>
      <c r="AK169" s="18">
        <v>241880</v>
      </c>
      <c r="AL169" s="18">
        <v>228957</v>
      </c>
      <c r="AM169" s="18">
        <v>246094</v>
      </c>
      <c r="AN169" s="18">
        <v>312363</v>
      </c>
      <c r="AO169" s="18">
        <v>286138</v>
      </c>
      <c r="AP169" s="18">
        <v>275777</v>
      </c>
      <c r="AQ169" s="18">
        <v>288043</v>
      </c>
      <c r="AR169" s="18">
        <v>263212</v>
      </c>
      <c r="AS169" s="18">
        <v>266332</v>
      </c>
      <c r="AT169" s="18">
        <v>270123</v>
      </c>
      <c r="AU169" s="18"/>
      <c r="AV169" s="18"/>
      <c r="AW169" s="18"/>
      <c r="AX169" s="18"/>
      <c r="AY169" s="18"/>
      <c r="AZ169" s="18"/>
      <c r="BA169" s="18"/>
      <c r="BB169" s="18"/>
      <c r="BC169" s="18"/>
      <c r="BD169" s="18"/>
      <c r="BE169" s="18"/>
      <c r="BF169" s="18"/>
      <c r="BG169" s="18"/>
      <c r="BH169" s="18"/>
    </row>
    <row r="170" spans="3:60" hidden="1">
      <c r="C170" s="17" t="s">
        <v>119</v>
      </c>
      <c r="D170" s="17" t="s">
        <v>95</v>
      </c>
      <c r="E170" s="18">
        <v>0</v>
      </c>
      <c r="F170" s="18">
        <v>0</v>
      </c>
      <c r="G170" s="18">
        <v>0</v>
      </c>
      <c r="H170" s="18">
        <v>0</v>
      </c>
      <c r="I170" s="18">
        <v>0</v>
      </c>
      <c r="J170" s="18">
        <v>0</v>
      </c>
      <c r="K170" s="18">
        <v>0</v>
      </c>
      <c r="L170" s="18">
        <v>0</v>
      </c>
      <c r="M170" s="18">
        <v>0</v>
      </c>
      <c r="N170" s="18">
        <v>0</v>
      </c>
      <c r="O170" s="18">
        <v>0</v>
      </c>
      <c r="P170" s="18">
        <v>0</v>
      </c>
      <c r="Q170" s="18">
        <v>0</v>
      </c>
      <c r="R170" s="18">
        <v>0</v>
      </c>
      <c r="S170" s="19"/>
      <c r="T170" s="19"/>
      <c r="U170" s="19"/>
      <c r="V170" s="19"/>
      <c r="W170" s="19"/>
      <c r="X170" s="19"/>
      <c r="Y170" s="19"/>
      <c r="Z170" s="19"/>
      <c r="AA170" s="19"/>
      <c r="AB170" s="19"/>
      <c r="AC170" s="19"/>
      <c r="AD170" s="19"/>
      <c r="AE170" s="19"/>
      <c r="AF170" s="19"/>
      <c r="AG170" s="18">
        <v>0</v>
      </c>
      <c r="AH170" s="18">
        <v>0</v>
      </c>
      <c r="AI170" s="18">
        <v>0</v>
      </c>
      <c r="AJ170" s="18">
        <v>0</v>
      </c>
      <c r="AK170" s="18">
        <v>0</v>
      </c>
      <c r="AL170" s="18">
        <v>0</v>
      </c>
      <c r="AM170" s="18">
        <v>0</v>
      </c>
      <c r="AN170" s="18">
        <v>0</v>
      </c>
      <c r="AO170" s="18">
        <v>0</v>
      </c>
      <c r="AP170" s="18">
        <v>0</v>
      </c>
      <c r="AQ170" s="18">
        <v>0</v>
      </c>
      <c r="AR170" s="18">
        <v>0</v>
      </c>
      <c r="AS170" s="18">
        <v>0</v>
      </c>
      <c r="AT170" s="18">
        <v>0</v>
      </c>
      <c r="AU170" s="18"/>
      <c r="AV170" s="18"/>
      <c r="AW170" s="18"/>
      <c r="AX170" s="18"/>
      <c r="AY170" s="18"/>
      <c r="AZ170" s="18"/>
      <c r="BA170" s="18"/>
      <c r="BB170" s="18"/>
      <c r="BC170" s="18"/>
      <c r="BD170" s="18"/>
      <c r="BE170" s="18"/>
      <c r="BF170" s="18"/>
      <c r="BG170" s="18"/>
      <c r="BH170" s="18"/>
    </row>
    <row r="171" spans="3:60" hidden="1">
      <c r="C171" s="17" t="s">
        <v>119</v>
      </c>
      <c r="D171" s="17" t="s">
        <v>96</v>
      </c>
      <c r="E171" s="18">
        <v>0</v>
      </c>
      <c r="F171" s="18">
        <v>0</v>
      </c>
      <c r="G171" s="18">
        <v>0</v>
      </c>
      <c r="H171" s="18">
        <v>0</v>
      </c>
      <c r="I171" s="18">
        <v>0</v>
      </c>
      <c r="J171" s="18">
        <v>0</v>
      </c>
      <c r="K171" s="18">
        <v>0</v>
      </c>
      <c r="L171" s="18">
        <v>0</v>
      </c>
      <c r="M171" s="18">
        <v>0</v>
      </c>
      <c r="N171" s="18">
        <v>0</v>
      </c>
      <c r="O171" s="18">
        <v>0</v>
      </c>
      <c r="P171" s="18">
        <v>0</v>
      </c>
      <c r="Q171" s="18">
        <v>0</v>
      </c>
      <c r="R171" s="18">
        <v>0</v>
      </c>
      <c r="S171" s="19"/>
      <c r="T171" s="19"/>
      <c r="U171" s="19"/>
      <c r="V171" s="19"/>
      <c r="W171" s="19"/>
      <c r="X171" s="19"/>
      <c r="Y171" s="19"/>
      <c r="Z171" s="19"/>
      <c r="AA171" s="19"/>
      <c r="AB171" s="19"/>
      <c r="AC171" s="19"/>
      <c r="AD171" s="19"/>
      <c r="AE171" s="19"/>
      <c r="AF171" s="19"/>
      <c r="AG171" s="18">
        <v>0</v>
      </c>
      <c r="AH171" s="18">
        <v>0</v>
      </c>
      <c r="AI171" s="18">
        <v>0</v>
      </c>
      <c r="AJ171" s="18">
        <v>0</v>
      </c>
      <c r="AK171" s="18">
        <v>0</v>
      </c>
      <c r="AL171" s="18">
        <v>0</v>
      </c>
      <c r="AM171" s="18">
        <v>0</v>
      </c>
      <c r="AN171" s="18">
        <v>0</v>
      </c>
      <c r="AO171" s="18">
        <v>0</v>
      </c>
      <c r="AP171" s="18">
        <v>0</v>
      </c>
      <c r="AQ171" s="18">
        <v>0</v>
      </c>
      <c r="AR171" s="18">
        <v>0</v>
      </c>
      <c r="AS171" s="18">
        <v>0</v>
      </c>
      <c r="AT171" s="18">
        <v>0</v>
      </c>
      <c r="AU171" s="18"/>
      <c r="AV171" s="18"/>
      <c r="AW171" s="18"/>
      <c r="AX171" s="18"/>
      <c r="AY171" s="18"/>
      <c r="AZ171" s="18"/>
      <c r="BA171" s="18"/>
      <c r="BB171" s="18"/>
      <c r="BC171" s="18"/>
      <c r="BD171" s="18"/>
      <c r="BE171" s="18"/>
      <c r="BF171" s="18"/>
      <c r="BG171" s="18"/>
      <c r="BH171" s="18"/>
    </row>
    <row r="172" spans="3:60" hidden="1">
      <c r="C172" s="17" t="s">
        <v>119</v>
      </c>
      <c r="D172" s="17" t="s">
        <v>97</v>
      </c>
      <c r="E172" s="18">
        <v>0</v>
      </c>
      <c r="F172" s="18">
        <v>0</v>
      </c>
      <c r="G172" s="18">
        <v>0</v>
      </c>
      <c r="H172" s="18">
        <v>0</v>
      </c>
      <c r="I172" s="18">
        <v>0</v>
      </c>
      <c r="J172" s="18">
        <v>0</v>
      </c>
      <c r="K172" s="18">
        <v>0</v>
      </c>
      <c r="L172" s="18">
        <v>0</v>
      </c>
      <c r="M172" s="18">
        <v>0</v>
      </c>
      <c r="N172" s="18">
        <v>0</v>
      </c>
      <c r="O172" s="18">
        <v>0</v>
      </c>
      <c r="P172" s="18">
        <v>0</v>
      </c>
      <c r="Q172" s="18">
        <v>0</v>
      </c>
      <c r="R172" s="18">
        <v>0</v>
      </c>
      <c r="S172" s="19"/>
      <c r="T172" s="19"/>
      <c r="U172" s="19"/>
      <c r="V172" s="19"/>
      <c r="W172" s="19"/>
      <c r="X172" s="19"/>
      <c r="Y172" s="19"/>
      <c r="Z172" s="19"/>
      <c r="AA172" s="19"/>
      <c r="AB172" s="19"/>
      <c r="AC172" s="19"/>
      <c r="AD172" s="19"/>
      <c r="AE172" s="19"/>
      <c r="AF172" s="19"/>
      <c r="AG172" s="18">
        <v>0</v>
      </c>
      <c r="AH172" s="18">
        <v>0</v>
      </c>
      <c r="AI172" s="18">
        <v>0</v>
      </c>
      <c r="AJ172" s="18">
        <v>0</v>
      </c>
      <c r="AK172" s="18">
        <v>0</v>
      </c>
      <c r="AL172" s="18">
        <v>0</v>
      </c>
      <c r="AM172" s="18">
        <v>0</v>
      </c>
      <c r="AN172" s="18">
        <v>0</v>
      </c>
      <c r="AO172" s="18">
        <v>0</v>
      </c>
      <c r="AP172" s="18">
        <v>0</v>
      </c>
      <c r="AQ172" s="18">
        <v>0</v>
      </c>
      <c r="AR172" s="18">
        <v>0</v>
      </c>
      <c r="AS172" s="18">
        <v>0</v>
      </c>
      <c r="AT172" s="18">
        <v>0</v>
      </c>
      <c r="AU172" s="18"/>
      <c r="AV172" s="18"/>
      <c r="AW172" s="18"/>
      <c r="AX172" s="18"/>
      <c r="AY172" s="18"/>
      <c r="AZ172" s="18"/>
      <c r="BA172" s="18"/>
      <c r="BB172" s="18"/>
      <c r="BC172" s="18"/>
      <c r="BD172" s="18"/>
      <c r="BE172" s="18"/>
      <c r="BF172" s="18"/>
      <c r="BG172" s="18"/>
      <c r="BH172" s="18"/>
    </row>
    <row r="173" spans="3:60" hidden="1">
      <c r="C173" s="17" t="s">
        <v>119</v>
      </c>
      <c r="D173" s="17" t="s">
        <v>98</v>
      </c>
      <c r="E173" s="18">
        <v>24</v>
      </c>
      <c r="F173" s="18">
        <v>24</v>
      </c>
      <c r="G173" s="18">
        <v>18</v>
      </c>
      <c r="H173" s="18">
        <v>18</v>
      </c>
      <c r="I173" s="18">
        <v>17</v>
      </c>
      <c r="J173" s="18">
        <v>18</v>
      </c>
      <c r="K173" s="18">
        <v>18</v>
      </c>
      <c r="L173" s="18">
        <v>22</v>
      </c>
      <c r="M173" s="18">
        <v>21</v>
      </c>
      <c r="N173" s="18">
        <v>19</v>
      </c>
      <c r="O173" s="18">
        <v>18</v>
      </c>
      <c r="P173" s="18">
        <v>19</v>
      </c>
      <c r="Q173" s="18">
        <v>21</v>
      </c>
      <c r="R173" s="18">
        <v>20</v>
      </c>
      <c r="S173" s="19">
        <v>250</v>
      </c>
      <c r="T173" s="19">
        <v>250</v>
      </c>
      <c r="U173" s="19">
        <v>250</v>
      </c>
      <c r="V173" s="19">
        <v>250</v>
      </c>
      <c r="W173" s="19">
        <v>250</v>
      </c>
      <c r="X173" s="19">
        <v>250</v>
      </c>
      <c r="Y173" s="19">
        <v>250</v>
      </c>
      <c r="Z173" s="19">
        <v>250</v>
      </c>
      <c r="AA173" s="19">
        <v>250</v>
      </c>
      <c r="AB173" s="19">
        <v>250</v>
      </c>
      <c r="AC173" s="19">
        <v>250</v>
      </c>
      <c r="AD173" s="19">
        <v>250</v>
      </c>
      <c r="AE173" s="19">
        <v>200</v>
      </c>
      <c r="AF173" s="19">
        <v>200</v>
      </c>
      <c r="AG173" s="18">
        <v>6000</v>
      </c>
      <c r="AH173" s="18">
        <v>6000</v>
      </c>
      <c r="AI173" s="18">
        <v>4500</v>
      </c>
      <c r="AJ173" s="18">
        <v>4500</v>
      </c>
      <c r="AK173" s="18">
        <v>4250</v>
      </c>
      <c r="AL173" s="18">
        <v>4500</v>
      </c>
      <c r="AM173" s="18">
        <v>4500</v>
      </c>
      <c r="AN173" s="18">
        <v>5500</v>
      </c>
      <c r="AO173" s="18">
        <v>5250</v>
      </c>
      <c r="AP173" s="18">
        <v>4750</v>
      </c>
      <c r="AQ173" s="18">
        <v>4500</v>
      </c>
      <c r="AR173" s="18">
        <v>4750</v>
      </c>
      <c r="AS173" s="18">
        <v>4200</v>
      </c>
      <c r="AT173" s="18">
        <v>4000</v>
      </c>
      <c r="AU173" s="18"/>
      <c r="AV173" s="18"/>
      <c r="AW173" s="18"/>
      <c r="AX173" s="18"/>
      <c r="AY173" s="18"/>
      <c r="AZ173" s="18"/>
      <c r="BA173" s="18"/>
      <c r="BB173" s="18"/>
      <c r="BC173" s="18"/>
      <c r="BD173" s="18"/>
      <c r="BE173" s="18"/>
      <c r="BF173" s="18"/>
      <c r="BG173" s="18"/>
      <c r="BH173" s="18"/>
    </row>
    <row r="174" spans="3:60" hidden="1">
      <c r="C174" s="17" t="s">
        <v>119</v>
      </c>
      <c r="D174" s="17" t="s">
        <v>99</v>
      </c>
      <c r="E174" s="18">
        <v>0</v>
      </c>
      <c r="F174" s="18">
        <v>0</v>
      </c>
      <c r="G174" s="18">
        <v>0</v>
      </c>
      <c r="H174" s="18">
        <v>0</v>
      </c>
      <c r="I174" s="18">
        <v>0</v>
      </c>
      <c r="J174" s="18">
        <v>0</v>
      </c>
      <c r="K174" s="18">
        <v>0</v>
      </c>
      <c r="L174" s="18">
        <v>0</v>
      </c>
      <c r="M174" s="18">
        <v>0</v>
      </c>
      <c r="N174" s="18">
        <v>0</v>
      </c>
      <c r="O174" s="18">
        <v>0</v>
      </c>
      <c r="P174" s="18">
        <v>0</v>
      </c>
      <c r="Q174" s="18">
        <v>0</v>
      </c>
      <c r="R174" s="18">
        <v>0</v>
      </c>
      <c r="S174" s="19"/>
      <c r="T174" s="19"/>
      <c r="U174" s="19"/>
      <c r="V174" s="19"/>
      <c r="W174" s="19"/>
      <c r="X174" s="19"/>
      <c r="Y174" s="19"/>
      <c r="Z174" s="19"/>
      <c r="AA174" s="19"/>
      <c r="AB174" s="19"/>
      <c r="AC174" s="19"/>
      <c r="AD174" s="19"/>
      <c r="AE174" s="19"/>
      <c r="AF174" s="19"/>
      <c r="AG174" s="18">
        <v>0</v>
      </c>
      <c r="AH174" s="18">
        <v>0</v>
      </c>
      <c r="AI174" s="18">
        <v>0</v>
      </c>
      <c r="AJ174" s="18">
        <v>0</v>
      </c>
      <c r="AK174" s="18">
        <v>0</v>
      </c>
      <c r="AL174" s="18">
        <v>0</v>
      </c>
      <c r="AM174" s="18">
        <v>0</v>
      </c>
      <c r="AN174" s="18">
        <v>0</v>
      </c>
      <c r="AO174" s="18">
        <v>0</v>
      </c>
      <c r="AP174" s="18">
        <v>0</v>
      </c>
      <c r="AQ174" s="18">
        <v>0</v>
      </c>
      <c r="AR174" s="18">
        <v>0</v>
      </c>
      <c r="AS174" s="18">
        <v>0</v>
      </c>
      <c r="AT174" s="18">
        <v>0</v>
      </c>
      <c r="AU174" s="18"/>
      <c r="AV174" s="18"/>
      <c r="AW174" s="18"/>
      <c r="AX174" s="18"/>
      <c r="AY174" s="18"/>
      <c r="AZ174" s="18"/>
      <c r="BA174" s="18"/>
      <c r="BB174" s="18"/>
      <c r="BC174" s="18"/>
      <c r="BD174" s="18"/>
      <c r="BE174" s="18"/>
      <c r="BF174" s="18"/>
      <c r="BG174" s="18"/>
      <c r="BH174" s="18"/>
    </row>
    <row r="175" spans="3:60" hidden="1">
      <c r="C175" s="17" t="s">
        <v>119</v>
      </c>
      <c r="D175" s="17" t="s">
        <v>100</v>
      </c>
      <c r="E175" s="18">
        <v>24</v>
      </c>
      <c r="F175" s="18">
        <v>24</v>
      </c>
      <c r="G175" s="18">
        <v>18</v>
      </c>
      <c r="H175" s="18">
        <v>18</v>
      </c>
      <c r="I175" s="18">
        <v>17</v>
      </c>
      <c r="J175" s="18">
        <v>18</v>
      </c>
      <c r="K175" s="18">
        <v>18</v>
      </c>
      <c r="L175" s="18">
        <v>22</v>
      </c>
      <c r="M175" s="18">
        <v>21</v>
      </c>
      <c r="N175" s="18">
        <v>19</v>
      </c>
      <c r="O175" s="18">
        <v>18</v>
      </c>
      <c r="P175" s="18">
        <v>19</v>
      </c>
      <c r="Q175" s="18">
        <v>21</v>
      </c>
      <c r="R175" s="18">
        <v>20</v>
      </c>
      <c r="S175" s="19">
        <v>250</v>
      </c>
      <c r="T175" s="19">
        <v>250</v>
      </c>
      <c r="U175" s="19">
        <v>250</v>
      </c>
      <c r="V175" s="19">
        <v>250</v>
      </c>
      <c r="W175" s="19">
        <v>250</v>
      </c>
      <c r="X175" s="19">
        <v>250</v>
      </c>
      <c r="Y175" s="19">
        <v>250</v>
      </c>
      <c r="Z175" s="19">
        <v>250</v>
      </c>
      <c r="AA175" s="19">
        <v>250</v>
      </c>
      <c r="AB175" s="19">
        <v>250</v>
      </c>
      <c r="AC175" s="19">
        <v>250</v>
      </c>
      <c r="AD175" s="19">
        <v>250</v>
      </c>
      <c r="AE175" s="19">
        <v>200</v>
      </c>
      <c r="AF175" s="19">
        <v>200</v>
      </c>
      <c r="AG175" s="18">
        <v>6000</v>
      </c>
      <c r="AH175" s="18">
        <v>6000</v>
      </c>
      <c r="AI175" s="18">
        <v>4500</v>
      </c>
      <c r="AJ175" s="18">
        <v>4500</v>
      </c>
      <c r="AK175" s="18">
        <v>4250</v>
      </c>
      <c r="AL175" s="18">
        <v>4500</v>
      </c>
      <c r="AM175" s="18">
        <v>4500</v>
      </c>
      <c r="AN175" s="18">
        <v>5500</v>
      </c>
      <c r="AO175" s="18">
        <v>5250</v>
      </c>
      <c r="AP175" s="18">
        <v>4750</v>
      </c>
      <c r="AQ175" s="18">
        <v>4500</v>
      </c>
      <c r="AR175" s="18">
        <v>4750</v>
      </c>
      <c r="AS175" s="18">
        <v>4200</v>
      </c>
      <c r="AT175" s="18">
        <v>4000</v>
      </c>
      <c r="AU175" s="18"/>
      <c r="AV175" s="18"/>
      <c r="AW175" s="18"/>
      <c r="AX175" s="18"/>
      <c r="AY175" s="18"/>
      <c r="AZ175" s="18"/>
      <c r="BA175" s="18"/>
      <c r="BB175" s="18"/>
      <c r="BC175" s="18"/>
      <c r="BD175" s="18"/>
      <c r="BE175" s="18"/>
      <c r="BF175" s="18"/>
      <c r="BG175" s="18"/>
      <c r="BH175" s="18"/>
    </row>
    <row r="176" spans="3:60" hidden="1">
      <c r="C176" s="17" t="s">
        <v>119</v>
      </c>
      <c r="D176" s="17" t="s">
        <v>101</v>
      </c>
      <c r="E176" s="18">
        <v>24</v>
      </c>
      <c r="F176" s="18">
        <v>24</v>
      </c>
      <c r="G176" s="18">
        <v>18</v>
      </c>
      <c r="H176" s="18">
        <v>18</v>
      </c>
      <c r="I176" s="18">
        <v>17</v>
      </c>
      <c r="J176" s="18">
        <v>18</v>
      </c>
      <c r="K176" s="18">
        <v>18</v>
      </c>
      <c r="L176" s="18">
        <v>22</v>
      </c>
      <c r="M176" s="18">
        <v>21</v>
      </c>
      <c r="N176" s="18">
        <v>19</v>
      </c>
      <c r="O176" s="18">
        <v>18</v>
      </c>
      <c r="P176" s="18">
        <v>19</v>
      </c>
      <c r="Q176" s="18">
        <v>21</v>
      </c>
      <c r="R176" s="18">
        <v>20</v>
      </c>
      <c r="S176" s="19">
        <v>250</v>
      </c>
      <c r="T176" s="19">
        <v>250</v>
      </c>
      <c r="U176" s="19">
        <v>250</v>
      </c>
      <c r="V176" s="19">
        <v>250</v>
      </c>
      <c r="W176" s="19">
        <v>250</v>
      </c>
      <c r="X176" s="19">
        <v>250</v>
      </c>
      <c r="Y176" s="19">
        <v>250</v>
      </c>
      <c r="Z176" s="19">
        <v>250</v>
      </c>
      <c r="AA176" s="19">
        <v>250</v>
      </c>
      <c r="AB176" s="19">
        <v>250</v>
      </c>
      <c r="AC176" s="19">
        <v>250</v>
      </c>
      <c r="AD176" s="19">
        <v>250</v>
      </c>
      <c r="AE176" s="19">
        <v>200</v>
      </c>
      <c r="AF176" s="19">
        <v>200</v>
      </c>
      <c r="AG176" s="18">
        <v>6000</v>
      </c>
      <c r="AH176" s="18">
        <v>6000</v>
      </c>
      <c r="AI176" s="18">
        <v>4500</v>
      </c>
      <c r="AJ176" s="18">
        <v>4500</v>
      </c>
      <c r="AK176" s="18">
        <v>4250</v>
      </c>
      <c r="AL176" s="18">
        <v>4500</v>
      </c>
      <c r="AM176" s="18">
        <v>4500</v>
      </c>
      <c r="AN176" s="18">
        <v>5500</v>
      </c>
      <c r="AO176" s="18">
        <v>5250</v>
      </c>
      <c r="AP176" s="18">
        <v>4750</v>
      </c>
      <c r="AQ176" s="18">
        <v>4500</v>
      </c>
      <c r="AR176" s="18">
        <v>4750</v>
      </c>
      <c r="AS176" s="18">
        <v>4200</v>
      </c>
      <c r="AT176" s="18">
        <v>4000</v>
      </c>
      <c r="AU176" s="18"/>
      <c r="AV176" s="18"/>
      <c r="AW176" s="18"/>
      <c r="AX176" s="18"/>
      <c r="AY176" s="18"/>
      <c r="AZ176" s="18"/>
      <c r="BA176" s="18"/>
      <c r="BB176" s="18"/>
      <c r="BC176" s="18"/>
      <c r="BD176" s="18"/>
      <c r="BE176" s="18"/>
      <c r="BF176" s="18"/>
      <c r="BG176" s="18"/>
      <c r="BH176" s="18"/>
    </row>
    <row r="177" spans="3:60" hidden="1">
      <c r="C177" s="17" t="s">
        <v>119</v>
      </c>
      <c r="D177" s="17" t="s">
        <v>102</v>
      </c>
      <c r="E177" s="18">
        <v>0</v>
      </c>
      <c r="F177" s="18">
        <v>0</v>
      </c>
      <c r="G177" s="18">
        <v>0</v>
      </c>
      <c r="H177" s="18">
        <v>0</v>
      </c>
      <c r="I177" s="18">
        <v>0</v>
      </c>
      <c r="J177" s="18">
        <v>0</v>
      </c>
      <c r="K177" s="18">
        <v>0</v>
      </c>
      <c r="L177" s="18">
        <v>0</v>
      </c>
      <c r="M177" s="18">
        <v>0</v>
      </c>
      <c r="N177" s="18">
        <v>0</v>
      </c>
      <c r="O177" s="18">
        <v>0</v>
      </c>
      <c r="P177" s="18">
        <v>0</v>
      </c>
      <c r="Q177" s="18">
        <v>0</v>
      </c>
      <c r="R177" s="18">
        <v>0</v>
      </c>
      <c r="S177" s="19"/>
      <c r="T177" s="19"/>
      <c r="U177" s="19"/>
      <c r="V177" s="19"/>
      <c r="W177" s="19"/>
      <c r="X177" s="19"/>
      <c r="Y177" s="19"/>
      <c r="Z177" s="19"/>
      <c r="AA177" s="19"/>
      <c r="AB177" s="19"/>
      <c r="AC177" s="19"/>
      <c r="AD177" s="19"/>
      <c r="AE177" s="19"/>
      <c r="AF177" s="19"/>
      <c r="AG177" s="18">
        <v>0</v>
      </c>
      <c r="AH177" s="18">
        <v>0</v>
      </c>
      <c r="AI177" s="18">
        <v>0</v>
      </c>
      <c r="AJ177" s="18">
        <v>0</v>
      </c>
      <c r="AK177" s="18">
        <v>0</v>
      </c>
      <c r="AL177" s="18">
        <v>0</v>
      </c>
      <c r="AM177" s="18">
        <v>0</v>
      </c>
      <c r="AN177" s="18">
        <v>0</v>
      </c>
      <c r="AO177" s="18">
        <v>0</v>
      </c>
      <c r="AP177" s="18">
        <v>0</v>
      </c>
      <c r="AQ177" s="18">
        <v>0</v>
      </c>
      <c r="AR177" s="18">
        <v>0</v>
      </c>
      <c r="AS177" s="18">
        <v>0</v>
      </c>
      <c r="AT177" s="18">
        <v>0</v>
      </c>
      <c r="AU177" s="18"/>
      <c r="AV177" s="18"/>
      <c r="AW177" s="18"/>
      <c r="AX177" s="18"/>
      <c r="AY177" s="18"/>
      <c r="AZ177" s="18"/>
      <c r="BA177" s="18"/>
      <c r="BB177" s="18"/>
      <c r="BC177" s="18"/>
      <c r="BD177" s="18"/>
      <c r="BE177" s="18"/>
      <c r="BF177" s="18"/>
      <c r="BG177" s="18"/>
      <c r="BH177" s="18"/>
    </row>
    <row r="178" spans="3:60" hidden="1">
      <c r="C178" s="17" t="s">
        <v>119</v>
      </c>
      <c r="D178" s="17" t="s">
        <v>103</v>
      </c>
      <c r="E178" s="18">
        <v>0</v>
      </c>
      <c r="F178" s="18">
        <v>0</v>
      </c>
      <c r="G178" s="18">
        <v>0</v>
      </c>
      <c r="H178" s="18">
        <v>0</v>
      </c>
      <c r="I178" s="18">
        <v>0</v>
      </c>
      <c r="J178" s="18">
        <v>0</v>
      </c>
      <c r="K178" s="18">
        <v>0</v>
      </c>
      <c r="L178" s="18">
        <v>0</v>
      </c>
      <c r="M178" s="18">
        <v>0</v>
      </c>
      <c r="N178" s="18">
        <v>0</v>
      </c>
      <c r="O178" s="18">
        <v>0</v>
      </c>
      <c r="P178" s="18">
        <v>0</v>
      </c>
      <c r="Q178" s="18">
        <v>0</v>
      </c>
      <c r="R178" s="18">
        <v>0</v>
      </c>
      <c r="S178" s="19"/>
      <c r="T178" s="19"/>
      <c r="U178" s="19"/>
      <c r="V178" s="19"/>
      <c r="W178" s="19"/>
      <c r="X178" s="19"/>
      <c r="Y178" s="19"/>
      <c r="Z178" s="19"/>
      <c r="AA178" s="19"/>
      <c r="AB178" s="19"/>
      <c r="AC178" s="19"/>
      <c r="AD178" s="19"/>
      <c r="AE178" s="19"/>
      <c r="AF178" s="19"/>
      <c r="AG178" s="18">
        <v>0</v>
      </c>
      <c r="AH178" s="18">
        <v>0</v>
      </c>
      <c r="AI178" s="18">
        <v>0</v>
      </c>
      <c r="AJ178" s="18">
        <v>0</v>
      </c>
      <c r="AK178" s="18">
        <v>0</v>
      </c>
      <c r="AL178" s="18">
        <v>0</v>
      </c>
      <c r="AM178" s="18">
        <v>0</v>
      </c>
      <c r="AN178" s="18">
        <v>0</v>
      </c>
      <c r="AO178" s="18">
        <v>0</v>
      </c>
      <c r="AP178" s="18">
        <v>0</v>
      </c>
      <c r="AQ178" s="18">
        <v>0</v>
      </c>
      <c r="AR178" s="18">
        <v>0</v>
      </c>
      <c r="AS178" s="18">
        <v>0</v>
      </c>
      <c r="AT178" s="18">
        <v>0</v>
      </c>
      <c r="AU178" s="18"/>
      <c r="AV178" s="18"/>
      <c r="AW178" s="18"/>
      <c r="AX178" s="18"/>
      <c r="AY178" s="18"/>
      <c r="AZ178" s="18"/>
      <c r="BA178" s="18"/>
      <c r="BB178" s="18"/>
      <c r="BC178" s="18"/>
      <c r="BD178" s="18"/>
      <c r="BE178" s="18"/>
      <c r="BF178" s="18"/>
      <c r="BG178" s="18"/>
      <c r="BH178" s="18"/>
    </row>
    <row r="179" spans="3:60" hidden="1">
      <c r="C179" s="17" t="s">
        <v>119</v>
      </c>
      <c r="D179" s="17" t="s">
        <v>104</v>
      </c>
      <c r="E179" s="18">
        <v>0</v>
      </c>
      <c r="F179" s="18">
        <v>0</v>
      </c>
      <c r="G179" s="18">
        <v>0</v>
      </c>
      <c r="H179" s="18">
        <v>0</v>
      </c>
      <c r="I179" s="18">
        <v>0</v>
      </c>
      <c r="J179" s="18">
        <v>0</v>
      </c>
      <c r="K179" s="18">
        <v>0</v>
      </c>
      <c r="L179" s="18">
        <v>0</v>
      </c>
      <c r="M179" s="18">
        <v>0</v>
      </c>
      <c r="N179" s="18">
        <v>0</v>
      </c>
      <c r="O179" s="18">
        <v>0</v>
      </c>
      <c r="P179" s="18">
        <v>0</v>
      </c>
      <c r="Q179" s="18">
        <v>0</v>
      </c>
      <c r="R179" s="18">
        <v>0</v>
      </c>
      <c r="S179" s="19"/>
      <c r="T179" s="19"/>
      <c r="U179" s="19"/>
      <c r="V179" s="19"/>
      <c r="W179" s="19"/>
      <c r="X179" s="19"/>
      <c r="Y179" s="19"/>
      <c r="Z179" s="19"/>
      <c r="AA179" s="19"/>
      <c r="AB179" s="19"/>
      <c r="AC179" s="19"/>
      <c r="AD179" s="19"/>
      <c r="AE179" s="19"/>
      <c r="AF179" s="19"/>
      <c r="AG179" s="18">
        <v>0</v>
      </c>
      <c r="AH179" s="18">
        <v>0</v>
      </c>
      <c r="AI179" s="18">
        <v>0</v>
      </c>
      <c r="AJ179" s="18">
        <v>0</v>
      </c>
      <c r="AK179" s="18">
        <v>0</v>
      </c>
      <c r="AL179" s="18">
        <v>0</v>
      </c>
      <c r="AM179" s="18">
        <v>0</v>
      </c>
      <c r="AN179" s="18">
        <v>0</v>
      </c>
      <c r="AO179" s="18">
        <v>0</v>
      </c>
      <c r="AP179" s="18">
        <v>0</v>
      </c>
      <c r="AQ179" s="18">
        <v>0</v>
      </c>
      <c r="AR179" s="18">
        <v>0</v>
      </c>
      <c r="AS179" s="18">
        <v>0</v>
      </c>
      <c r="AT179" s="18">
        <v>0</v>
      </c>
      <c r="AU179" s="18"/>
      <c r="AV179" s="18"/>
      <c r="AW179" s="18"/>
      <c r="AX179" s="18"/>
      <c r="AY179" s="18"/>
      <c r="AZ179" s="18"/>
      <c r="BA179" s="18"/>
      <c r="BB179" s="18"/>
      <c r="BC179" s="18"/>
      <c r="BD179" s="18"/>
      <c r="BE179" s="18"/>
      <c r="BF179" s="18"/>
      <c r="BG179" s="18"/>
      <c r="BH179" s="18"/>
    </row>
    <row r="180" spans="3:60" hidden="1">
      <c r="C180" s="17" t="s">
        <v>119</v>
      </c>
      <c r="D180" s="17" t="s">
        <v>105</v>
      </c>
      <c r="E180" s="18">
        <v>0</v>
      </c>
      <c r="F180" s="18">
        <v>0</v>
      </c>
      <c r="G180" s="18">
        <v>0</v>
      </c>
      <c r="H180" s="18">
        <v>0</v>
      </c>
      <c r="I180" s="18">
        <v>0</v>
      </c>
      <c r="J180" s="18">
        <v>0</v>
      </c>
      <c r="K180" s="18">
        <v>0</v>
      </c>
      <c r="L180" s="18">
        <v>0</v>
      </c>
      <c r="M180" s="18">
        <v>0</v>
      </c>
      <c r="N180" s="18">
        <v>0</v>
      </c>
      <c r="O180" s="18">
        <v>0</v>
      </c>
      <c r="P180" s="18">
        <v>0</v>
      </c>
      <c r="Q180" s="18">
        <v>0</v>
      </c>
      <c r="R180" s="18">
        <v>0</v>
      </c>
      <c r="S180" s="19"/>
      <c r="T180" s="19"/>
      <c r="U180" s="19"/>
      <c r="V180" s="19"/>
      <c r="W180" s="19"/>
      <c r="X180" s="19"/>
      <c r="Y180" s="19"/>
      <c r="Z180" s="19"/>
      <c r="AA180" s="19"/>
      <c r="AB180" s="19"/>
      <c r="AC180" s="19"/>
      <c r="AD180" s="19"/>
      <c r="AE180" s="19"/>
      <c r="AF180" s="19"/>
      <c r="AG180" s="18">
        <v>0</v>
      </c>
      <c r="AH180" s="18">
        <v>0</v>
      </c>
      <c r="AI180" s="18">
        <v>0</v>
      </c>
      <c r="AJ180" s="18">
        <v>0</v>
      </c>
      <c r="AK180" s="18">
        <v>0</v>
      </c>
      <c r="AL180" s="18">
        <v>0</v>
      </c>
      <c r="AM180" s="18">
        <v>0</v>
      </c>
      <c r="AN180" s="18">
        <v>0</v>
      </c>
      <c r="AO180" s="18">
        <v>0</v>
      </c>
      <c r="AP180" s="18">
        <v>0</v>
      </c>
      <c r="AQ180" s="18">
        <v>0</v>
      </c>
      <c r="AR180" s="18">
        <v>0</v>
      </c>
      <c r="AS180" s="18">
        <v>0</v>
      </c>
      <c r="AT180" s="18">
        <v>0</v>
      </c>
      <c r="AU180" s="18"/>
      <c r="AV180" s="18"/>
      <c r="AW180" s="18"/>
      <c r="AX180" s="18"/>
      <c r="AY180" s="18"/>
      <c r="AZ180" s="18"/>
      <c r="BA180" s="18"/>
      <c r="BB180" s="18"/>
      <c r="BC180" s="18"/>
      <c r="BD180" s="18"/>
      <c r="BE180" s="18"/>
      <c r="BF180" s="18"/>
      <c r="BG180" s="18"/>
      <c r="BH180" s="18"/>
    </row>
    <row r="181" spans="3:60" hidden="1">
      <c r="C181" s="17" t="s">
        <v>119</v>
      </c>
      <c r="D181" s="17" t="s">
        <v>106</v>
      </c>
      <c r="E181" s="18">
        <v>24</v>
      </c>
      <c r="F181" s="18">
        <v>24</v>
      </c>
      <c r="G181" s="18">
        <v>18</v>
      </c>
      <c r="H181" s="18">
        <v>18</v>
      </c>
      <c r="I181" s="18">
        <v>17</v>
      </c>
      <c r="J181" s="18">
        <v>18</v>
      </c>
      <c r="K181" s="18">
        <v>18</v>
      </c>
      <c r="L181" s="18">
        <v>22</v>
      </c>
      <c r="M181" s="18">
        <v>21</v>
      </c>
      <c r="N181" s="18">
        <v>19</v>
      </c>
      <c r="O181" s="18">
        <v>18</v>
      </c>
      <c r="P181" s="18">
        <v>19</v>
      </c>
      <c r="Q181" s="18">
        <v>21</v>
      </c>
      <c r="R181" s="18">
        <v>20</v>
      </c>
      <c r="S181" s="19"/>
      <c r="T181" s="19"/>
      <c r="U181" s="19"/>
      <c r="V181" s="19"/>
      <c r="W181" s="19"/>
      <c r="X181" s="19"/>
      <c r="Y181" s="19"/>
      <c r="Z181" s="19"/>
      <c r="AA181" s="19"/>
      <c r="AB181" s="19"/>
      <c r="AC181" s="19"/>
      <c r="AD181" s="19"/>
      <c r="AE181" s="19"/>
      <c r="AF181" s="19"/>
      <c r="AG181" s="18">
        <v>6000</v>
      </c>
      <c r="AH181" s="18">
        <v>6000</v>
      </c>
      <c r="AI181" s="18">
        <v>4500</v>
      </c>
      <c r="AJ181" s="18">
        <v>4500</v>
      </c>
      <c r="AK181" s="18">
        <v>4250</v>
      </c>
      <c r="AL181" s="18">
        <v>4500</v>
      </c>
      <c r="AM181" s="18">
        <v>4500</v>
      </c>
      <c r="AN181" s="18">
        <v>5500</v>
      </c>
      <c r="AO181" s="18">
        <v>5250</v>
      </c>
      <c r="AP181" s="18">
        <v>4750</v>
      </c>
      <c r="AQ181" s="18">
        <v>4500</v>
      </c>
      <c r="AR181" s="18">
        <v>4750</v>
      </c>
      <c r="AS181" s="18">
        <v>4200</v>
      </c>
      <c r="AT181" s="18">
        <v>4000</v>
      </c>
      <c r="AU181" s="18"/>
      <c r="AV181" s="18"/>
      <c r="AW181" s="18"/>
      <c r="AX181" s="18"/>
      <c r="AY181" s="18"/>
      <c r="AZ181" s="18"/>
      <c r="BA181" s="18"/>
      <c r="BB181" s="18"/>
      <c r="BC181" s="18"/>
      <c r="BD181" s="18"/>
      <c r="BE181" s="18"/>
      <c r="BF181" s="18"/>
      <c r="BG181" s="18"/>
      <c r="BH181" s="18"/>
    </row>
    <row r="182" spans="3:60">
      <c r="C182" s="17" t="s">
        <v>120</v>
      </c>
      <c r="D182" s="17" t="s">
        <v>95</v>
      </c>
      <c r="E182" s="18">
        <v>0</v>
      </c>
      <c r="F182" s="18">
        <v>0</v>
      </c>
      <c r="G182" s="18">
        <v>0</v>
      </c>
      <c r="H182" s="18">
        <v>0</v>
      </c>
      <c r="I182" s="18">
        <v>0</v>
      </c>
      <c r="J182" s="18">
        <v>0</v>
      </c>
      <c r="K182" s="18">
        <v>0</v>
      </c>
      <c r="L182" s="18">
        <v>0</v>
      </c>
      <c r="M182" s="18">
        <v>0</v>
      </c>
      <c r="N182" s="18">
        <v>0</v>
      </c>
      <c r="O182" s="18">
        <v>0</v>
      </c>
      <c r="P182" s="18">
        <v>0</v>
      </c>
      <c r="Q182" s="18">
        <v>0</v>
      </c>
      <c r="R182" s="18"/>
      <c r="S182" s="19"/>
      <c r="T182" s="19"/>
      <c r="U182" s="19"/>
      <c r="V182" s="19"/>
      <c r="W182" s="19"/>
      <c r="X182" s="19"/>
      <c r="Y182" s="19"/>
      <c r="Z182" s="19"/>
      <c r="AA182" s="19"/>
      <c r="AB182" s="19"/>
      <c r="AC182" s="19"/>
      <c r="AD182" s="19"/>
      <c r="AE182" s="19"/>
      <c r="AF182" s="19"/>
      <c r="AG182" s="18">
        <v>0</v>
      </c>
      <c r="AH182" s="18">
        <v>0</v>
      </c>
      <c r="AI182" s="18">
        <v>0</v>
      </c>
      <c r="AJ182" s="18">
        <v>0</v>
      </c>
      <c r="AK182" s="18">
        <v>0</v>
      </c>
      <c r="AL182" s="50">
        <v>0</v>
      </c>
      <c r="AM182" s="18">
        <v>0</v>
      </c>
      <c r="AN182" s="18">
        <v>0</v>
      </c>
      <c r="AO182" s="18">
        <v>0</v>
      </c>
      <c r="AP182" s="50">
        <v>0</v>
      </c>
      <c r="AQ182" s="18">
        <v>0</v>
      </c>
      <c r="AR182" s="18">
        <v>0</v>
      </c>
      <c r="AS182" s="18">
        <v>0</v>
      </c>
      <c r="AT182" s="50">
        <f t="shared" ref="AT182:AT188" si="0">AT194+AT206+AT218+AT230+AT242</f>
        <v>0</v>
      </c>
      <c r="AU182" s="18"/>
      <c r="AV182" s="18"/>
      <c r="AW182" s="18"/>
      <c r="AX182" s="18"/>
      <c r="AY182" s="18"/>
      <c r="AZ182" s="18"/>
      <c r="BA182" s="18"/>
      <c r="BB182" s="18"/>
      <c r="BC182" s="18"/>
      <c r="BD182" s="18"/>
      <c r="BE182" s="18"/>
      <c r="BF182" s="18"/>
      <c r="BG182" s="18"/>
      <c r="BH182" s="18"/>
    </row>
    <row r="183" spans="3:60">
      <c r="C183" s="17" t="s">
        <v>120</v>
      </c>
      <c r="D183" s="17" t="s">
        <v>96</v>
      </c>
      <c r="E183" s="18">
        <v>0</v>
      </c>
      <c r="F183" s="18">
        <v>0</v>
      </c>
      <c r="G183" s="18">
        <v>0</v>
      </c>
      <c r="H183" s="18">
        <v>0</v>
      </c>
      <c r="I183" s="18">
        <v>0</v>
      </c>
      <c r="J183" s="18">
        <v>0</v>
      </c>
      <c r="K183" s="18">
        <v>0</v>
      </c>
      <c r="L183" s="18">
        <v>0</v>
      </c>
      <c r="M183" s="18">
        <v>0</v>
      </c>
      <c r="N183" s="18">
        <v>0</v>
      </c>
      <c r="O183" s="18">
        <v>0</v>
      </c>
      <c r="P183" s="18">
        <v>0</v>
      </c>
      <c r="Q183" s="18">
        <v>0</v>
      </c>
      <c r="R183" s="18"/>
      <c r="S183" s="19"/>
      <c r="T183" s="19"/>
      <c r="U183" s="19"/>
      <c r="V183" s="19"/>
      <c r="W183" s="19"/>
      <c r="X183" s="19"/>
      <c r="Y183" s="19"/>
      <c r="Z183" s="19"/>
      <c r="AA183" s="19"/>
      <c r="AB183" s="19"/>
      <c r="AC183" s="19"/>
      <c r="AD183" s="19"/>
      <c r="AE183" s="19"/>
      <c r="AF183" s="19"/>
      <c r="AG183" s="18">
        <v>0</v>
      </c>
      <c r="AH183" s="18">
        <v>0</v>
      </c>
      <c r="AI183" s="18">
        <v>0</v>
      </c>
      <c r="AJ183" s="18">
        <v>0</v>
      </c>
      <c r="AK183" s="18">
        <v>0</v>
      </c>
      <c r="AL183" s="50">
        <v>0</v>
      </c>
      <c r="AM183" s="18">
        <v>0</v>
      </c>
      <c r="AN183" s="18">
        <v>0</v>
      </c>
      <c r="AO183" s="18">
        <v>0</v>
      </c>
      <c r="AP183" s="50">
        <v>0</v>
      </c>
      <c r="AQ183" s="18">
        <v>0</v>
      </c>
      <c r="AR183" s="18">
        <v>0</v>
      </c>
      <c r="AS183" s="18">
        <v>0</v>
      </c>
      <c r="AT183" s="50">
        <f t="shared" si="0"/>
        <v>0</v>
      </c>
      <c r="AU183" s="18"/>
      <c r="AV183" s="18"/>
      <c r="AW183" s="18"/>
      <c r="AX183" s="18"/>
      <c r="AY183" s="18"/>
      <c r="AZ183" s="18"/>
      <c r="BA183" s="18"/>
      <c r="BB183" s="18"/>
      <c r="BC183" s="18"/>
      <c r="BD183" s="18"/>
      <c r="BE183" s="18"/>
      <c r="BF183" s="18"/>
      <c r="BG183" s="18"/>
      <c r="BH183" s="18"/>
    </row>
    <row r="184" spans="3:60">
      <c r="C184" s="17" t="s">
        <v>120</v>
      </c>
      <c r="D184" s="17" t="s">
        <v>97</v>
      </c>
      <c r="E184" s="18">
        <v>0</v>
      </c>
      <c r="F184" s="18">
        <v>0</v>
      </c>
      <c r="G184" s="18">
        <v>0</v>
      </c>
      <c r="H184" s="18">
        <v>0</v>
      </c>
      <c r="I184" s="18">
        <v>0</v>
      </c>
      <c r="J184" s="18">
        <v>0</v>
      </c>
      <c r="K184" s="18">
        <v>0</v>
      </c>
      <c r="L184" s="18">
        <v>0</v>
      </c>
      <c r="M184" s="18">
        <v>0</v>
      </c>
      <c r="N184" s="18">
        <v>0</v>
      </c>
      <c r="O184" s="18">
        <v>0</v>
      </c>
      <c r="P184" s="18">
        <v>0</v>
      </c>
      <c r="Q184" s="18">
        <v>0</v>
      </c>
      <c r="R184" s="18"/>
      <c r="S184" s="19"/>
      <c r="T184" s="19"/>
      <c r="U184" s="19"/>
      <c r="V184" s="19"/>
      <c r="W184" s="19"/>
      <c r="X184" s="19"/>
      <c r="Y184" s="19"/>
      <c r="Z184" s="19"/>
      <c r="AA184" s="19"/>
      <c r="AB184" s="19"/>
      <c r="AC184" s="19"/>
      <c r="AD184" s="19"/>
      <c r="AE184" s="19"/>
      <c r="AF184" s="19"/>
      <c r="AG184" s="18">
        <v>0</v>
      </c>
      <c r="AH184" s="18">
        <v>0</v>
      </c>
      <c r="AI184" s="18">
        <v>0</v>
      </c>
      <c r="AJ184" s="18">
        <v>0</v>
      </c>
      <c r="AK184" s="18">
        <v>0</v>
      </c>
      <c r="AL184" s="50">
        <v>0</v>
      </c>
      <c r="AM184" s="18">
        <v>0</v>
      </c>
      <c r="AN184" s="18">
        <v>0</v>
      </c>
      <c r="AO184" s="18">
        <v>0</v>
      </c>
      <c r="AP184" s="50">
        <v>0</v>
      </c>
      <c r="AQ184" s="18">
        <v>0</v>
      </c>
      <c r="AR184" s="18">
        <v>0</v>
      </c>
      <c r="AS184" s="18">
        <v>0</v>
      </c>
      <c r="AT184" s="50">
        <f t="shared" si="0"/>
        <v>0</v>
      </c>
      <c r="AU184" s="18"/>
      <c r="AV184" s="18"/>
      <c r="AW184" s="18"/>
      <c r="AX184" s="18"/>
      <c r="AY184" s="18"/>
      <c r="AZ184" s="18"/>
      <c r="BA184" s="18"/>
      <c r="BB184" s="18"/>
      <c r="BC184" s="18"/>
      <c r="BD184" s="18"/>
      <c r="BE184" s="18"/>
      <c r="BF184" s="18"/>
      <c r="BG184" s="18"/>
      <c r="BH184" s="18"/>
    </row>
    <row r="185" spans="3:60">
      <c r="C185" s="17" t="s">
        <v>120</v>
      </c>
      <c r="D185" s="17" t="s">
        <v>98</v>
      </c>
      <c r="E185" s="18">
        <v>0</v>
      </c>
      <c r="F185" s="18">
        <v>0</v>
      </c>
      <c r="G185" s="18">
        <v>0</v>
      </c>
      <c r="H185" s="18">
        <v>0</v>
      </c>
      <c r="I185" s="18">
        <v>0</v>
      </c>
      <c r="J185" s="18">
        <v>0</v>
      </c>
      <c r="K185" s="18">
        <v>0</v>
      </c>
      <c r="L185" s="18">
        <v>0</v>
      </c>
      <c r="M185" s="18">
        <v>0</v>
      </c>
      <c r="N185" s="18">
        <v>0</v>
      </c>
      <c r="O185" s="18">
        <v>0</v>
      </c>
      <c r="P185" s="18">
        <v>0</v>
      </c>
      <c r="Q185" s="18">
        <v>0</v>
      </c>
      <c r="R185" s="18"/>
      <c r="S185" s="19"/>
      <c r="T185" s="19"/>
      <c r="U185" s="19"/>
      <c r="V185" s="19"/>
      <c r="W185" s="19"/>
      <c r="X185" s="19"/>
      <c r="Y185" s="19"/>
      <c r="Z185" s="19"/>
      <c r="AA185" s="19"/>
      <c r="AB185" s="19"/>
      <c r="AC185" s="19"/>
      <c r="AD185" s="19"/>
      <c r="AE185" s="19"/>
      <c r="AF185" s="19"/>
      <c r="AG185" s="18">
        <v>0</v>
      </c>
      <c r="AH185" s="18">
        <v>0</v>
      </c>
      <c r="AI185" s="18">
        <v>0</v>
      </c>
      <c r="AJ185" s="18">
        <v>0</v>
      </c>
      <c r="AK185" s="18">
        <v>0</v>
      </c>
      <c r="AL185" s="50">
        <v>0</v>
      </c>
      <c r="AM185" s="18">
        <v>0</v>
      </c>
      <c r="AN185" s="18">
        <v>0</v>
      </c>
      <c r="AO185" s="18">
        <v>0</v>
      </c>
      <c r="AP185" s="50">
        <v>0</v>
      </c>
      <c r="AQ185" s="18">
        <v>0</v>
      </c>
      <c r="AR185" s="18">
        <v>0</v>
      </c>
      <c r="AS185" s="18">
        <v>0</v>
      </c>
      <c r="AT185" s="50">
        <f t="shared" si="0"/>
        <v>0</v>
      </c>
      <c r="AU185" s="18"/>
      <c r="AV185" s="18"/>
      <c r="AW185" s="18"/>
      <c r="AX185" s="18"/>
      <c r="AY185" s="18"/>
      <c r="AZ185" s="18"/>
      <c r="BA185" s="18"/>
      <c r="BB185" s="18"/>
      <c r="BC185" s="18"/>
      <c r="BD185" s="18"/>
      <c r="BE185" s="18"/>
      <c r="BF185" s="18"/>
      <c r="BG185" s="18"/>
      <c r="BH185" s="18"/>
    </row>
    <row r="186" spans="3:60">
      <c r="C186" s="17" t="s">
        <v>120</v>
      </c>
      <c r="D186" s="17" t="s">
        <v>99</v>
      </c>
      <c r="E186" s="18">
        <v>183</v>
      </c>
      <c r="F186" s="18">
        <v>281</v>
      </c>
      <c r="G186" s="18">
        <v>287</v>
      </c>
      <c r="H186" s="18">
        <v>191</v>
      </c>
      <c r="I186" s="18">
        <v>197</v>
      </c>
      <c r="J186" s="18">
        <v>203</v>
      </c>
      <c r="K186" s="18">
        <v>209</v>
      </c>
      <c r="L186" s="18">
        <v>215</v>
      </c>
      <c r="M186" s="18">
        <v>220</v>
      </c>
      <c r="N186" s="18">
        <v>226</v>
      </c>
      <c r="O186" s="18">
        <v>232</v>
      </c>
      <c r="P186" s="18">
        <v>232</v>
      </c>
      <c r="Q186" s="18">
        <v>280</v>
      </c>
      <c r="R186" s="18"/>
      <c r="S186" s="19">
        <v>120</v>
      </c>
      <c r="T186" s="19">
        <v>120</v>
      </c>
      <c r="U186" s="19">
        <v>120</v>
      </c>
      <c r="V186" s="19">
        <v>120</v>
      </c>
      <c r="W186" s="19">
        <v>120</v>
      </c>
      <c r="X186" s="19">
        <v>120</v>
      </c>
      <c r="Y186" s="19">
        <v>120</v>
      </c>
      <c r="Z186" s="19">
        <v>120</v>
      </c>
      <c r="AA186" s="19">
        <v>84</v>
      </c>
      <c r="AB186" s="19">
        <v>120</v>
      </c>
      <c r="AC186" s="19">
        <v>120</v>
      </c>
      <c r="AD186" s="19">
        <v>120</v>
      </c>
      <c r="AE186" s="19">
        <v>102</v>
      </c>
      <c r="AF186" s="19"/>
      <c r="AG186" s="18">
        <v>21960</v>
      </c>
      <c r="AH186" s="18">
        <v>33720</v>
      </c>
      <c r="AI186" s="18">
        <v>34440</v>
      </c>
      <c r="AJ186" s="18">
        <v>22920</v>
      </c>
      <c r="AK186" s="18">
        <v>23640</v>
      </c>
      <c r="AL186" s="50">
        <v>24360</v>
      </c>
      <c r="AM186" s="18">
        <v>25080</v>
      </c>
      <c r="AN186" s="18">
        <v>25800</v>
      </c>
      <c r="AO186" s="18">
        <v>18480</v>
      </c>
      <c r="AP186" s="50">
        <v>27120</v>
      </c>
      <c r="AQ186" s="18">
        <v>27840</v>
      </c>
      <c r="AR186" s="18">
        <v>27840</v>
      </c>
      <c r="AS186" s="18">
        <v>28560</v>
      </c>
      <c r="AT186" s="50">
        <f>AT198+AT210+AT222+AT234+AT246</f>
        <v>25056</v>
      </c>
      <c r="AU186" s="18"/>
      <c r="AV186" s="18"/>
      <c r="AW186" s="18"/>
      <c r="AX186" s="18"/>
      <c r="AY186" s="18"/>
      <c r="AZ186" s="18"/>
      <c r="BA186" s="18"/>
      <c r="BB186" s="18"/>
      <c r="BC186" s="18"/>
      <c r="BD186" s="18"/>
      <c r="BE186" s="18"/>
      <c r="BF186" s="18"/>
      <c r="BG186" s="18"/>
      <c r="BH186" s="18"/>
    </row>
    <row r="187" spans="3:60">
      <c r="C187" s="17" t="s">
        <v>120</v>
      </c>
      <c r="D187" s="17" t="s">
        <v>100</v>
      </c>
      <c r="E187" s="18">
        <v>183</v>
      </c>
      <c r="F187" s="18">
        <v>281</v>
      </c>
      <c r="G187" s="18">
        <v>287</v>
      </c>
      <c r="H187" s="18">
        <v>191</v>
      </c>
      <c r="I187" s="18">
        <v>197</v>
      </c>
      <c r="J187" s="18">
        <v>203</v>
      </c>
      <c r="K187" s="18">
        <v>209</v>
      </c>
      <c r="L187" s="18">
        <v>215</v>
      </c>
      <c r="M187" s="18">
        <v>220</v>
      </c>
      <c r="N187" s="18">
        <v>226</v>
      </c>
      <c r="O187" s="18">
        <v>232</v>
      </c>
      <c r="P187" s="18">
        <v>232</v>
      </c>
      <c r="Q187" s="18">
        <v>280</v>
      </c>
      <c r="R187" s="18"/>
      <c r="S187" s="19">
        <v>120</v>
      </c>
      <c r="T187" s="19">
        <v>120</v>
      </c>
      <c r="U187" s="19">
        <v>120</v>
      </c>
      <c r="V187" s="19">
        <v>120</v>
      </c>
      <c r="W187" s="19">
        <v>120</v>
      </c>
      <c r="X187" s="19">
        <v>120</v>
      </c>
      <c r="Y187" s="19">
        <v>120</v>
      </c>
      <c r="Z187" s="19">
        <v>120</v>
      </c>
      <c r="AA187" s="19">
        <v>84</v>
      </c>
      <c r="AB187" s="19">
        <v>120</v>
      </c>
      <c r="AC187" s="19">
        <v>120</v>
      </c>
      <c r="AD187" s="19">
        <v>120</v>
      </c>
      <c r="AE187" s="19">
        <v>102</v>
      </c>
      <c r="AF187" s="19"/>
      <c r="AG187" s="18">
        <v>21960</v>
      </c>
      <c r="AH187" s="18">
        <v>33720</v>
      </c>
      <c r="AI187" s="18">
        <v>34440</v>
      </c>
      <c r="AJ187" s="18">
        <v>22920</v>
      </c>
      <c r="AK187" s="18">
        <v>23640</v>
      </c>
      <c r="AL187" s="18">
        <v>24360</v>
      </c>
      <c r="AM187" s="18">
        <v>25080</v>
      </c>
      <c r="AN187" s="18">
        <v>25800</v>
      </c>
      <c r="AO187" s="18">
        <v>18480</v>
      </c>
      <c r="AP187" s="18">
        <v>27120</v>
      </c>
      <c r="AQ187" s="18">
        <v>27840</v>
      </c>
      <c r="AR187" s="18">
        <v>27840</v>
      </c>
      <c r="AS187" s="18">
        <v>28560</v>
      </c>
      <c r="AT187" s="18">
        <f t="shared" si="0"/>
        <v>25056</v>
      </c>
      <c r="AU187" s="18"/>
      <c r="AV187" s="18"/>
      <c r="AW187" s="18"/>
      <c r="AX187" s="18"/>
      <c r="AY187" s="18"/>
      <c r="AZ187" s="18"/>
      <c r="BA187" s="18"/>
      <c r="BB187" s="18"/>
      <c r="BC187" s="18"/>
      <c r="BD187" s="18"/>
      <c r="BE187" s="18"/>
      <c r="BF187" s="18"/>
      <c r="BG187" s="18"/>
      <c r="BH187" s="18"/>
    </row>
    <row r="188" spans="3:60">
      <c r="C188" s="17" t="s">
        <v>120</v>
      </c>
      <c r="D188" s="17" t="s">
        <v>101</v>
      </c>
      <c r="E188" s="18">
        <v>183</v>
      </c>
      <c r="F188" s="18">
        <v>281</v>
      </c>
      <c r="G188" s="18">
        <v>287</v>
      </c>
      <c r="H188" s="18">
        <v>191</v>
      </c>
      <c r="I188" s="18">
        <v>197</v>
      </c>
      <c r="J188" s="18">
        <v>203</v>
      </c>
      <c r="K188" s="18">
        <v>209</v>
      </c>
      <c r="L188" s="18">
        <v>215</v>
      </c>
      <c r="M188" s="18">
        <v>220</v>
      </c>
      <c r="N188" s="18">
        <v>226</v>
      </c>
      <c r="O188" s="18">
        <v>232</v>
      </c>
      <c r="P188" s="18">
        <v>232</v>
      </c>
      <c r="Q188" s="18">
        <v>280</v>
      </c>
      <c r="R188" s="18"/>
      <c r="S188" s="19">
        <v>120</v>
      </c>
      <c r="T188" s="19">
        <v>120</v>
      </c>
      <c r="U188" s="19">
        <v>120</v>
      </c>
      <c r="V188" s="19">
        <v>120</v>
      </c>
      <c r="W188" s="19">
        <v>120</v>
      </c>
      <c r="X188" s="19">
        <v>120</v>
      </c>
      <c r="Y188" s="19">
        <v>120</v>
      </c>
      <c r="Z188" s="19">
        <v>120</v>
      </c>
      <c r="AA188" s="19">
        <v>84</v>
      </c>
      <c r="AB188" s="19">
        <v>120</v>
      </c>
      <c r="AC188" s="19">
        <v>120</v>
      </c>
      <c r="AD188" s="19">
        <v>120</v>
      </c>
      <c r="AE188" s="19">
        <v>102</v>
      </c>
      <c r="AF188" s="19"/>
      <c r="AG188" s="18">
        <v>21960</v>
      </c>
      <c r="AH188" s="18">
        <v>33720</v>
      </c>
      <c r="AI188" s="18">
        <v>34440</v>
      </c>
      <c r="AJ188" s="18">
        <v>22920</v>
      </c>
      <c r="AK188" s="18">
        <v>23640</v>
      </c>
      <c r="AL188" s="18">
        <v>24360</v>
      </c>
      <c r="AM188" s="18">
        <v>25080</v>
      </c>
      <c r="AN188" s="18">
        <v>25800</v>
      </c>
      <c r="AO188" s="18">
        <v>18480</v>
      </c>
      <c r="AP188" s="18">
        <v>27120</v>
      </c>
      <c r="AQ188" s="18">
        <v>27840</v>
      </c>
      <c r="AR188" s="18">
        <v>27840</v>
      </c>
      <c r="AS188" s="18">
        <v>28560</v>
      </c>
      <c r="AT188" s="18">
        <f t="shared" si="0"/>
        <v>25056</v>
      </c>
      <c r="AU188" s="18"/>
      <c r="AV188" s="18"/>
      <c r="AW188" s="18"/>
      <c r="AX188" s="18"/>
      <c r="AY188" s="18"/>
      <c r="AZ188" s="18"/>
      <c r="BA188" s="18"/>
      <c r="BB188" s="18"/>
      <c r="BC188" s="18"/>
      <c r="BD188" s="18"/>
      <c r="BE188" s="18"/>
      <c r="BF188" s="18"/>
      <c r="BG188" s="18"/>
      <c r="BH188" s="18"/>
    </row>
    <row r="189" spans="3:60">
      <c r="C189" s="17" t="s">
        <v>120</v>
      </c>
      <c r="D189" s="17" t="s">
        <v>102</v>
      </c>
      <c r="E189" s="18">
        <v>728</v>
      </c>
      <c r="F189" s="18">
        <v>716</v>
      </c>
      <c r="G189" s="18">
        <v>815</v>
      </c>
      <c r="H189" s="18">
        <v>792</v>
      </c>
      <c r="I189" s="18">
        <v>654</v>
      </c>
      <c r="J189" s="18">
        <v>922</v>
      </c>
      <c r="K189" s="18">
        <v>822</v>
      </c>
      <c r="L189" s="18">
        <v>870</v>
      </c>
      <c r="M189" s="18">
        <v>880</v>
      </c>
      <c r="N189" s="18">
        <v>897</v>
      </c>
      <c r="O189" s="18">
        <v>988</v>
      </c>
      <c r="P189" s="18">
        <v>1003</v>
      </c>
      <c r="Q189" s="18">
        <v>995</v>
      </c>
      <c r="R189" s="18"/>
      <c r="S189" s="19">
        <v>82.25</v>
      </c>
      <c r="T189" s="19">
        <v>80.650000000000006</v>
      </c>
      <c r="U189" s="19">
        <v>55.98</v>
      </c>
      <c r="V189" s="19">
        <v>56.09</v>
      </c>
      <c r="W189" s="19">
        <v>67.819999999999993</v>
      </c>
      <c r="X189" s="19">
        <v>67.17</v>
      </c>
      <c r="Y189" s="19">
        <v>74.13</v>
      </c>
      <c r="Z189" s="19">
        <v>77.16</v>
      </c>
      <c r="AA189" s="19">
        <v>78.03</v>
      </c>
      <c r="AB189" s="19">
        <v>77.459999999999994</v>
      </c>
      <c r="AC189" s="19">
        <v>73.95</v>
      </c>
      <c r="AD189" s="19">
        <v>74.19</v>
      </c>
      <c r="AE189" s="19">
        <v>75.73</v>
      </c>
      <c r="AF189" s="19"/>
      <c r="AG189" s="18">
        <v>59881</v>
      </c>
      <c r="AH189" s="18">
        <v>57748</v>
      </c>
      <c r="AI189" s="18">
        <v>45621</v>
      </c>
      <c r="AJ189" s="18">
        <v>44421</v>
      </c>
      <c r="AK189" s="18">
        <v>44354</v>
      </c>
      <c r="AL189" s="18">
        <v>61927</v>
      </c>
      <c r="AM189" s="18">
        <v>60937</v>
      </c>
      <c r="AN189" s="18">
        <v>67132</v>
      </c>
      <c r="AO189" s="18">
        <v>68664</v>
      </c>
      <c r="AP189" s="18">
        <v>69482</v>
      </c>
      <c r="AQ189" s="18">
        <v>73060</v>
      </c>
      <c r="AR189" s="18">
        <v>74410</v>
      </c>
      <c r="AS189" s="18">
        <v>75352</v>
      </c>
      <c r="AT189" s="18">
        <f>AT201+AT213+AT225+AT237+AT249</f>
        <v>72181</v>
      </c>
      <c r="AU189" s="18"/>
      <c r="AV189" s="18"/>
      <c r="AW189" s="18"/>
      <c r="AX189" s="18"/>
      <c r="AY189" s="18"/>
      <c r="AZ189" s="18"/>
      <c r="BA189" s="18"/>
      <c r="BB189" s="18"/>
      <c r="BC189" s="18"/>
      <c r="BD189" s="18"/>
      <c r="BE189" s="18"/>
      <c r="BF189" s="18"/>
      <c r="BG189" s="18"/>
      <c r="BH189" s="18"/>
    </row>
    <row r="190" spans="3:60">
      <c r="C190" s="17" t="s">
        <v>120</v>
      </c>
      <c r="D190" s="17" t="s">
        <v>103</v>
      </c>
      <c r="E190" s="18">
        <v>4251</v>
      </c>
      <c r="F190" s="18">
        <v>4218</v>
      </c>
      <c r="G190" s="18">
        <v>4577</v>
      </c>
      <c r="H190" s="18">
        <v>4697</v>
      </c>
      <c r="I190" s="18">
        <v>4710</v>
      </c>
      <c r="J190" s="18">
        <v>4435</v>
      </c>
      <c r="K190" s="18">
        <v>4660</v>
      </c>
      <c r="L190" s="18">
        <v>4379</v>
      </c>
      <c r="M190" s="18">
        <v>4314</v>
      </c>
      <c r="N190" s="18">
        <v>4016</v>
      </c>
      <c r="O190" s="18">
        <v>4051</v>
      </c>
      <c r="P190" s="18">
        <v>4071</v>
      </c>
      <c r="Q190" s="18">
        <v>4291</v>
      </c>
      <c r="R190" s="18"/>
      <c r="S190" s="19">
        <v>54.33</v>
      </c>
      <c r="T190" s="19">
        <v>53.9</v>
      </c>
      <c r="U190" s="19">
        <v>52.58</v>
      </c>
      <c r="V190" s="19">
        <v>52.39</v>
      </c>
      <c r="W190" s="19">
        <v>52.48</v>
      </c>
      <c r="X190" s="19">
        <v>55.31</v>
      </c>
      <c r="Y190" s="19">
        <v>58.76</v>
      </c>
      <c r="Z190" s="19">
        <v>57.66</v>
      </c>
      <c r="AA190" s="19">
        <v>57.17</v>
      </c>
      <c r="AB190" s="19">
        <v>57.48</v>
      </c>
      <c r="AC190" s="19">
        <v>65.59</v>
      </c>
      <c r="AD190" s="19">
        <v>65.73</v>
      </c>
      <c r="AE190" s="19">
        <v>58.1</v>
      </c>
      <c r="AF190" s="19"/>
      <c r="AG190" s="18">
        <v>230978</v>
      </c>
      <c r="AH190" s="18">
        <v>227330</v>
      </c>
      <c r="AI190" s="18">
        <v>240640</v>
      </c>
      <c r="AJ190" s="18">
        <v>246070</v>
      </c>
      <c r="AK190" s="18">
        <v>247160</v>
      </c>
      <c r="AL190" s="18">
        <v>245305</v>
      </c>
      <c r="AM190" s="18">
        <v>273825</v>
      </c>
      <c r="AN190" s="18">
        <v>252508</v>
      </c>
      <c r="AO190" s="18">
        <v>246643</v>
      </c>
      <c r="AP190" s="18">
        <v>230839</v>
      </c>
      <c r="AQ190" s="18">
        <v>265690</v>
      </c>
      <c r="AR190" s="18">
        <v>267600</v>
      </c>
      <c r="AS190" s="18">
        <v>249300</v>
      </c>
      <c r="AT190" s="18">
        <f>AT202+AT214+AT226+AT238+AT250</f>
        <v>229800</v>
      </c>
      <c r="AU190" s="18"/>
      <c r="AV190" s="18"/>
      <c r="AW190" s="18"/>
      <c r="AX190" s="18"/>
      <c r="AY190" s="18"/>
      <c r="AZ190" s="18"/>
      <c r="BA190" s="18"/>
      <c r="BB190" s="18"/>
      <c r="BC190" s="18"/>
      <c r="BD190" s="18"/>
      <c r="BE190" s="18"/>
      <c r="BF190" s="18"/>
      <c r="BG190" s="18"/>
      <c r="BH190" s="18"/>
    </row>
    <row r="191" spans="3:60">
      <c r="C191" s="17" t="s">
        <v>120</v>
      </c>
      <c r="D191" s="17" t="s">
        <v>104</v>
      </c>
      <c r="E191" s="18">
        <v>1741</v>
      </c>
      <c r="F191" s="18">
        <v>2110</v>
      </c>
      <c r="G191" s="18">
        <v>1754</v>
      </c>
      <c r="H191" s="18">
        <v>1284</v>
      </c>
      <c r="I191" s="18">
        <v>1144</v>
      </c>
      <c r="J191" s="18">
        <v>1070</v>
      </c>
      <c r="K191" s="18">
        <v>1240</v>
      </c>
      <c r="L191" s="18">
        <v>1272</v>
      </c>
      <c r="M191" s="18">
        <v>1482</v>
      </c>
      <c r="N191" s="18">
        <v>1491</v>
      </c>
      <c r="O191" s="18">
        <v>1497</v>
      </c>
      <c r="P191" s="18">
        <v>1501</v>
      </c>
      <c r="Q191" s="18">
        <v>1503</v>
      </c>
      <c r="R191" s="18"/>
      <c r="S191" s="19"/>
      <c r="T191" s="19"/>
      <c r="U191" s="19"/>
      <c r="V191" s="19"/>
      <c r="W191" s="19"/>
      <c r="X191" s="19"/>
      <c r="Y191" s="19"/>
      <c r="Z191" s="19"/>
      <c r="AA191" s="19"/>
      <c r="AB191" s="19"/>
      <c r="AC191" s="19"/>
      <c r="AD191" s="19"/>
      <c r="AE191" s="19"/>
      <c r="AF191" s="19"/>
      <c r="AG191" s="18">
        <v>119698</v>
      </c>
      <c r="AH191" s="18">
        <v>155796</v>
      </c>
      <c r="AI191" s="18">
        <v>108242</v>
      </c>
      <c r="AJ191" s="18">
        <v>84551</v>
      </c>
      <c r="AK191" s="18">
        <v>83418</v>
      </c>
      <c r="AL191" s="18">
        <v>65754</v>
      </c>
      <c r="AM191" s="18">
        <v>87717</v>
      </c>
      <c r="AN191" s="18">
        <v>92642</v>
      </c>
      <c r="AO191" s="18">
        <v>100951</v>
      </c>
      <c r="AP191" s="18">
        <v>104231</v>
      </c>
      <c r="AQ191" s="18">
        <v>103922</v>
      </c>
      <c r="AR191" s="18">
        <v>105118</v>
      </c>
      <c r="AS191" s="18">
        <v>103458</v>
      </c>
      <c r="AT191" s="18">
        <f>AT203+AT215+AT227+AT239+AT251</f>
        <v>99910</v>
      </c>
      <c r="AU191" s="18"/>
      <c r="AV191" s="18"/>
      <c r="AW191" s="18"/>
      <c r="AX191" s="18"/>
      <c r="AY191" s="18"/>
      <c r="AZ191" s="18"/>
      <c r="BA191" s="18"/>
      <c r="BB191" s="18"/>
      <c r="BC191" s="18"/>
      <c r="BD191" s="18"/>
      <c r="BE191" s="18"/>
      <c r="BF191" s="18"/>
      <c r="BG191" s="18"/>
      <c r="BH191" s="18"/>
    </row>
    <row r="192" spans="3:60">
      <c r="C192" s="17" t="s">
        <v>120</v>
      </c>
      <c r="D192" s="17" t="s">
        <v>105</v>
      </c>
      <c r="E192" s="18">
        <v>6720</v>
      </c>
      <c r="F192" s="18">
        <v>7044</v>
      </c>
      <c r="G192" s="18">
        <v>7146</v>
      </c>
      <c r="H192" s="18">
        <v>6773</v>
      </c>
      <c r="I192" s="18">
        <v>6508</v>
      </c>
      <c r="J192" s="18">
        <v>6427</v>
      </c>
      <c r="K192" s="18">
        <v>6722</v>
      </c>
      <c r="L192" s="18">
        <v>6521</v>
      </c>
      <c r="M192" s="18">
        <v>6676</v>
      </c>
      <c r="N192" s="18">
        <v>6404</v>
      </c>
      <c r="O192" s="18">
        <v>6536</v>
      </c>
      <c r="P192" s="18">
        <v>6575</v>
      </c>
      <c r="Q192" s="18">
        <v>6789</v>
      </c>
      <c r="R192" s="18"/>
      <c r="S192" s="19"/>
      <c r="T192" s="19"/>
      <c r="U192" s="19"/>
      <c r="V192" s="19"/>
      <c r="W192" s="19"/>
      <c r="X192" s="19"/>
      <c r="Y192" s="19"/>
      <c r="Z192" s="19"/>
      <c r="AA192" s="19"/>
      <c r="AB192" s="19"/>
      <c r="AC192" s="19"/>
      <c r="AD192" s="19"/>
      <c r="AE192" s="19"/>
      <c r="AF192" s="19"/>
      <c r="AG192" s="18">
        <v>410557</v>
      </c>
      <c r="AH192" s="18">
        <v>440874</v>
      </c>
      <c r="AI192" s="18">
        <v>394503</v>
      </c>
      <c r="AJ192" s="18">
        <v>375042</v>
      </c>
      <c r="AK192" s="18">
        <v>374932</v>
      </c>
      <c r="AL192" s="18">
        <v>372986</v>
      </c>
      <c r="AM192" s="18">
        <v>422479</v>
      </c>
      <c r="AN192" s="18">
        <v>412282</v>
      </c>
      <c r="AO192" s="18">
        <v>416258</v>
      </c>
      <c r="AP192" s="18">
        <v>404552</v>
      </c>
      <c r="AQ192" s="18">
        <v>442672</v>
      </c>
      <c r="AR192" s="18">
        <v>447128</v>
      </c>
      <c r="AS192" s="18">
        <v>428110</v>
      </c>
      <c r="AT192" s="18">
        <f t="shared" ref="AT192" si="1">AT204+AT216+AT228+AT240+AT252</f>
        <v>401891</v>
      </c>
      <c r="AU192" s="18"/>
      <c r="AV192" s="18"/>
      <c r="AW192" s="18"/>
      <c r="AX192" s="18"/>
      <c r="AY192" s="18"/>
      <c r="AZ192" s="18"/>
      <c r="BA192" s="18"/>
      <c r="BB192" s="18"/>
      <c r="BC192" s="18"/>
      <c r="BD192" s="18"/>
      <c r="BE192" s="18"/>
      <c r="BF192" s="18"/>
      <c r="BG192" s="18"/>
      <c r="BH192" s="18"/>
    </row>
    <row r="193" spans="3:60">
      <c r="C193" s="17" t="s">
        <v>120</v>
      </c>
      <c r="D193" s="17" t="s">
        <v>106</v>
      </c>
      <c r="E193" s="18">
        <v>6903</v>
      </c>
      <c r="F193" s="18">
        <v>7325</v>
      </c>
      <c r="G193" s="18">
        <v>7433</v>
      </c>
      <c r="H193" s="18">
        <v>6964</v>
      </c>
      <c r="I193" s="18">
        <v>6705</v>
      </c>
      <c r="J193" s="18">
        <v>6630</v>
      </c>
      <c r="K193" s="18">
        <v>6931</v>
      </c>
      <c r="L193" s="18">
        <v>6736</v>
      </c>
      <c r="M193" s="18">
        <v>6896</v>
      </c>
      <c r="N193" s="18">
        <v>6630</v>
      </c>
      <c r="O193" s="18">
        <v>6768</v>
      </c>
      <c r="P193" s="18">
        <v>6807</v>
      </c>
      <c r="Q193" s="18">
        <v>7069</v>
      </c>
      <c r="R193" s="18"/>
      <c r="S193" s="19"/>
      <c r="T193" s="19"/>
      <c r="U193" s="19"/>
      <c r="V193" s="19"/>
      <c r="W193" s="19"/>
      <c r="X193" s="19"/>
      <c r="Y193" s="19"/>
      <c r="Z193" s="19"/>
      <c r="AA193" s="19"/>
      <c r="AB193" s="19"/>
      <c r="AC193" s="19"/>
      <c r="AD193" s="19"/>
      <c r="AE193" s="19"/>
      <c r="AF193" s="19"/>
      <c r="AG193" s="18">
        <v>432517</v>
      </c>
      <c r="AH193" s="18">
        <v>474594</v>
      </c>
      <c r="AI193" s="18">
        <v>428943</v>
      </c>
      <c r="AJ193" s="18">
        <v>397962</v>
      </c>
      <c r="AK193" s="18">
        <v>398572</v>
      </c>
      <c r="AL193" s="18">
        <v>397346</v>
      </c>
      <c r="AM193" s="18">
        <v>447559</v>
      </c>
      <c r="AN193" s="18">
        <v>438082</v>
      </c>
      <c r="AO193" s="18">
        <v>434738</v>
      </c>
      <c r="AP193" s="18">
        <v>431672</v>
      </c>
      <c r="AQ193" s="18">
        <v>470512</v>
      </c>
      <c r="AR193" s="18">
        <v>474968</v>
      </c>
      <c r="AS193" s="18">
        <v>456670</v>
      </c>
      <c r="AT193" s="18">
        <f>AT205+AT217+AT229+AT241+AT253</f>
        <v>426947</v>
      </c>
      <c r="AU193" s="18"/>
      <c r="AV193" s="18"/>
      <c r="AW193" s="18"/>
      <c r="AX193" s="18"/>
      <c r="AY193" s="18"/>
      <c r="AZ193" s="18"/>
      <c r="BA193" s="18"/>
      <c r="BB193" s="18"/>
      <c r="BC193" s="18"/>
      <c r="BD193" s="18"/>
      <c r="BE193" s="18"/>
      <c r="BF193" s="18"/>
      <c r="BG193" s="18"/>
      <c r="BH193" s="18"/>
    </row>
    <row r="194" spans="3:60" hidden="1">
      <c r="C194" s="17" t="s">
        <v>121</v>
      </c>
      <c r="D194" s="17" t="s">
        <v>95</v>
      </c>
      <c r="E194" s="18">
        <v>0</v>
      </c>
      <c r="F194" s="18">
        <v>0</v>
      </c>
      <c r="G194" s="18">
        <v>0</v>
      </c>
      <c r="H194" s="18">
        <v>0</v>
      </c>
      <c r="I194" s="18">
        <v>0</v>
      </c>
      <c r="J194" s="18">
        <v>0</v>
      </c>
      <c r="K194" s="18">
        <v>0</v>
      </c>
      <c r="L194" s="18">
        <v>0</v>
      </c>
      <c r="M194" s="18">
        <v>0</v>
      </c>
      <c r="N194" s="18">
        <v>0</v>
      </c>
      <c r="O194" s="18">
        <v>0</v>
      </c>
      <c r="P194" s="18">
        <v>0</v>
      </c>
      <c r="Q194" s="18">
        <v>0</v>
      </c>
      <c r="R194" s="18">
        <v>0</v>
      </c>
      <c r="S194" s="19"/>
      <c r="T194" s="19"/>
      <c r="U194" s="19"/>
      <c r="V194" s="19"/>
      <c r="W194" s="19"/>
      <c r="X194" s="19"/>
      <c r="Y194" s="19"/>
      <c r="Z194" s="19"/>
      <c r="AA194" s="19"/>
      <c r="AB194" s="19"/>
      <c r="AC194" s="19"/>
      <c r="AD194" s="19"/>
      <c r="AE194" s="19"/>
      <c r="AF194" s="19"/>
      <c r="AG194" s="18">
        <v>0</v>
      </c>
      <c r="AH194" s="18">
        <v>0</v>
      </c>
      <c r="AI194" s="18">
        <v>0</v>
      </c>
      <c r="AJ194" s="18">
        <v>0</v>
      </c>
      <c r="AK194" s="18">
        <v>0</v>
      </c>
      <c r="AL194" s="18">
        <v>0</v>
      </c>
      <c r="AM194" s="18">
        <v>0</v>
      </c>
      <c r="AN194" s="18">
        <v>0</v>
      </c>
      <c r="AO194" s="18">
        <v>0</v>
      </c>
      <c r="AP194" s="18">
        <v>0</v>
      </c>
      <c r="AQ194" s="18">
        <v>0</v>
      </c>
      <c r="AR194" s="18">
        <v>0</v>
      </c>
      <c r="AS194" s="18">
        <v>0</v>
      </c>
      <c r="AT194" s="18">
        <v>0</v>
      </c>
      <c r="AU194" s="18"/>
      <c r="AV194" s="18"/>
      <c r="AW194" s="18"/>
      <c r="AX194" s="18"/>
      <c r="AY194" s="18"/>
      <c r="AZ194" s="18"/>
      <c r="BA194" s="18"/>
      <c r="BB194" s="18"/>
      <c r="BC194" s="18"/>
      <c r="BD194" s="18"/>
      <c r="BE194" s="18"/>
      <c r="BF194" s="18"/>
      <c r="BG194" s="18"/>
      <c r="BH194" s="18"/>
    </row>
    <row r="195" spans="3:60" hidden="1">
      <c r="C195" s="17" t="s">
        <v>121</v>
      </c>
      <c r="D195" s="17" t="s">
        <v>96</v>
      </c>
      <c r="E195" s="18">
        <v>0</v>
      </c>
      <c r="F195" s="18">
        <v>0</v>
      </c>
      <c r="G195" s="18">
        <v>0</v>
      </c>
      <c r="H195" s="18">
        <v>0</v>
      </c>
      <c r="I195" s="18">
        <v>0</v>
      </c>
      <c r="J195" s="18">
        <v>0</v>
      </c>
      <c r="K195" s="18">
        <v>0</v>
      </c>
      <c r="L195" s="18">
        <v>0</v>
      </c>
      <c r="M195" s="18">
        <v>0</v>
      </c>
      <c r="N195" s="18">
        <v>0</v>
      </c>
      <c r="O195" s="18">
        <v>0</v>
      </c>
      <c r="P195" s="18">
        <v>0</v>
      </c>
      <c r="Q195" s="18">
        <v>0</v>
      </c>
      <c r="R195" s="18">
        <v>0</v>
      </c>
      <c r="S195" s="19"/>
      <c r="T195" s="19"/>
      <c r="U195" s="19"/>
      <c r="V195" s="19"/>
      <c r="W195" s="19"/>
      <c r="X195" s="19"/>
      <c r="Y195" s="19"/>
      <c r="Z195" s="19"/>
      <c r="AA195" s="19"/>
      <c r="AB195" s="19"/>
      <c r="AC195" s="19"/>
      <c r="AD195" s="19"/>
      <c r="AE195" s="19"/>
      <c r="AF195" s="19"/>
      <c r="AG195" s="18">
        <v>0</v>
      </c>
      <c r="AH195" s="18">
        <v>0</v>
      </c>
      <c r="AI195" s="18">
        <v>0</v>
      </c>
      <c r="AJ195" s="18">
        <v>0</v>
      </c>
      <c r="AK195" s="18">
        <v>0</v>
      </c>
      <c r="AL195" s="18">
        <v>0</v>
      </c>
      <c r="AM195" s="18">
        <v>0</v>
      </c>
      <c r="AN195" s="18">
        <v>0</v>
      </c>
      <c r="AO195" s="18">
        <v>0</v>
      </c>
      <c r="AP195" s="18">
        <v>0</v>
      </c>
      <c r="AQ195" s="18">
        <v>0</v>
      </c>
      <c r="AR195" s="18">
        <v>0</v>
      </c>
      <c r="AS195" s="18">
        <v>0</v>
      </c>
      <c r="AT195" s="18">
        <v>0</v>
      </c>
      <c r="AU195" s="18"/>
      <c r="AV195" s="18"/>
      <c r="AW195" s="18"/>
      <c r="AX195" s="18"/>
      <c r="AY195" s="18"/>
      <c r="AZ195" s="18"/>
      <c r="BA195" s="18"/>
      <c r="BB195" s="18"/>
      <c r="BC195" s="18"/>
      <c r="BD195" s="18"/>
      <c r="BE195" s="18"/>
      <c r="BF195" s="18"/>
      <c r="BG195" s="18"/>
      <c r="BH195" s="18"/>
    </row>
    <row r="196" spans="3:60" hidden="1">
      <c r="C196" s="17" t="s">
        <v>121</v>
      </c>
      <c r="D196" s="17" t="s">
        <v>97</v>
      </c>
      <c r="E196" s="18">
        <v>0</v>
      </c>
      <c r="F196" s="18">
        <v>0</v>
      </c>
      <c r="G196" s="18">
        <v>0</v>
      </c>
      <c r="H196" s="18">
        <v>0</v>
      </c>
      <c r="I196" s="18">
        <v>0</v>
      </c>
      <c r="J196" s="18">
        <v>0</v>
      </c>
      <c r="K196" s="18">
        <v>0</v>
      </c>
      <c r="L196" s="18">
        <v>0</v>
      </c>
      <c r="M196" s="18">
        <v>0</v>
      </c>
      <c r="N196" s="18">
        <v>0</v>
      </c>
      <c r="O196" s="18">
        <v>0</v>
      </c>
      <c r="P196" s="18">
        <v>0</v>
      </c>
      <c r="Q196" s="18">
        <v>0</v>
      </c>
      <c r="R196" s="18">
        <v>0</v>
      </c>
      <c r="S196" s="19"/>
      <c r="T196" s="19"/>
      <c r="U196" s="19"/>
      <c r="V196" s="19"/>
      <c r="W196" s="19"/>
      <c r="X196" s="19"/>
      <c r="Y196" s="19"/>
      <c r="Z196" s="19"/>
      <c r="AA196" s="19"/>
      <c r="AB196" s="19"/>
      <c r="AC196" s="19"/>
      <c r="AD196" s="19"/>
      <c r="AE196" s="19"/>
      <c r="AF196" s="19"/>
      <c r="AG196" s="18">
        <v>0</v>
      </c>
      <c r="AH196" s="18">
        <v>0</v>
      </c>
      <c r="AI196" s="18">
        <v>0</v>
      </c>
      <c r="AJ196" s="18">
        <v>0</v>
      </c>
      <c r="AK196" s="18">
        <v>0</v>
      </c>
      <c r="AL196" s="18">
        <v>0</v>
      </c>
      <c r="AM196" s="18">
        <v>0</v>
      </c>
      <c r="AN196" s="18">
        <v>0</v>
      </c>
      <c r="AO196" s="18">
        <v>0</v>
      </c>
      <c r="AP196" s="18">
        <v>0</v>
      </c>
      <c r="AQ196" s="18">
        <v>0</v>
      </c>
      <c r="AR196" s="18">
        <v>0</v>
      </c>
      <c r="AS196" s="18">
        <v>0</v>
      </c>
      <c r="AT196" s="18">
        <v>0</v>
      </c>
      <c r="AU196" s="18"/>
      <c r="AV196" s="18"/>
      <c r="AW196" s="18"/>
      <c r="AX196" s="18"/>
      <c r="AY196" s="18"/>
      <c r="AZ196" s="18"/>
      <c r="BA196" s="18"/>
      <c r="BB196" s="18"/>
      <c r="BC196" s="18"/>
      <c r="BD196" s="18"/>
      <c r="BE196" s="18"/>
      <c r="BF196" s="18"/>
      <c r="BG196" s="18"/>
      <c r="BH196" s="18"/>
    </row>
    <row r="197" spans="3:60" hidden="1">
      <c r="C197" s="17" t="s">
        <v>121</v>
      </c>
      <c r="D197" s="17" t="s">
        <v>98</v>
      </c>
      <c r="E197" s="18">
        <v>0</v>
      </c>
      <c r="F197" s="18">
        <v>0</v>
      </c>
      <c r="G197" s="18">
        <v>0</v>
      </c>
      <c r="H197" s="18">
        <v>0</v>
      </c>
      <c r="I197" s="18">
        <v>0</v>
      </c>
      <c r="J197" s="18">
        <v>0</v>
      </c>
      <c r="K197" s="18">
        <v>0</v>
      </c>
      <c r="L197" s="18">
        <v>0</v>
      </c>
      <c r="M197" s="18">
        <v>0</v>
      </c>
      <c r="N197" s="18">
        <v>0</v>
      </c>
      <c r="O197" s="18">
        <v>0</v>
      </c>
      <c r="P197" s="18">
        <v>0</v>
      </c>
      <c r="Q197" s="18">
        <v>0</v>
      </c>
      <c r="R197" s="18">
        <v>0</v>
      </c>
      <c r="S197" s="19"/>
      <c r="T197" s="19"/>
      <c r="U197" s="19"/>
      <c r="V197" s="19"/>
      <c r="W197" s="19"/>
      <c r="X197" s="19"/>
      <c r="Y197" s="19"/>
      <c r="Z197" s="19"/>
      <c r="AA197" s="19"/>
      <c r="AB197" s="19"/>
      <c r="AC197" s="19"/>
      <c r="AD197" s="19"/>
      <c r="AE197" s="19"/>
      <c r="AF197" s="19"/>
      <c r="AG197" s="18">
        <v>0</v>
      </c>
      <c r="AH197" s="18">
        <v>0</v>
      </c>
      <c r="AI197" s="18">
        <v>0</v>
      </c>
      <c r="AJ197" s="18">
        <v>0</v>
      </c>
      <c r="AK197" s="18">
        <v>0</v>
      </c>
      <c r="AL197" s="18">
        <v>0</v>
      </c>
      <c r="AM197" s="18">
        <v>0</v>
      </c>
      <c r="AN197" s="18">
        <v>0</v>
      </c>
      <c r="AO197" s="18">
        <v>0</v>
      </c>
      <c r="AP197" s="18">
        <v>0</v>
      </c>
      <c r="AQ197" s="18">
        <v>0</v>
      </c>
      <c r="AR197" s="18">
        <v>0</v>
      </c>
      <c r="AS197" s="18">
        <v>0</v>
      </c>
      <c r="AT197" s="18">
        <v>0</v>
      </c>
      <c r="AU197" s="18"/>
      <c r="AV197" s="18"/>
      <c r="AW197" s="18"/>
      <c r="AX197" s="18"/>
      <c r="AY197" s="18"/>
      <c r="AZ197" s="18"/>
      <c r="BA197" s="18"/>
      <c r="BB197" s="18"/>
      <c r="BC197" s="18"/>
      <c r="BD197" s="18"/>
      <c r="BE197" s="18"/>
      <c r="BF197" s="18"/>
      <c r="BG197" s="18"/>
      <c r="BH197" s="18"/>
    </row>
    <row r="198" spans="3:60" hidden="1">
      <c r="C198" s="17" t="s">
        <v>121</v>
      </c>
      <c r="D198" s="17" t="s">
        <v>99</v>
      </c>
      <c r="E198" s="18">
        <v>0</v>
      </c>
      <c r="F198" s="18">
        <v>0</v>
      </c>
      <c r="G198" s="18">
        <v>0</v>
      </c>
      <c r="H198" s="18">
        <v>0</v>
      </c>
      <c r="I198" s="18">
        <v>0</v>
      </c>
      <c r="J198" s="18">
        <v>0</v>
      </c>
      <c r="K198" s="18">
        <v>0</v>
      </c>
      <c r="L198" s="18">
        <v>0</v>
      </c>
      <c r="M198" s="18">
        <v>0</v>
      </c>
      <c r="N198" s="18">
        <v>0</v>
      </c>
      <c r="O198" s="18">
        <v>0</v>
      </c>
      <c r="P198" s="18">
        <v>0</v>
      </c>
      <c r="Q198" s="18">
        <v>0</v>
      </c>
      <c r="R198" s="18">
        <v>0</v>
      </c>
      <c r="S198" s="19"/>
      <c r="T198" s="19"/>
      <c r="U198" s="19"/>
      <c r="V198" s="19"/>
      <c r="W198" s="19"/>
      <c r="X198" s="19"/>
      <c r="Y198" s="19"/>
      <c r="Z198" s="19"/>
      <c r="AA198" s="19"/>
      <c r="AB198" s="19"/>
      <c r="AC198" s="19"/>
      <c r="AD198" s="19"/>
      <c r="AE198" s="19"/>
      <c r="AF198" s="19"/>
      <c r="AG198" s="18">
        <v>0</v>
      </c>
      <c r="AH198" s="18">
        <v>0</v>
      </c>
      <c r="AI198" s="18">
        <v>0</v>
      </c>
      <c r="AJ198" s="18">
        <v>0</v>
      </c>
      <c r="AK198" s="18">
        <v>0</v>
      </c>
      <c r="AL198" s="18">
        <v>0</v>
      </c>
      <c r="AM198" s="18">
        <v>0</v>
      </c>
      <c r="AN198" s="18">
        <v>0</v>
      </c>
      <c r="AO198" s="18">
        <v>0</v>
      </c>
      <c r="AP198" s="18">
        <v>0</v>
      </c>
      <c r="AQ198" s="18">
        <v>0</v>
      </c>
      <c r="AR198" s="18">
        <v>0</v>
      </c>
      <c r="AS198" s="18">
        <v>0</v>
      </c>
      <c r="AT198" s="18">
        <v>0</v>
      </c>
      <c r="AU198" s="18"/>
      <c r="AV198" s="18"/>
      <c r="AW198" s="18"/>
      <c r="AX198" s="18"/>
      <c r="AY198" s="18"/>
      <c r="AZ198" s="18"/>
      <c r="BA198" s="18"/>
      <c r="BB198" s="18"/>
      <c r="BC198" s="18"/>
      <c r="BD198" s="18"/>
      <c r="BE198" s="18"/>
      <c r="BF198" s="18"/>
      <c r="BG198" s="18"/>
      <c r="BH198" s="18"/>
    </row>
    <row r="199" spans="3:60" hidden="1">
      <c r="C199" s="17" t="s">
        <v>121</v>
      </c>
      <c r="D199" s="17" t="s">
        <v>100</v>
      </c>
      <c r="E199" s="18">
        <v>0</v>
      </c>
      <c r="F199" s="18">
        <v>0</v>
      </c>
      <c r="G199" s="18">
        <v>0</v>
      </c>
      <c r="H199" s="18">
        <v>0</v>
      </c>
      <c r="I199" s="18">
        <v>0</v>
      </c>
      <c r="J199" s="18">
        <v>0</v>
      </c>
      <c r="K199" s="18">
        <v>0</v>
      </c>
      <c r="L199" s="18">
        <v>0</v>
      </c>
      <c r="M199" s="18">
        <v>0</v>
      </c>
      <c r="N199" s="18">
        <v>0</v>
      </c>
      <c r="O199" s="18">
        <v>0</v>
      </c>
      <c r="P199" s="18">
        <v>0</v>
      </c>
      <c r="Q199" s="18">
        <v>0</v>
      </c>
      <c r="R199" s="18">
        <v>0</v>
      </c>
      <c r="S199" s="19"/>
      <c r="T199" s="19"/>
      <c r="U199" s="19"/>
      <c r="V199" s="19"/>
      <c r="W199" s="19"/>
      <c r="X199" s="19"/>
      <c r="Y199" s="19"/>
      <c r="Z199" s="19"/>
      <c r="AA199" s="19"/>
      <c r="AB199" s="19"/>
      <c r="AC199" s="19"/>
      <c r="AD199" s="19"/>
      <c r="AE199" s="19"/>
      <c r="AF199" s="19"/>
      <c r="AG199" s="18">
        <v>0</v>
      </c>
      <c r="AH199" s="18">
        <v>0</v>
      </c>
      <c r="AI199" s="18">
        <v>0</v>
      </c>
      <c r="AJ199" s="18">
        <v>0</v>
      </c>
      <c r="AK199" s="18">
        <v>0</v>
      </c>
      <c r="AL199" s="18">
        <v>0</v>
      </c>
      <c r="AM199" s="18">
        <v>0</v>
      </c>
      <c r="AN199" s="18">
        <v>0</v>
      </c>
      <c r="AO199" s="18">
        <v>0</v>
      </c>
      <c r="AP199" s="18">
        <v>0</v>
      </c>
      <c r="AQ199" s="18">
        <v>0</v>
      </c>
      <c r="AR199" s="18">
        <v>0</v>
      </c>
      <c r="AS199" s="18">
        <v>0</v>
      </c>
      <c r="AT199" s="18">
        <v>0</v>
      </c>
      <c r="AU199" s="18"/>
      <c r="AV199" s="18"/>
      <c r="AW199" s="18"/>
      <c r="AX199" s="18"/>
      <c r="AY199" s="18"/>
      <c r="AZ199" s="18"/>
      <c r="BA199" s="18"/>
      <c r="BB199" s="18"/>
      <c r="BC199" s="18"/>
      <c r="BD199" s="18"/>
      <c r="BE199" s="18"/>
      <c r="BF199" s="18"/>
      <c r="BG199" s="18"/>
      <c r="BH199" s="18"/>
    </row>
    <row r="200" spans="3:60" hidden="1">
      <c r="C200" s="17" t="s">
        <v>121</v>
      </c>
      <c r="D200" s="17" t="s">
        <v>101</v>
      </c>
      <c r="E200" s="18">
        <v>0</v>
      </c>
      <c r="F200" s="18">
        <v>0</v>
      </c>
      <c r="G200" s="18">
        <v>0</v>
      </c>
      <c r="H200" s="18">
        <v>0</v>
      </c>
      <c r="I200" s="18">
        <v>0</v>
      </c>
      <c r="J200" s="18">
        <v>0</v>
      </c>
      <c r="K200" s="18">
        <v>0</v>
      </c>
      <c r="L200" s="18">
        <v>0</v>
      </c>
      <c r="M200" s="18">
        <v>0</v>
      </c>
      <c r="N200" s="18">
        <v>0</v>
      </c>
      <c r="O200" s="18">
        <v>0</v>
      </c>
      <c r="P200" s="18">
        <v>0</v>
      </c>
      <c r="Q200" s="18">
        <v>0</v>
      </c>
      <c r="R200" s="18">
        <v>0</v>
      </c>
      <c r="S200" s="19"/>
      <c r="T200" s="19"/>
      <c r="U200" s="19"/>
      <c r="V200" s="19"/>
      <c r="W200" s="19"/>
      <c r="X200" s="19"/>
      <c r="Y200" s="19"/>
      <c r="Z200" s="19"/>
      <c r="AA200" s="19"/>
      <c r="AB200" s="19"/>
      <c r="AC200" s="19"/>
      <c r="AD200" s="19"/>
      <c r="AE200" s="19"/>
      <c r="AF200" s="19"/>
      <c r="AG200" s="18">
        <v>0</v>
      </c>
      <c r="AH200" s="18">
        <v>0</v>
      </c>
      <c r="AI200" s="18">
        <v>0</v>
      </c>
      <c r="AJ200" s="18">
        <v>0</v>
      </c>
      <c r="AK200" s="18">
        <v>0</v>
      </c>
      <c r="AL200" s="18">
        <v>0</v>
      </c>
      <c r="AM200" s="18">
        <v>0</v>
      </c>
      <c r="AN200" s="18">
        <v>0</v>
      </c>
      <c r="AO200" s="18">
        <v>0</v>
      </c>
      <c r="AP200" s="18">
        <v>0</v>
      </c>
      <c r="AQ200" s="18">
        <v>0</v>
      </c>
      <c r="AR200" s="18">
        <v>0</v>
      </c>
      <c r="AS200" s="18">
        <v>0</v>
      </c>
      <c r="AT200" s="18">
        <v>0</v>
      </c>
      <c r="AU200" s="18"/>
      <c r="AV200" s="18"/>
      <c r="AW200" s="18"/>
      <c r="AX200" s="18"/>
      <c r="AY200" s="18"/>
      <c r="AZ200" s="18"/>
      <c r="BA200" s="18"/>
      <c r="BB200" s="18"/>
      <c r="BC200" s="18"/>
      <c r="BD200" s="18"/>
      <c r="BE200" s="18"/>
      <c r="BF200" s="18"/>
      <c r="BG200" s="18"/>
      <c r="BH200" s="18"/>
    </row>
    <row r="201" spans="3:60" hidden="1">
      <c r="C201" s="17" t="s">
        <v>121</v>
      </c>
      <c r="D201" s="17" t="s">
        <v>102</v>
      </c>
      <c r="E201" s="18">
        <v>345</v>
      </c>
      <c r="F201" s="18">
        <v>350</v>
      </c>
      <c r="G201" s="18">
        <v>356</v>
      </c>
      <c r="H201" s="18">
        <v>361</v>
      </c>
      <c r="I201" s="18">
        <v>258</v>
      </c>
      <c r="J201" s="18">
        <v>263</v>
      </c>
      <c r="K201" s="18">
        <v>268</v>
      </c>
      <c r="L201" s="18">
        <v>265</v>
      </c>
      <c r="M201" s="18">
        <v>270</v>
      </c>
      <c r="N201" s="18">
        <v>276</v>
      </c>
      <c r="O201" s="18">
        <v>292</v>
      </c>
      <c r="P201" s="18">
        <v>292</v>
      </c>
      <c r="Q201" s="18">
        <v>292</v>
      </c>
      <c r="R201" s="18">
        <v>292</v>
      </c>
      <c r="S201" s="19">
        <v>107</v>
      </c>
      <c r="T201" s="19">
        <v>100</v>
      </c>
      <c r="U201" s="19">
        <v>50</v>
      </c>
      <c r="V201" s="19">
        <v>50</v>
      </c>
      <c r="W201" s="19">
        <v>75</v>
      </c>
      <c r="X201" s="19">
        <v>67.5</v>
      </c>
      <c r="Y201" s="19">
        <v>100</v>
      </c>
      <c r="Z201" s="19">
        <v>99.84</v>
      </c>
      <c r="AA201" s="19">
        <v>95</v>
      </c>
      <c r="AB201" s="19">
        <v>95</v>
      </c>
      <c r="AC201" s="19">
        <v>90</v>
      </c>
      <c r="AD201" s="19">
        <v>90</v>
      </c>
      <c r="AE201" s="19">
        <v>103.5</v>
      </c>
      <c r="AF201" s="19">
        <v>98.33</v>
      </c>
      <c r="AG201" s="18">
        <v>36915</v>
      </c>
      <c r="AH201" s="18">
        <v>35000</v>
      </c>
      <c r="AI201" s="18">
        <v>17800</v>
      </c>
      <c r="AJ201" s="18">
        <v>18050</v>
      </c>
      <c r="AK201" s="18">
        <v>19350</v>
      </c>
      <c r="AL201" s="18">
        <v>17752</v>
      </c>
      <c r="AM201" s="18">
        <v>26800</v>
      </c>
      <c r="AN201" s="18">
        <v>26457</v>
      </c>
      <c r="AO201" s="18">
        <v>25650</v>
      </c>
      <c r="AP201" s="18">
        <v>26220</v>
      </c>
      <c r="AQ201" s="18">
        <v>26280</v>
      </c>
      <c r="AR201" s="18">
        <v>26280</v>
      </c>
      <c r="AS201" s="18">
        <v>30222</v>
      </c>
      <c r="AT201" s="18">
        <v>28711</v>
      </c>
      <c r="AU201" s="18"/>
      <c r="AV201" s="18"/>
      <c r="AW201" s="18"/>
      <c r="AX201" s="18"/>
      <c r="AY201" s="18"/>
      <c r="AZ201" s="18"/>
      <c r="BA201" s="18"/>
      <c r="BB201" s="18"/>
      <c r="BC201" s="18"/>
      <c r="BD201" s="18"/>
      <c r="BE201" s="18"/>
      <c r="BF201" s="18"/>
      <c r="BG201" s="18"/>
      <c r="BH201" s="18"/>
    </row>
    <row r="202" spans="3:60" hidden="1">
      <c r="C202" s="17" t="s">
        <v>121</v>
      </c>
      <c r="D202" s="17" t="s">
        <v>103</v>
      </c>
      <c r="E202" s="18">
        <v>68</v>
      </c>
      <c r="F202" s="18">
        <v>70</v>
      </c>
      <c r="G202" s="18">
        <v>72</v>
      </c>
      <c r="H202" s="18">
        <v>74</v>
      </c>
      <c r="I202" s="18">
        <v>76</v>
      </c>
      <c r="J202" s="18">
        <v>78</v>
      </c>
      <c r="K202" s="18">
        <v>79</v>
      </c>
      <c r="L202" s="18">
        <v>78</v>
      </c>
      <c r="M202" s="18">
        <v>83</v>
      </c>
      <c r="N202" s="18">
        <v>85</v>
      </c>
      <c r="O202" s="18">
        <v>90</v>
      </c>
      <c r="P202" s="18">
        <v>90</v>
      </c>
      <c r="Q202" s="18">
        <v>90</v>
      </c>
      <c r="R202" s="18">
        <v>90</v>
      </c>
      <c r="S202" s="19">
        <v>180</v>
      </c>
      <c r="T202" s="19">
        <v>150</v>
      </c>
      <c r="U202" s="19">
        <v>75</v>
      </c>
      <c r="V202" s="19">
        <v>75</v>
      </c>
      <c r="W202" s="19">
        <v>75</v>
      </c>
      <c r="X202" s="19">
        <v>67.5</v>
      </c>
      <c r="Y202" s="19">
        <v>75</v>
      </c>
      <c r="Z202" s="19">
        <v>75.36</v>
      </c>
      <c r="AA202" s="19">
        <v>74.92</v>
      </c>
      <c r="AB202" s="19">
        <v>74.92</v>
      </c>
      <c r="AC202" s="19">
        <v>71</v>
      </c>
      <c r="AD202" s="19">
        <v>71</v>
      </c>
      <c r="AE202" s="19">
        <v>71</v>
      </c>
      <c r="AF202" s="19">
        <v>71</v>
      </c>
      <c r="AG202" s="18">
        <v>12240</v>
      </c>
      <c r="AH202" s="18">
        <v>10500</v>
      </c>
      <c r="AI202" s="18">
        <v>5400</v>
      </c>
      <c r="AJ202" s="18">
        <v>5550</v>
      </c>
      <c r="AK202" s="18">
        <v>5700</v>
      </c>
      <c r="AL202" s="18">
        <v>5265</v>
      </c>
      <c r="AM202" s="18">
        <v>5925</v>
      </c>
      <c r="AN202" s="18">
        <v>5878</v>
      </c>
      <c r="AO202" s="18">
        <v>6218</v>
      </c>
      <c r="AP202" s="18">
        <v>6368</v>
      </c>
      <c r="AQ202" s="18">
        <v>6390</v>
      </c>
      <c r="AR202" s="18">
        <v>6390</v>
      </c>
      <c r="AS202" s="18">
        <v>6390</v>
      </c>
      <c r="AT202" s="18">
        <v>6390</v>
      </c>
      <c r="AU202" s="18"/>
      <c r="AV202" s="18"/>
      <c r="AW202" s="18"/>
      <c r="AX202" s="18"/>
      <c r="AY202" s="18"/>
      <c r="AZ202" s="18"/>
      <c r="BA202" s="18"/>
      <c r="BB202" s="18"/>
      <c r="BC202" s="18"/>
      <c r="BD202" s="18"/>
      <c r="BE202" s="18"/>
      <c r="BF202" s="18"/>
      <c r="BG202" s="18"/>
      <c r="BH202" s="18"/>
    </row>
    <row r="203" spans="3:60" hidden="1">
      <c r="C203" s="17" t="s">
        <v>121</v>
      </c>
      <c r="D203" s="17" t="s">
        <v>104</v>
      </c>
      <c r="E203" s="18">
        <v>241</v>
      </c>
      <c r="F203" s="18">
        <v>246</v>
      </c>
      <c r="G203" s="18">
        <v>250</v>
      </c>
      <c r="H203" s="18">
        <v>255</v>
      </c>
      <c r="I203" s="18">
        <v>219</v>
      </c>
      <c r="J203" s="18">
        <v>224</v>
      </c>
      <c r="K203" s="18">
        <v>228</v>
      </c>
      <c r="L203" s="18">
        <v>225</v>
      </c>
      <c r="M203" s="18">
        <v>238</v>
      </c>
      <c r="N203" s="18">
        <v>242</v>
      </c>
      <c r="O203" s="18">
        <v>267</v>
      </c>
      <c r="P203" s="18">
        <v>267</v>
      </c>
      <c r="Q203" s="18">
        <v>267</v>
      </c>
      <c r="R203" s="18">
        <v>267</v>
      </c>
      <c r="S203" s="19"/>
      <c r="T203" s="19"/>
      <c r="U203" s="19"/>
      <c r="V203" s="19"/>
      <c r="W203" s="19"/>
      <c r="X203" s="19"/>
      <c r="Y203" s="19"/>
      <c r="Z203" s="19"/>
      <c r="AA203" s="19"/>
      <c r="AB203" s="19"/>
      <c r="AC203" s="19"/>
      <c r="AD203" s="19"/>
      <c r="AE203" s="19"/>
      <c r="AF203" s="19"/>
      <c r="AG203" s="18">
        <v>32294</v>
      </c>
      <c r="AH203" s="18">
        <v>29028</v>
      </c>
      <c r="AI203" s="18">
        <v>14750</v>
      </c>
      <c r="AJ203" s="18">
        <v>15045</v>
      </c>
      <c r="AK203" s="18">
        <v>16425</v>
      </c>
      <c r="AL203" s="18">
        <v>15232</v>
      </c>
      <c r="AM203" s="18">
        <v>17100</v>
      </c>
      <c r="AN203" s="18">
        <v>16875</v>
      </c>
      <c r="AO203" s="18">
        <v>16898</v>
      </c>
      <c r="AP203" s="18">
        <v>17242</v>
      </c>
      <c r="AQ203" s="18">
        <v>17355</v>
      </c>
      <c r="AR203" s="18">
        <v>17355</v>
      </c>
      <c r="AS203" s="18">
        <v>17355</v>
      </c>
      <c r="AT203" s="18">
        <v>16487</v>
      </c>
      <c r="AU203" s="18"/>
      <c r="AV203" s="18"/>
      <c r="AW203" s="18"/>
      <c r="AX203" s="18"/>
      <c r="AY203" s="18"/>
      <c r="AZ203" s="18"/>
      <c r="BA203" s="18"/>
      <c r="BB203" s="18"/>
      <c r="BC203" s="18"/>
      <c r="BD203" s="18"/>
      <c r="BE203" s="18"/>
      <c r="BF203" s="18"/>
      <c r="BG203" s="18"/>
      <c r="BH203" s="18"/>
    </row>
    <row r="204" spans="3:60" hidden="1">
      <c r="C204" s="17" t="s">
        <v>121</v>
      </c>
      <c r="D204" s="17" t="s">
        <v>105</v>
      </c>
      <c r="E204" s="18">
        <v>654</v>
      </c>
      <c r="F204" s="18">
        <v>666</v>
      </c>
      <c r="G204" s="18">
        <v>678</v>
      </c>
      <c r="H204" s="18">
        <v>690</v>
      </c>
      <c r="I204" s="18">
        <v>553</v>
      </c>
      <c r="J204" s="18">
        <v>565</v>
      </c>
      <c r="K204" s="18">
        <v>575</v>
      </c>
      <c r="L204" s="18">
        <v>568</v>
      </c>
      <c r="M204" s="18">
        <v>591</v>
      </c>
      <c r="N204" s="18">
        <v>603</v>
      </c>
      <c r="O204" s="18">
        <v>649</v>
      </c>
      <c r="P204" s="18">
        <v>649</v>
      </c>
      <c r="Q204" s="18">
        <v>649</v>
      </c>
      <c r="R204" s="18">
        <v>649</v>
      </c>
      <c r="S204" s="19"/>
      <c r="T204" s="19"/>
      <c r="U204" s="19"/>
      <c r="V204" s="19"/>
      <c r="W204" s="19"/>
      <c r="X204" s="19"/>
      <c r="Y204" s="19"/>
      <c r="Z204" s="19"/>
      <c r="AA204" s="19"/>
      <c r="AB204" s="19"/>
      <c r="AC204" s="19"/>
      <c r="AD204" s="19"/>
      <c r="AE204" s="19"/>
      <c r="AF204" s="19"/>
      <c r="AG204" s="18">
        <v>81449</v>
      </c>
      <c r="AH204" s="18">
        <v>74528</v>
      </c>
      <c r="AI204" s="18">
        <v>37950</v>
      </c>
      <c r="AJ204" s="18">
        <v>38645</v>
      </c>
      <c r="AK204" s="18">
        <v>41475</v>
      </c>
      <c r="AL204" s="18">
        <v>38249</v>
      </c>
      <c r="AM204" s="18">
        <v>49825</v>
      </c>
      <c r="AN204" s="18">
        <v>49210</v>
      </c>
      <c r="AO204" s="18">
        <v>48766</v>
      </c>
      <c r="AP204" s="18">
        <v>49830</v>
      </c>
      <c r="AQ204" s="18">
        <v>50025</v>
      </c>
      <c r="AR204" s="18">
        <v>50025</v>
      </c>
      <c r="AS204" s="18">
        <v>53967</v>
      </c>
      <c r="AT204" s="18">
        <v>51588</v>
      </c>
      <c r="AU204" s="18"/>
      <c r="AV204" s="18"/>
      <c r="AW204" s="18"/>
      <c r="AX204" s="18"/>
      <c r="AY204" s="18"/>
      <c r="AZ204" s="18"/>
      <c r="BA204" s="18"/>
      <c r="BB204" s="18"/>
      <c r="BC204" s="18"/>
      <c r="BD204" s="18"/>
      <c r="BE204" s="18"/>
      <c r="BF204" s="18"/>
      <c r="BG204" s="18"/>
      <c r="BH204" s="18"/>
    </row>
    <row r="205" spans="3:60" hidden="1">
      <c r="C205" s="17" t="s">
        <v>121</v>
      </c>
      <c r="D205" s="17" t="s">
        <v>106</v>
      </c>
      <c r="E205" s="18">
        <v>654</v>
      </c>
      <c r="F205" s="18">
        <v>666</v>
      </c>
      <c r="G205" s="18">
        <v>678</v>
      </c>
      <c r="H205" s="18">
        <v>690</v>
      </c>
      <c r="I205" s="18">
        <v>553</v>
      </c>
      <c r="J205" s="18">
        <v>565</v>
      </c>
      <c r="K205" s="18">
        <v>575</v>
      </c>
      <c r="L205" s="18">
        <v>568</v>
      </c>
      <c r="M205" s="18">
        <v>591</v>
      </c>
      <c r="N205" s="18">
        <v>603</v>
      </c>
      <c r="O205" s="18">
        <v>649</v>
      </c>
      <c r="P205" s="18">
        <v>649</v>
      </c>
      <c r="Q205" s="18">
        <v>649</v>
      </c>
      <c r="R205" s="18">
        <v>649</v>
      </c>
      <c r="S205" s="19"/>
      <c r="T205" s="19"/>
      <c r="U205" s="19"/>
      <c r="V205" s="19"/>
      <c r="W205" s="19"/>
      <c r="X205" s="19"/>
      <c r="Y205" s="19"/>
      <c r="Z205" s="19"/>
      <c r="AA205" s="19"/>
      <c r="AB205" s="19"/>
      <c r="AC205" s="19"/>
      <c r="AD205" s="19"/>
      <c r="AE205" s="19"/>
      <c r="AF205" s="19"/>
      <c r="AG205" s="18">
        <v>81449</v>
      </c>
      <c r="AH205" s="18">
        <v>74528</v>
      </c>
      <c r="AI205" s="18">
        <v>37950</v>
      </c>
      <c r="AJ205" s="18">
        <v>38645</v>
      </c>
      <c r="AK205" s="18">
        <v>41475</v>
      </c>
      <c r="AL205" s="18">
        <v>38249</v>
      </c>
      <c r="AM205" s="18">
        <v>49825</v>
      </c>
      <c r="AN205" s="18">
        <v>49210</v>
      </c>
      <c r="AO205" s="18">
        <v>48766</v>
      </c>
      <c r="AP205" s="18">
        <v>49830</v>
      </c>
      <c r="AQ205" s="18">
        <v>50025</v>
      </c>
      <c r="AR205" s="18">
        <v>50025</v>
      </c>
      <c r="AS205" s="18">
        <v>53967</v>
      </c>
      <c r="AT205" s="18">
        <v>51588</v>
      </c>
      <c r="AU205" s="18"/>
      <c r="AV205" s="18"/>
      <c r="AW205" s="18"/>
      <c r="AX205" s="18"/>
      <c r="AY205" s="18"/>
      <c r="AZ205" s="18"/>
      <c r="BA205" s="18"/>
      <c r="BB205" s="18"/>
      <c r="BC205" s="18"/>
      <c r="BD205" s="18"/>
      <c r="BE205" s="18"/>
      <c r="BF205" s="18"/>
      <c r="BG205" s="18"/>
      <c r="BH205" s="18"/>
    </row>
    <row r="206" spans="3:60" hidden="1">
      <c r="C206" s="17" t="s">
        <v>122</v>
      </c>
      <c r="D206" s="17" t="s">
        <v>95</v>
      </c>
      <c r="E206" s="18">
        <v>0</v>
      </c>
      <c r="F206" s="18">
        <v>0</v>
      </c>
      <c r="G206" s="18">
        <v>0</v>
      </c>
      <c r="H206" s="18">
        <v>0</v>
      </c>
      <c r="I206" s="18">
        <v>0</v>
      </c>
      <c r="J206" s="18">
        <v>0</v>
      </c>
      <c r="K206" s="18">
        <v>0</v>
      </c>
      <c r="L206" s="18">
        <v>0</v>
      </c>
      <c r="M206" s="18">
        <v>0</v>
      </c>
      <c r="N206" s="18">
        <v>0</v>
      </c>
      <c r="O206" s="18">
        <v>0</v>
      </c>
      <c r="P206" s="18">
        <v>0</v>
      </c>
      <c r="Q206" s="18">
        <v>0</v>
      </c>
      <c r="R206" s="18">
        <v>0</v>
      </c>
      <c r="S206" s="19"/>
      <c r="T206" s="19"/>
      <c r="U206" s="19"/>
      <c r="V206" s="19"/>
      <c r="W206" s="19"/>
      <c r="X206" s="19"/>
      <c r="Y206" s="19"/>
      <c r="Z206" s="19"/>
      <c r="AA206" s="19"/>
      <c r="AB206" s="19"/>
      <c r="AC206" s="19"/>
      <c r="AD206" s="19"/>
      <c r="AE206" s="19"/>
      <c r="AF206" s="19"/>
      <c r="AG206" s="18">
        <v>0</v>
      </c>
      <c r="AH206" s="18">
        <v>0</v>
      </c>
      <c r="AI206" s="18">
        <v>0</v>
      </c>
      <c r="AJ206" s="18">
        <v>0</v>
      </c>
      <c r="AK206" s="18">
        <v>0</v>
      </c>
      <c r="AL206" s="18">
        <v>0</v>
      </c>
      <c r="AM206" s="18">
        <v>0</v>
      </c>
      <c r="AN206" s="18">
        <v>0</v>
      </c>
      <c r="AO206" s="18">
        <v>0</v>
      </c>
      <c r="AP206" s="18">
        <v>0</v>
      </c>
      <c r="AQ206" s="18">
        <v>0</v>
      </c>
      <c r="AR206" s="18">
        <v>0</v>
      </c>
      <c r="AS206" s="18">
        <v>0</v>
      </c>
      <c r="AT206" s="18">
        <v>0</v>
      </c>
      <c r="AU206" s="18"/>
      <c r="AV206" s="18"/>
      <c r="AW206" s="18"/>
      <c r="AX206" s="18"/>
      <c r="AY206" s="18"/>
      <c r="AZ206" s="18"/>
      <c r="BA206" s="18"/>
      <c r="BB206" s="18"/>
      <c r="BC206" s="18"/>
      <c r="BD206" s="18"/>
      <c r="BE206" s="18"/>
      <c r="BF206" s="18"/>
      <c r="BG206" s="18"/>
      <c r="BH206" s="18"/>
    </row>
    <row r="207" spans="3:60" hidden="1">
      <c r="C207" s="17" t="s">
        <v>122</v>
      </c>
      <c r="D207" s="17" t="s">
        <v>96</v>
      </c>
      <c r="E207" s="18">
        <v>0</v>
      </c>
      <c r="F207" s="18">
        <v>0</v>
      </c>
      <c r="G207" s="18">
        <v>0</v>
      </c>
      <c r="H207" s="18">
        <v>0</v>
      </c>
      <c r="I207" s="18">
        <v>0</v>
      </c>
      <c r="J207" s="18">
        <v>0</v>
      </c>
      <c r="K207" s="18">
        <v>0</v>
      </c>
      <c r="L207" s="18">
        <v>0</v>
      </c>
      <c r="M207" s="18">
        <v>0</v>
      </c>
      <c r="N207" s="18">
        <v>0</v>
      </c>
      <c r="O207" s="18">
        <v>0</v>
      </c>
      <c r="P207" s="18">
        <v>0</v>
      </c>
      <c r="Q207" s="18">
        <v>0</v>
      </c>
      <c r="R207" s="18">
        <v>0</v>
      </c>
      <c r="S207" s="19"/>
      <c r="T207" s="19"/>
      <c r="U207" s="19"/>
      <c r="V207" s="19"/>
      <c r="W207" s="19"/>
      <c r="X207" s="19"/>
      <c r="Y207" s="19"/>
      <c r="Z207" s="19"/>
      <c r="AA207" s="19"/>
      <c r="AB207" s="19"/>
      <c r="AC207" s="19"/>
      <c r="AD207" s="19"/>
      <c r="AE207" s="19"/>
      <c r="AF207" s="19"/>
      <c r="AG207" s="18">
        <v>0</v>
      </c>
      <c r="AH207" s="18">
        <v>0</v>
      </c>
      <c r="AI207" s="18">
        <v>0</v>
      </c>
      <c r="AJ207" s="18">
        <v>0</v>
      </c>
      <c r="AK207" s="18">
        <v>0</v>
      </c>
      <c r="AL207" s="18">
        <v>0</v>
      </c>
      <c r="AM207" s="18">
        <v>0</v>
      </c>
      <c r="AN207" s="18">
        <v>0</v>
      </c>
      <c r="AO207" s="18">
        <v>0</v>
      </c>
      <c r="AP207" s="18">
        <v>0</v>
      </c>
      <c r="AQ207" s="18">
        <v>0</v>
      </c>
      <c r="AR207" s="18">
        <v>0</v>
      </c>
      <c r="AS207" s="18">
        <v>0</v>
      </c>
      <c r="AT207" s="18">
        <v>0</v>
      </c>
      <c r="AU207" s="18"/>
      <c r="AV207" s="18"/>
      <c r="AW207" s="18"/>
      <c r="AX207" s="18"/>
      <c r="AY207" s="18"/>
      <c r="AZ207" s="18"/>
      <c r="BA207" s="18"/>
      <c r="BB207" s="18"/>
      <c r="BC207" s="18"/>
      <c r="BD207" s="18"/>
      <c r="BE207" s="18"/>
      <c r="BF207" s="18"/>
      <c r="BG207" s="18"/>
      <c r="BH207" s="18"/>
    </row>
    <row r="208" spans="3:60" hidden="1">
      <c r="C208" s="17" t="s">
        <v>122</v>
      </c>
      <c r="D208" s="17" t="s">
        <v>97</v>
      </c>
      <c r="E208" s="18">
        <v>0</v>
      </c>
      <c r="F208" s="18">
        <v>0</v>
      </c>
      <c r="G208" s="18">
        <v>0</v>
      </c>
      <c r="H208" s="18">
        <v>0</v>
      </c>
      <c r="I208" s="18">
        <v>0</v>
      </c>
      <c r="J208" s="18">
        <v>0</v>
      </c>
      <c r="K208" s="18">
        <v>0</v>
      </c>
      <c r="L208" s="18">
        <v>0</v>
      </c>
      <c r="M208" s="18">
        <v>0</v>
      </c>
      <c r="N208" s="18">
        <v>0</v>
      </c>
      <c r="O208" s="18">
        <v>0</v>
      </c>
      <c r="P208" s="18">
        <v>0</v>
      </c>
      <c r="Q208" s="18">
        <v>0</v>
      </c>
      <c r="R208" s="18">
        <v>0</v>
      </c>
      <c r="S208" s="19"/>
      <c r="T208" s="19"/>
      <c r="U208" s="19"/>
      <c r="V208" s="19"/>
      <c r="W208" s="19"/>
      <c r="X208" s="19"/>
      <c r="Y208" s="19"/>
      <c r="Z208" s="19"/>
      <c r="AA208" s="19"/>
      <c r="AB208" s="19"/>
      <c r="AC208" s="19"/>
      <c r="AD208" s="19"/>
      <c r="AE208" s="19"/>
      <c r="AF208" s="19"/>
      <c r="AG208" s="18">
        <v>0</v>
      </c>
      <c r="AH208" s="18">
        <v>0</v>
      </c>
      <c r="AI208" s="18">
        <v>0</v>
      </c>
      <c r="AJ208" s="18">
        <v>0</v>
      </c>
      <c r="AK208" s="18">
        <v>0</v>
      </c>
      <c r="AL208" s="18">
        <v>0</v>
      </c>
      <c r="AM208" s="18">
        <v>0</v>
      </c>
      <c r="AN208" s="18">
        <v>0</v>
      </c>
      <c r="AO208" s="18">
        <v>0</v>
      </c>
      <c r="AP208" s="18">
        <v>0</v>
      </c>
      <c r="AQ208" s="18">
        <v>0</v>
      </c>
      <c r="AR208" s="18">
        <v>0</v>
      </c>
      <c r="AS208" s="18">
        <v>0</v>
      </c>
      <c r="AT208" s="18">
        <v>0</v>
      </c>
      <c r="AU208" s="18"/>
      <c r="AV208" s="18"/>
      <c r="AW208" s="18"/>
      <c r="AX208" s="18"/>
      <c r="AY208" s="18"/>
      <c r="AZ208" s="18"/>
      <c r="BA208" s="18"/>
      <c r="BB208" s="18"/>
      <c r="BC208" s="18"/>
      <c r="BD208" s="18"/>
      <c r="BE208" s="18"/>
      <c r="BF208" s="18"/>
      <c r="BG208" s="18"/>
      <c r="BH208" s="18"/>
    </row>
    <row r="209" spans="3:60" hidden="1">
      <c r="C209" s="17" t="s">
        <v>122</v>
      </c>
      <c r="D209" s="17" t="s">
        <v>98</v>
      </c>
      <c r="E209" s="18">
        <v>0</v>
      </c>
      <c r="F209" s="18">
        <v>0</v>
      </c>
      <c r="G209" s="18">
        <v>0</v>
      </c>
      <c r="H209" s="18">
        <v>0</v>
      </c>
      <c r="I209" s="18">
        <v>0</v>
      </c>
      <c r="J209" s="18">
        <v>0</v>
      </c>
      <c r="K209" s="18">
        <v>0</v>
      </c>
      <c r="L209" s="18">
        <v>0</v>
      </c>
      <c r="M209" s="18">
        <v>0</v>
      </c>
      <c r="N209" s="18">
        <v>0</v>
      </c>
      <c r="O209" s="18">
        <v>0</v>
      </c>
      <c r="P209" s="18">
        <v>0</v>
      </c>
      <c r="Q209" s="18">
        <v>0</v>
      </c>
      <c r="R209" s="18">
        <v>0</v>
      </c>
      <c r="S209" s="19"/>
      <c r="T209" s="19"/>
      <c r="U209" s="19"/>
      <c r="V209" s="19"/>
      <c r="W209" s="19"/>
      <c r="X209" s="19"/>
      <c r="Y209" s="19"/>
      <c r="Z209" s="19"/>
      <c r="AA209" s="19"/>
      <c r="AB209" s="19"/>
      <c r="AC209" s="19"/>
      <c r="AD209" s="19"/>
      <c r="AE209" s="19"/>
      <c r="AF209" s="19"/>
      <c r="AG209" s="18">
        <v>0</v>
      </c>
      <c r="AH209" s="18">
        <v>0</v>
      </c>
      <c r="AI209" s="18">
        <v>0</v>
      </c>
      <c r="AJ209" s="18">
        <v>0</v>
      </c>
      <c r="AK209" s="18">
        <v>0</v>
      </c>
      <c r="AL209" s="18">
        <v>0</v>
      </c>
      <c r="AM209" s="18">
        <v>0</v>
      </c>
      <c r="AN209" s="18">
        <v>0</v>
      </c>
      <c r="AO209" s="18">
        <v>0</v>
      </c>
      <c r="AP209" s="18">
        <v>0</v>
      </c>
      <c r="AQ209" s="18">
        <v>0</v>
      </c>
      <c r="AR209" s="18">
        <v>0</v>
      </c>
      <c r="AS209" s="18">
        <v>0</v>
      </c>
      <c r="AT209" s="18">
        <v>0</v>
      </c>
      <c r="AU209" s="18"/>
      <c r="AV209" s="18"/>
      <c r="AW209" s="18"/>
      <c r="AX209" s="18"/>
      <c r="AY209" s="18"/>
      <c r="AZ209" s="18"/>
      <c r="BA209" s="18"/>
      <c r="BB209" s="18"/>
      <c r="BC209" s="18"/>
      <c r="BD209" s="18"/>
      <c r="BE209" s="18"/>
      <c r="BF209" s="18"/>
      <c r="BG209" s="18"/>
      <c r="BH209" s="18"/>
    </row>
    <row r="210" spans="3:60" hidden="1">
      <c r="C210" s="17" t="s">
        <v>122</v>
      </c>
      <c r="D210" s="17" t="s">
        <v>99</v>
      </c>
      <c r="E210" s="18">
        <v>0</v>
      </c>
      <c r="F210" s="18">
        <v>0</v>
      </c>
      <c r="G210" s="18">
        <v>0</v>
      </c>
      <c r="H210" s="18">
        <v>0</v>
      </c>
      <c r="I210" s="18">
        <v>0</v>
      </c>
      <c r="J210" s="18">
        <v>0</v>
      </c>
      <c r="K210" s="18">
        <v>0</v>
      </c>
      <c r="L210" s="18">
        <v>0</v>
      </c>
      <c r="M210" s="18">
        <v>0</v>
      </c>
      <c r="N210" s="18">
        <v>0</v>
      </c>
      <c r="O210" s="18">
        <v>0</v>
      </c>
      <c r="P210" s="18">
        <v>0</v>
      </c>
      <c r="Q210" s="18">
        <v>0</v>
      </c>
      <c r="R210" s="18">
        <v>0</v>
      </c>
      <c r="S210" s="19"/>
      <c r="T210" s="19"/>
      <c r="U210" s="19"/>
      <c r="V210" s="19"/>
      <c r="W210" s="19"/>
      <c r="X210" s="19"/>
      <c r="Y210" s="19"/>
      <c r="Z210" s="19"/>
      <c r="AA210" s="19"/>
      <c r="AB210" s="19"/>
      <c r="AC210" s="19"/>
      <c r="AD210" s="19"/>
      <c r="AE210" s="19"/>
      <c r="AF210" s="19"/>
      <c r="AG210" s="18">
        <v>0</v>
      </c>
      <c r="AH210" s="18">
        <v>0</v>
      </c>
      <c r="AI210" s="18">
        <v>0</v>
      </c>
      <c r="AJ210" s="18">
        <v>0</v>
      </c>
      <c r="AK210" s="18">
        <v>0</v>
      </c>
      <c r="AL210" s="18">
        <v>0</v>
      </c>
      <c r="AM210" s="18">
        <v>0</v>
      </c>
      <c r="AN210" s="18">
        <v>0</v>
      </c>
      <c r="AO210" s="18">
        <v>0</v>
      </c>
      <c r="AP210" s="18">
        <v>0</v>
      </c>
      <c r="AQ210" s="18">
        <v>0</v>
      </c>
      <c r="AR210" s="18">
        <v>0</v>
      </c>
      <c r="AS210" s="18">
        <v>0</v>
      </c>
      <c r="AT210" s="18">
        <v>0</v>
      </c>
      <c r="AU210" s="18"/>
      <c r="AV210" s="18"/>
      <c r="AW210" s="18"/>
      <c r="AX210" s="18"/>
      <c r="AY210" s="18"/>
      <c r="AZ210" s="18"/>
      <c r="BA210" s="18"/>
      <c r="BB210" s="18"/>
      <c r="BC210" s="18"/>
      <c r="BD210" s="18"/>
      <c r="BE210" s="18"/>
      <c r="BF210" s="18"/>
      <c r="BG210" s="18"/>
      <c r="BH210" s="18"/>
    </row>
    <row r="211" spans="3:60" hidden="1">
      <c r="C211" s="17" t="s">
        <v>122</v>
      </c>
      <c r="D211" s="17" t="s">
        <v>100</v>
      </c>
      <c r="E211" s="18">
        <v>0</v>
      </c>
      <c r="F211" s="18">
        <v>0</v>
      </c>
      <c r="G211" s="18">
        <v>0</v>
      </c>
      <c r="H211" s="18">
        <v>0</v>
      </c>
      <c r="I211" s="18">
        <v>0</v>
      </c>
      <c r="J211" s="18">
        <v>0</v>
      </c>
      <c r="K211" s="18">
        <v>0</v>
      </c>
      <c r="L211" s="18">
        <v>0</v>
      </c>
      <c r="M211" s="18">
        <v>0</v>
      </c>
      <c r="N211" s="18">
        <v>0</v>
      </c>
      <c r="O211" s="18">
        <v>0</v>
      </c>
      <c r="P211" s="18">
        <v>0</v>
      </c>
      <c r="Q211" s="18">
        <v>0</v>
      </c>
      <c r="R211" s="18">
        <v>0</v>
      </c>
      <c r="S211" s="19"/>
      <c r="T211" s="19"/>
      <c r="U211" s="19"/>
      <c r="V211" s="19"/>
      <c r="W211" s="19"/>
      <c r="X211" s="19"/>
      <c r="Y211" s="19"/>
      <c r="Z211" s="19"/>
      <c r="AA211" s="19"/>
      <c r="AB211" s="19"/>
      <c r="AC211" s="19"/>
      <c r="AD211" s="19"/>
      <c r="AE211" s="19"/>
      <c r="AF211" s="19"/>
      <c r="AG211" s="18">
        <v>0</v>
      </c>
      <c r="AH211" s="18">
        <v>0</v>
      </c>
      <c r="AI211" s="18">
        <v>0</v>
      </c>
      <c r="AJ211" s="18">
        <v>0</v>
      </c>
      <c r="AK211" s="18">
        <v>0</v>
      </c>
      <c r="AL211" s="18">
        <v>0</v>
      </c>
      <c r="AM211" s="18">
        <v>0</v>
      </c>
      <c r="AN211" s="18">
        <v>0</v>
      </c>
      <c r="AO211" s="18">
        <v>0</v>
      </c>
      <c r="AP211" s="18">
        <v>0</v>
      </c>
      <c r="AQ211" s="18">
        <v>0</v>
      </c>
      <c r="AR211" s="18">
        <v>0</v>
      </c>
      <c r="AS211" s="18">
        <v>0</v>
      </c>
      <c r="AT211" s="18">
        <v>0</v>
      </c>
      <c r="AU211" s="18"/>
      <c r="AV211" s="18"/>
      <c r="AW211" s="18"/>
      <c r="AX211" s="18"/>
      <c r="AY211" s="18"/>
      <c r="AZ211" s="18"/>
      <c r="BA211" s="18"/>
      <c r="BB211" s="18"/>
      <c r="BC211" s="18"/>
      <c r="BD211" s="18"/>
      <c r="BE211" s="18"/>
      <c r="BF211" s="18"/>
      <c r="BG211" s="18"/>
      <c r="BH211" s="18"/>
    </row>
    <row r="212" spans="3:60" hidden="1">
      <c r="C212" s="17" t="s">
        <v>122</v>
      </c>
      <c r="D212" s="17" t="s">
        <v>101</v>
      </c>
      <c r="E212" s="18">
        <v>0</v>
      </c>
      <c r="F212" s="18">
        <v>0</v>
      </c>
      <c r="G212" s="18">
        <v>0</v>
      </c>
      <c r="H212" s="18">
        <v>0</v>
      </c>
      <c r="I212" s="18">
        <v>0</v>
      </c>
      <c r="J212" s="18">
        <v>0</v>
      </c>
      <c r="K212" s="18">
        <v>0</v>
      </c>
      <c r="L212" s="18">
        <v>0</v>
      </c>
      <c r="M212" s="18">
        <v>0</v>
      </c>
      <c r="N212" s="18">
        <v>0</v>
      </c>
      <c r="O212" s="18">
        <v>0</v>
      </c>
      <c r="P212" s="18">
        <v>0</v>
      </c>
      <c r="Q212" s="18">
        <v>0</v>
      </c>
      <c r="R212" s="18">
        <v>0</v>
      </c>
      <c r="S212" s="19"/>
      <c r="T212" s="19"/>
      <c r="U212" s="19"/>
      <c r="V212" s="19"/>
      <c r="W212" s="19"/>
      <c r="X212" s="19"/>
      <c r="Y212" s="19"/>
      <c r="Z212" s="19"/>
      <c r="AA212" s="19"/>
      <c r="AB212" s="19"/>
      <c r="AC212" s="19"/>
      <c r="AD212" s="19"/>
      <c r="AE212" s="19"/>
      <c r="AF212" s="19"/>
      <c r="AG212" s="18">
        <v>0</v>
      </c>
      <c r="AH212" s="18">
        <v>0</v>
      </c>
      <c r="AI212" s="18">
        <v>0</v>
      </c>
      <c r="AJ212" s="18">
        <v>0</v>
      </c>
      <c r="AK212" s="18">
        <v>0</v>
      </c>
      <c r="AL212" s="18">
        <v>0</v>
      </c>
      <c r="AM212" s="18">
        <v>0</v>
      </c>
      <c r="AN212" s="18">
        <v>0</v>
      </c>
      <c r="AO212" s="18">
        <v>0</v>
      </c>
      <c r="AP212" s="18">
        <v>0</v>
      </c>
      <c r="AQ212" s="18">
        <v>0</v>
      </c>
      <c r="AR212" s="18">
        <v>0</v>
      </c>
      <c r="AS212" s="18">
        <v>0</v>
      </c>
      <c r="AT212" s="18">
        <v>0</v>
      </c>
      <c r="AU212" s="18"/>
      <c r="AV212" s="18"/>
      <c r="AW212" s="18"/>
      <c r="AX212" s="18"/>
      <c r="AY212" s="18"/>
      <c r="AZ212" s="18"/>
      <c r="BA212" s="18"/>
      <c r="BB212" s="18"/>
      <c r="BC212" s="18"/>
      <c r="BD212" s="18"/>
      <c r="BE212" s="18"/>
      <c r="BF212" s="18"/>
      <c r="BG212" s="18"/>
      <c r="BH212" s="18"/>
    </row>
    <row r="213" spans="3:60" hidden="1">
      <c r="C213" s="17" t="s">
        <v>122</v>
      </c>
      <c r="D213" s="17" t="s">
        <v>102</v>
      </c>
      <c r="E213" s="18">
        <v>155</v>
      </c>
      <c r="F213" s="18">
        <v>124</v>
      </c>
      <c r="G213" s="18">
        <v>176</v>
      </c>
      <c r="H213" s="18">
        <v>158</v>
      </c>
      <c r="I213" s="18">
        <v>122</v>
      </c>
      <c r="J213" s="18">
        <v>104</v>
      </c>
      <c r="K213" s="18">
        <v>100</v>
      </c>
      <c r="L213" s="18">
        <v>120</v>
      </c>
      <c r="M213" s="18">
        <v>155</v>
      </c>
      <c r="N213" s="18">
        <v>155</v>
      </c>
      <c r="O213" s="18">
        <v>160</v>
      </c>
      <c r="P213" s="18">
        <v>175</v>
      </c>
      <c r="Q213" s="18">
        <v>175</v>
      </c>
      <c r="R213" s="18">
        <v>175</v>
      </c>
      <c r="S213" s="19">
        <v>40</v>
      </c>
      <c r="T213" s="19">
        <v>40</v>
      </c>
      <c r="U213" s="19">
        <v>40</v>
      </c>
      <c r="V213" s="19">
        <v>40</v>
      </c>
      <c r="W213" s="19">
        <v>40</v>
      </c>
      <c r="X213" s="19">
        <v>50</v>
      </c>
      <c r="Y213" s="19">
        <v>50</v>
      </c>
      <c r="Z213" s="19">
        <v>80</v>
      </c>
      <c r="AA213" s="19">
        <v>85</v>
      </c>
      <c r="AB213" s="19">
        <v>89</v>
      </c>
      <c r="AC213" s="19">
        <v>90</v>
      </c>
      <c r="AD213" s="19">
        <v>90</v>
      </c>
      <c r="AE213" s="19">
        <v>90</v>
      </c>
      <c r="AF213" s="19">
        <v>90</v>
      </c>
      <c r="AG213" s="18">
        <v>6200</v>
      </c>
      <c r="AH213" s="18">
        <v>4960</v>
      </c>
      <c r="AI213" s="18">
        <v>7040</v>
      </c>
      <c r="AJ213" s="18">
        <v>6320</v>
      </c>
      <c r="AK213" s="18">
        <v>4880</v>
      </c>
      <c r="AL213" s="18">
        <v>5200</v>
      </c>
      <c r="AM213" s="18">
        <v>5000</v>
      </c>
      <c r="AN213" s="18">
        <v>9600</v>
      </c>
      <c r="AO213" s="18">
        <v>13175</v>
      </c>
      <c r="AP213" s="18">
        <v>13795</v>
      </c>
      <c r="AQ213" s="18">
        <v>14400</v>
      </c>
      <c r="AR213" s="18">
        <v>15750</v>
      </c>
      <c r="AS213" s="18">
        <v>15750</v>
      </c>
      <c r="AT213" s="18">
        <v>15750</v>
      </c>
      <c r="AU213" s="18"/>
      <c r="AV213" s="18"/>
      <c r="AW213" s="18"/>
      <c r="AX213" s="18"/>
      <c r="AY213" s="18"/>
      <c r="AZ213" s="18"/>
      <c r="BA213" s="18"/>
      <c r="BB213" s="18"/>
      <c r="BC213" s="18"/>
      <c r="BD213" s="18"/>
      <c r="BE213" s="18"/>
      <c r="BF213" s="18"/>
      <c r="BG213" s="18"/>
      <c r="BH213" s="18"/>
    </row>
    <row r="214" spans="3:60" hidden="1">
      <c r="C214" s="17" t="s">
        <v>122</v>
      </c>
      <c r="D214" s="17" t="s">
        <v>103</v>
      </c>
      <c r="E214" s="18">
        <v>47</v>
      </c>
      <c r="F214" s="18">
        <v>51</v>
      </c>
      <c r="G214" s="18">
        <v>58</v>
      </c>
      <c r="H214" s="18">
        <v>52</v>
      </c>
      <c r="I214" s="18">
        <v>43</v>
      </c>
      <c r="J214" s="18">
        <v>36</v>
      </c>
      <c r="K214" s="18">
        <v>30</v>
      </c>
      <c r="L214" s="18">
        <v>30</v>
      </c>
      <c r="M214" s="18">
        <v>30</v>
      </c>
      <c r="N214" s="18">
        <v>30</v>
      </c>
      <c r="O214" s="18">
        <v>60</v>
      </c>
      <c r="P214" s="18">
        <v>60</v>
      </c>
      <c r="Q214" s="18">
        <v>60</v>
      </c>
      <c r="R214" s="18">
        <v>60</v>
      </c>
      <c r="S214" s="19">
        <v>30</v>
      </c>
      <c r="T214" s="19">
        <v>30</v>
      </c>
      <c r="U214" s="19">
        <v>30</v>
      </c>
      <c r="V214" s="19">
        <v>35</v>
      </c>
      <c r="W214" s="19">
        <v>40</v>
      </c>
      <c r="X214" s="19">
        <v>40</v>
      </c>
      <c r="Y214" s="19">
        <v>40</v>
      </c>
      <c r="Z214" s="19">
        <v>41</v>
      </c>
      <c r="AA214" s="19">
        <v>41</v>
      </c>
      <c r="AB214" s="19">
        <v>41</v>
      </c>
      <c r="AC214" s="19">
        <v>40</v>
      </c>
      <c r="AD214" s="19">
        <v>40</v>
      </c>
      <c r="AE214" s="19">
        <v>40</v>
      </c>
      <c r="AF214" s="19">
        <v>40</v>
      </c>
      <c r="AG214" s="18">
        <v>1410</v>
      </c>
      <c r="AH214" s="18">
        <v>1530</v>
      </c>
      <c r="AI214" s="18">
        <v>1740</v>
      </c>
      <c r="AJ214" s="18">
        <v>1820</v>
      </c>
      <c r="AK214" s="18">
        <v>1720</v>
      </c>
      <c r="AL214" s="18">
        <v>1440</v>
      </c>
      <c r="AM214" s="18">
        <v>1200</v>
      </c>
      <c r="AN214" s="18">
        <v>1230</v>
      </c>
      <c r="AO214" s="18">
        <v>1230</v>
      </c>
      <c r="AP214" s="18">
        <v>1230</v>
      </c>
      <c r="AQ214" s="18">
        <v>2400</v>
      </c>
      <c r="AR214" s="18">
        <v>2400</v>
      </c>
      <c r="AS214" s="18">
        <v>2400</v>
      </c>
      <c r="AT214" s="18">
        <v>2400</v>
      </c>
      <c r="AU214" s="18"/>
      <c r="AV214" s="18"/>
      <c r="AW214" s="18"/>
      <c r="AX214" s="18"/>
      <c r="AY214" s="18"/>
      <c r="AZ214" s="18"/>
      <c r="BA214" s="18"/>
      <c r="BB214" s="18"/>
      <c r="BC214" s="18"/>
      <c r="BD214" s="18"/>
      <c r="BE214" s="18"/>
      <c r="BF214" s="18"/>
      <c r="BG214" s="18"/>
      <c r="BH214" s="18"/>
    </row>
    <row r="215" spans="3:60" hidden="1">
      <c r="C215" s="17" t="s">
        <v>122</v>
      </c>
      <c r="D215" s="17" t="s">
        <v>104</v>
      </c>
      <c r="E215" s="18">
        <v>661</v>
      </c>
      <c r="F215" s="18">
        <v>766</v>
      </c>
      <c r="G215" s="18">
        <v>521</v>
      </c>
      <c r="H215" s="18">
        <v>467</v>
      </c>
      <c r="I215" s="18">
        <v>328</v>
      </c>
      <c r="J215" s="18">
        <v>314</v>
      </c>
      <c r="K215" s="18">
        <v>280</v>
      </c>
      <c r="L215" s="18">
        <v>290</v>
      </c>
      <c r="M215" s="18">
        <v>341</v>
      </c>
      <c r="N215" s="18">
        <v>341</v>
      </c>
      <c r="O215" s="18">
        <v>225</v>
      </c>
      <c r="P215" s="18">
        <v>225</v>
      </c>
      <c r="Q215" s="18">
        <v>225</v>
      </c>
      <c r="R215" s="18">
        <v>225</v>
      </c>
      <c r="S215" s="19"/>
      <c r="T215" s="19"/>
      <c r="U215" s="19"/>
      <c r="V215" s="19"/>
      <c r="W215" s="19"/>
      <c r="X215" s="19"/>
      <c r="Y215" s="19"/>
      <c r="Z215" s="19"/>
      <c r="AA215" s="19"/>
      <c r="AB215" s="19"/>
      <c r="AC215" s="19"/>
      <c r="AD215" s="19"/>
      <c r="AE215" s="19"/>
      <c r="AF215" s="19"/>
      <c r="AG215" s="18">
        <v>16524</v>
      </c>
      <c r="AH215" s="18">
        <v>20682</v>
      </c>
      <c r="AI215" s="18">
        <v>23966</v>
      </c>
      <c r="AJ215" s="18">
        <v>19614</v>
      </c>
      <c r="AK215" s="18">
        <v>13776</v>
      </c>
      <c r="AL215" s="18">
        <v>14130</v>
      </c>
      <c r="AM215" s="18">
        <v>14000</v>
      </c>
      <c r="AN215" s="18">
        <v>17400</v>
      </c>
      <c r="AO215" s="18">
        <v>23870</v>
      </c>
      <c r="AP215" s="18">
        <v>27280</v>
      </c>
      <c r="AQ215" s="18">
        <v>22750</v>
      </c>
      <c r="AR215" s="18">
        <v>22750</v>
      </c>
      <c r="AS215" s="18">
        <v>22750</v>
      </c>
      <c r="AT215" s="18">
        <v>22750</v>
      </c>
      <c r="AU215" s="18"/>
      <c r="AV215" s="18"/>
      <c r="AW215" s="18"/>
      <c r="AX215" s="18"/>
      <c r="AY215" s="18"/>
      <c r="AZ215" s="18"/>
      <c r="BA215" s="18"/>
      <c r="BB215" s="18"/>
      <c r="BC215" s="18"/>
      <c r="BD215" s="18"/>
      <c r="BE215" s="18"/>
      <c r="BF215" s="18"/>
      <c r="BG215" s="18"/>
      <c r="BH215" s="18"/>
    </row>
    <row r="216" spans="3:60" hidden="1">
      <c r="C216" s="17" t="s">
        <v>122</v>
      </c>
      <c r="D216" s="17" t="s">
        <v>105</v>
      </c>
      <c r="E216" s="18">
        <v>863</v>
      </c>
      <c r="F216" s="18">
        <v>941</v>
      </c>
      <c r="G216" s="18">
        <v>755</v>
      </c>
      <c r="H216" s="18">
        <v>677</v>
      </c>
      <c r="I216" s="18">
        <v>493</v>
      </c>
      <c r="J216" s="18">
        <v>454</v>
      </c>
      <c r="K216" s="18">
        <v>410</v>
      </c>
      <c r="L216" s="18">
        <v>440</v>
      </c>
      <c r="M216" s="18">
        <v>526</v>
      </c>
      <c r="N216" s="18">
        <v>526</v>
      </c>
      <c r="O216" s="18">
        <v>445</v>
      </c>
      <c r="P216" s="18">
        <v>460</v>
      </c>
      <c r="Q216" s="18">
        <v>460</v>
      </c>
      <c r="R216" s="18">
        <v>460</v>
      </c>
      <c r="S216" s="19"/>
      <c r="T216" s="19"/>
      <c r="U216" s="19"/>
      <c r="V216" s="19"/>
      <c r="W216" s="19"/>
      <c r="X216" s="19"/>
      <c r="Y216" s="19"/>
      <c r="Z216" s="19"/>
      <c r="AA216" s="19"/>
      <c r="AB216" s="19"/>
      <c r="AC216" s="19"/>
      <c r="AD216" s="19"/>
      <c r="AE216" s="19"/>
      <c r="AF216" s="19"/>
      <c r="AG216" s="18">
        <v>24134</v>
      </c>
      <c r="AH216" s="18">
        <v>27172</v>
      </c>
      <c r="AI216" s="18">
        <v>32746</v>
      </c>
      <c r="AJ216" s="18">
        <v>27754</v>
      </c>
      <c r="AK216" s="18">
        <v>20376</v>
      </c>
      <c r="AL216" s="18">
        <v>20770</v>
      </c>
      <c r="AM216" s="18">
        <v>20200</v>
      </c>
      <c r="AN216" s="18">
        <v>28230</v>
      </c>
      <c r="AO216" s="18">
        <v>38275</v>
      </c>
      <c r="AP216" s="18">
        <v>42305</v>
      </c>
      <c r="AQ216" s="18">
        <v>39550</v>
      </c>
      <c r="AR216" s="18">
        <v>40900</v>
      </c>
      <c r="AS216" s="18">
        <v>40900</v>
      </c>
      <c r="AT216" s="18">
        <v>40900</v>
      </c>
      <c r="AU216" s="18"/>
      <c r="AV216" s="18"/>
      <c r="AW216" s="18"/>
      <c r="AX216" s="18"/>
      <c r="AY216" s="18"/>
      <c r="AZ216" s="18"/>
      <c r="BA216" s="18"/>
      <c r="BB216" s="18"/>
      <c r="BC216" s="18"/>
      <c r="BD216" s="18"/>
      <c r="BE216" s="18"/>
      <c r="BF216" s="18"/>
      <c r="BG216" s="18"/>
      <c r="BH216" s="18"/>
    </row>
    <row r="217" spans="3:60" hidden="1">
      <c r="C217" s="17" t="s">
        <v>122</v>
      </c>
      <c r="D217" s="17" t="s">
        <v>106</v>
      </c>
      <c r="E217" s="18">
        <v>863</v>
      </c>
      <c r="F217" s="18">
        <v>941</v>
      </c>
      <c r="G217" s="18">
        <v>755</v>
      </c>
      <c r="H217" s="18">
        <v>677</v>
      </c>
      <c r="I217" s="18">
        <v>493</v>
      </c>
      <c r="J217" s="18">
        <v>454</v>
      </c>
      <c r="K217" s="18">
        <v>410</v>
      </c>
      <c r="L217" s="18">
        <v>440</v>
      </c>
      <c r="M217" s="18">
        <v>526</v>
      </c>
      <c r="N217" s="18">
        <v>526</v>
      </c>
      <c r="O217" s="18">
        <v>445</v>
      </c>
      <c r="P217" s="18">
        <v>460</v>
      </c>
      <c r="Q217" s="18">
        <v>460</v>
      </c>
      <c r="R217" s="18">
        <v>460</v>
      </c>
      <c r="S217" s="19"/>
      <c r="T217" s="19"/>
      <c r="U217" s="19"/>
      <c r="V217" s="19"/>
      <c r="W217" s="19"/>
      <c r="X217" s="19"/>
      <c r="Y217" s="19"/>
      <c r="Z217" s="19"/>
      <c r="AA217" s="19"/>
      <c r="AB217" s="19"/>
      <c r="AC217" s="19"/>
      <c r="AD217" s="19"/>
      <c r="AE217" s="19"/>
      <c r="AF217" s="19"/>
      <c r="AG217" s="18">
        <v>24134</v>
      </c>
      <c r="AH217" s="18">
        <v>27172</v>
      </c>
      <c r="AI217" s="18">
        <v>32746</v>
      </c>
      <c r="AJ217" s="18">
        <v>27754</v>
      </c>
      <c r="AK217" s="18">
        <v>20376</v>
      </c>
      <c r="AL217" s="18">
        <v>20770</v>
      </c>
      <c r="AM217" s="18">
        <v>20200</v>
      </c>
      <c r="AN217" s="18">
        <v>28230</v>
      </c>
      <c r="AO217" s="18">
        <v>38275</v>
      </c>
      <c r="AP217" s="18">
        <v>42305</v>
      </c>
      <c r="AQ217" s="18">
        <v>39550</v>
      </c>
      <c r="AR217" s="18">
        <v>40900</v>
      </c>
      <c r="AS217" s="18">
        <v>40900</v>
      </c>
      <c r="AT217" s="18">
        <v>40900</v>
      </c>
      <c r="AU217" s="18"/>
      <c r="AV217" s="18"/>
      <c r="AW217" s="18"/>
      <c r="AX217" s="18"/>
      <c r="AY217" s="18"/>
      <c r="AZ217" s="18"/>
      <c r="BA217" s="18"/>
      <c r="BB217" s="18"/>
      <c r="BC217" s="18"/>
      <c r="BD217" s="18"/>
      <c r="BE217" s="18"/>
      <c r="BF217" s="18"/>
      <c r="BG217" s="18"/>
      <c r="BH217" s="18"/>
    </row>
    <row r="218" spans="3:60" hidden="1">
      <c r="C218" s="17" t="s">
        <v>123</v>
      </c>
      <c r="D218" s="17" t="s">
        <v>95</v>
      </c>
      <c r="E218" s="18">
        <v>0</v>
      </c>
      <c r="F218" s="18">
        <v>0</v>
      </c>
      <c r="G218" s="18">
        <v>0</v>
      </c>
      <c r="H218" s="18">
        <v>0</v>
      </c>
      <c r="I218" s="18">
        <v>0</v>
      </c>
      <c r="J218" s="18">
        <v>0</v>
      </c>
      <c r="K218" s="18">
        <v>0</v>
      </c>
      <c r="L218" s="18">
        <v>0</v>
      </c>
      <c r="M218" s="18">
        <v>0</v>
      </c>
      <c r="N218" s="18">
        <v>0</v>
      </c>
      <c r="O218" s="18">
        <v>0</v>
      </c>
      <c r="P218" s="18">
        <v>0</v>
      </c>
      <c r="Q218" s="18">
        <v>0</v>
      </c>
      <c r="R218" s="18">
        <v>0</v>
      </c>
      <c r="S218" s="19"/>
      <c r="T218" s="19"/>
      <c r="U218" s="19"/>
      <c r="V218" s="19"/>
      <c r="W218" s="19"/>
      <c r="X218" s="19"/>
      <c r="Y218" s="19"/>
      <c r="Z218" s="19"/>
      <c r="AA218" s="19"/>
      <c r="AB218" s="19"/>
      <c r="AC218" s="19"/>
      <c r="AD218" s="19"/>
      <c r="AE218" s="19"/>
      <c r="AF218" s="19"/>
      <c r="AG218" s="18">
        <v>0</v>
      </c>
      <c r="AH218" s="18">
        <v>0</v>
      </c>
      <c r="AI218" s="18">
        <v>0</v>
      </c>
      <c r="AJ218" s="18">
        <v>0</v>
      </c>
      <c r="AK218" s="18">
        <v>0</v>
      </c>
      <c r="AL218" s="18">
        <v>0</v>
      </c>
      <c r="AM218" s="18">
        <v>0</v>
      </c>
      <c r="AN218" s="18">
        <v>0</v>
      </c>
      <c r="AO218" s="18">
        <v>0</v>
      </c>
      <c r="AP218" s="18">
        <v>0</v>
      </c>
      <c r="AQ218" s="18">
        <v>0</v>
      </c>
      <c r="AR218" s="18">
        <v>0</v>
      </c>
      <c r="AS218" s="18">
        <v>0</v>
      </c>
      <c r="AT218" s="18">
        <v>0</v>
      </c>
      <c r="AU218" s="18"/>
      <c r="AV218" s="18"/>
      <c r="AW218" s="18"/>
      <c r="AX218" s="18"/>
      <c r="AY218" s="18"/>
      <c r="AZ218" s="18"/>
      <c r="BA218" s="18"/>
      <c r="BB218" s="18"/>
      <c r="BC218" s="18"/>
      <c r="BD218" s="18"/>
      <c r="BE218" s="18"/>
      <c r="BF218" s="18"/>
      <c r="BG218" s="18"/>
      <c r="BH218" s="18"/>
    </row>
    <row r="219" spans="3:60" hidden="1">
      <c r="C219" s="17" t="s">
        <v>123</v>
      </c>
      <c r="D219" s="17" t="s">
        <v>96</v>
      </c>
      <c r="E219" s="18">
        <v>0</v>
      </c>
      <c r="F219" s="18">
        <v>0</v>
      </c>
      <c r="G219" s="18">
        <v>0</v>
      </c>
      <c r="H219" s="18">
        <v>0</v>
      </c>
      <c r="I219" s="18">
        <v>0</v>
      </c>
      <c r="J219" s="18">
        <v>0</v>
      </c>
      <c r="K219" s="18">
        <v>0</v>
      </c>
      <c r="L219" s="18">
        <v>0</v>
      </c>
      <c r="M219" s="18">
        <v>0</v>
      </c>
      <c r="N219" s="18">
        <v>0</v>
      </c>
      <c r="O219" s="18">
        <v>0</v>
      </c>
      <c r="P219" s="18">
        <v>0</v>
      </c>
      <c r="Q219" s="18">
        <v>0</v>
      </c>
      <c r="R219" s="18">
        <v>0</v>
      </c>
      <c r="S219" s="19"/>
      <c r="T219" s="19"/>
      <c r="U219" s="19"/>
      <c r="V219" s="19"/>
      <c r="W219" s="19"/>
      <c r="X219" s="19"/>
      <c r="Y219" s="19"/>
      <c r="Z219" s="19"/>
      <c r="AA219" s="19"/>
      <c r="AB219" s="19"/>
      <c r="AC219" s="19"/>
      <c r="AD219" s="19"/>
      <c r="AE219" s="19"/>
      <c r="AF219" s="19"/>
      <c r="AG219" s="18">
        <v>0</v>
      </c>
      <c r="AH219" s="18">
        <v>0</v>
      </c>
      <c r="AI219" s="18">
        <v>0</v>
      </c>
      <c r="AJ219" s="18">
        <v>0</v>
      </c>
      <c r="AK219" s="18">
        <v>0</v>
      </c>
      <c r="AL219" s="18">
        <v>0</v>
      </c>
      <c r="AM219" s="18">
        <v>0</v>
      </c>
      <c r="AN219" s="18">
        <v>0</v>
      </c>
      <c r="AO219" s="18">
        <v>0</v>
      </c>
      <c r="AP219" s="18">
        <v>0</v>
      </c>
      <c r="AQ219" s="18">
        <v>0</v>
      </c>
      <c r="AR219" s="18">
        <v>0</v>
      </c>
      <c r="AS219" s="18">
        <v>0</v>
      </c>
      <c r="AT219" s="18">
        <v>0</v>
      </c>
      <c r="AU219" s="18"/>
      <c r="AV219" s="18"/>
      <c r="AW219" s="18"/>
      <c r="AX219" s="18"/>
      <c r="AY219" s="18"/>
      <c r="AZ219" s="18"/>
      <c r="BA219" s="18"/>
      <c r="BB219" s="18"/>
      <c r="BC219" s="18"/>
      <c r="BD219" s="18"/>
      <c r="BE219" s="18"/>
      <c r="BF219" s="18"/>
      <c r="BG219" s="18"/>
      <c r="BH219" s="18"/>
    </row>
    <row r="220" spans="3:60" hidden="1">
      <c r="C220" s="17" t="s">
        <v>123</v>
      </c>
      <c r="D220" s="17" t="s">
        <v>97</v>
      </c>
      <c r="E220" s="18">
        <v>0</v>
      </c>
      <c r="F220" s="18">
        <v>0</v>
      </c>
      <c r="G220" s="18">
        <v>0</v>
      </c>
      <c r="H220" s="18">
        <v>0</v>
      </c>
      <c r="I220" s="18">
        <v>0</v>
      </c>
      <c r="J220" s="18">
        <v>0</v>
      </c>
      <c r="K220" s="18">
        <v>0</v>
      </c>
      <c r="L220" s="18">
        <v>0</v>
      </c>
      <c r="M220" s="18">
        <v>0</v>
      </c>
      <c r="N220" s="18">
        <v>0</v>
      </c>
      <c r="O220" s="18">
        <v>0</v>
      </c>
      <c r="P220" s="18">
        <v>0</v>
      </c>
      <c r="Q220" s="18">
        <v>0</v>
      </c>
      <c r="R220" s="18">
        <v>0</v>
      </c>
      <c r="S220" s="19"/>
      <c r="T220" s="19"/>
      <c r="U220" s="19"/>
      <c r="V220" s="19"/>
      <c r="W220" s="19"/>
      <c r="X220" s="19"/>
      <c r="Y220" s="19"/>
      <c r="Z220" s="19"/>
      <c r="AA220" s="19"/>
      <c r="AB220" s="19"/>
      <c r="AC220" s="19"/>
      <c r="AD220" s="19"/>
      <c r="AE220" s="19"/>
      <c r="AF220" s="19"/>
      <c r="AG220" s="18">
        <v>0</v>
      </c>
      <c r="AH220" s="18">
        <v>0</v>
      </c>
      <c r="AI220" s="18">
        <v>0</v>
      </c>
      <c r="AJ220" s="18">
        <v>0</v>
      </c>
      <c r="AK220" s="18">
        <v>0</v>
      </c>
      <c r="AL220" s="18">
        <v>0</v>
      </c>
      <c r="AM220" s="18">
        <v>0</v>
      </c>
      <c r="AN220" s="18">
        <v>0</v>
      </c>
      <c r="AO220" s="18">
        <v>0</v>
      </c>
      <c r="AP220" s="18">
        <v>0</v>
      </c>
      <c r="AQ220" s="18">
        <v>0</v>
      </c>
      <c r="AR220" s="18">
        <v>0</v>
      </c>
      <c r="AS220" s="18">
        <v>0</v>
      </c>
      <c r="AT220" s="18">
        <v>0</v>
      </c>
      <c r="AU220" s="18"/>
      <c r="AV220" s="18"/>
      <c r="AW220" s="18"/>
      <c r="AX220" s="18"/>
      <c r="AY220" s="18"/>
      <c r="AZ220" s="18"/>
      <c r="BA220" s="18"/>
      <c r="BB220" s="18"/>
      <c r="BC220" s="18"/>
      <c r="BD220" s="18"/>
      <c r="BE220" s="18"/>
      <c r="BF220" s="18"/>
      <c r="BG220" s="18"/>
      <c r="BH220" s="18"/>
    </row>
    <row r="221" spans="3:60" hidden="1">
      <c r="C221" s="17" t="s">
        <v>123</v>
      </c>
      <c r="D221" s="17" t="s">
        <v>98</v>
      </c>
      <c r="E221" s="18">
        <v>0</v>
      </c>
      <c r="F221" s="18">
        <v>0</v>
      </c>
      <c r="G221" s="18">
        <v>0</v>
      </c>
      <c r="H221" s="18">
        <v>0</v>
      </c>
      <c r="I221" s="18">
        <v>0</v>
      </c>
      <c r="J221" s="18">
        <v>0</v>
      </c>
      <c r="K221" s="18">
        <v>0</v>
      </c>
      <c r="L221" s="18">
        <v>0</v>
      </c>
      <c r="M221" s="18">
        <v>0</v>
      </c>
      <c r="N221" s="18">
        <v>0</v>
      </c>
      <c r="O221" s="18">
        <v>0</v>
      </c>
      <c r="P221" s="18">
        <v>0</v>
      </c>
      <c r="Q221" s="18">
        <v>0</v>
      </c>
      <c r="R221" s="18">
        <v>0</v>
      </c>
      <c r="S221" s="19"/>
      <c r="T221" s="19"/>
      <c r="U221" s="19"/>
      <c r="V221" s="19"/>
      <c r="W221" s="19"/>
      <c r="X221" s="19"/>
      <c r="Y221" s="19"/>
      <c r="Z221" s="19"/>
      <c r="AA221" s="19"/>
      <c r="AB221" s="19"/>
      <c r="AC221" s="19"/>
      <c r="AD221" s="19"/>
      <c r="AE221" s="19"/>
      <c r="AF221" s="19"/>
      <c r="AG221" s="18">
        <v>0</v>
      </c>
      <c r="AH221" s="18">
        <v>0</v>
      </c>
      <c r="AI221" s="18">
        <v>0</v>
      </c>
      <c r="AJ221" s="18">
        <v>0</v>
      </c>
      <c r="AK221" s="18">
        <v>0</v>
      </c>
      <c r="AL221" s="18">
        <v>0</v>
      </c>
      <c r="AM221" s="18">
        <v>0</v>
      </c>
      <c r="AN221" s="18">
        <v>0</v>
      </c>
      <c r="AO221" s="18">
        <v>0</v>
      </c>
      <c r="AP221" s="18">
        <v>0</v>
      </c>
      <c r="AQ221" s="18">
        <v>0</v>
      </c>
      <c r="AR221" s="18">
        <v>0</v>
      </c>
      <c r="AS221" s="18">
        <v>0</v>
      </c>
      <c r="AT221" s="18">
        <v>0</v>
      </c>
      <c r="AU221" s="18"/>
      <c r="AV221" s="18"/>
      <c r="AW221" s="18"/>
      <c r="AX221" s="18"/>
      <c r="AY221" s="18"/>
      <c r="AZ221" s="18"/>
      <c r="BA221" s="18"/>
      <c r="BB221" s="18"/>
      <c r="BC221" s="18"/>
      <c r="BD221" s="18"/>
      <c r="BE221" s="18"/>
      <c r="BF221" s="18"/>
      <c r="BG221" s="18"/>
      <c r="BH221" s="18"/>
    </row>
    <row r="222" spans="3:60" hidden="1">
      <c r="C222" s="17" t="s">
        <v>123</v>
      </c>
      <c r="D222" s="17" t="s">
        <v>99</v>
      </c>
      <c r="E222" s="18">
        <v>0</v>
      </c>
      <c r="F222" s="18">
        <v>0</v>
      </c>
      <c r="G222" s="18">
        <v>0</v>
      </c>
      <c r="H222" s="18">
        <v>0</v>
      </c>
      <c r="I222" s="18">
        <v>0</v>
      </c>
      <c r="J222" s="18">
        <v>0</v>
      </c>
      <c r="K222" s="18">
        <v>0</v>
      </c>
      <c r="L222" s="18">
        <v>0</v>
      </c>
      <c r="M222" s="18">
        <v>0</v>
      </c>
      <c r="N222" s="18">
        <v>0</v>
      </c>
      <c r="O222" s="18">
        <v>0</v>
      </c>
      <c r="P222" s="18">
        <v>0</v>
      </c>
      <c r="Q222" s="18">
        <v>0</v>
      </c>
      <c r="R222" s="18">
        <v>0</v>
      </c>
      <c r="S222" s="19"/>
      <c r="T222" s="19"/>
      <c r="U222" s="19"/>
      <c r="V222" s="19"/>
      <c r="W222" s="19"/>
      <c r="X222" s="19"/>
      <c r="Y222" s="19"/>
      <c r="Z222" s="19"/>
      <c r="AA222" s="19"/>
      <c r="AB222" s="19"/>
      <c r="AC222" s="19"/>
      <c r="AD222" s="19"/>
      <c r="AE222" s="19"/>
      <c r="AF222" s="19"/>
      <c r="AG222" s="18">
        <v>0</v>
      </c>
      <c r="AH222" s="18">
        <v>0</v>
      </c>
      <c r="AI222" s="18">
        <v>0</v>
      </c>
      <c r="AJ222" s="18">
        <v>0</v>
      </c>
      <c r="AK222" s="18">
        <v>0</v>
      </c>
      <c r="AL222" s="18">
        <v>0</v>
      </c>
      <c r="AM222" s="18">
        <v>0</v>
      </c>
      <c r="AN222" s="18">
        <v>0</v>
      </c>
      <c r="AO222" s="18">
        <v>0</v>
      </c>
      <c r="AP222" s="18">
        <v>0</v>
      </c>
      <c r="AQ222" s="18">
        <v>0</v>
      </c>
      <c r="AR222" s="18">
        <v>0</v>
      </c>
      <c r="AS222" s="18">
        <v>0</v>
      </c>
      <c r="AT222" s="18">
        <v>0</v>
      </c>
      <c r="AU222" s="18"/>
      <c r="AV222" s="18"/>
      <c r="AW222" s="18"/>
      <c r="AX222" s="18"/>
      <c r="AY222" s="18"/>
      <c r="AZ222" s="18"/>
      <c r="BA222" s="18"/>
      <c r="BB222" s="18"/>
      <c r="BC222" s="18"/>
      <c r="BD222" s="18"/>
      <c r="BE222" s="18"/>
      <c r="BF222" s="18"/>
      <c r="BG222" s="18"/>
      <c r="BH222" s="18"/>
    </row>
    <row r="223" spans="3:60" hidden="1">
      <c r="C223" s="17" t="s">
        <v>123</v>
      </c>
      <c r="D223" s="17" t="s">
        <v>100</v>
      </c>
      <c r="E223" s="18">
        <v>0</v>
      </c>
      <c r="F223" s="18">
        <v>0</v>
      </c>
      <c r="G223" s="18">
        <v>0</v>
      </c>
      <c r="H223" s="18">
        <v>0</v>
      </c>
      <c r="I223" s="18">
        <v>0</v>
      </c>
      <c r="J223" s="18">
        <v>0</v>
      </c>
      <c r="K223" s="18">
        <v>0</v>
      </c>
      <c r="L223" s="18">
        <v>0</v>
      </c>
      <c r="M223" s="18">
        <v>0</v>
      </c>
      <c r="N223" s="18">
        <v>0</v>
      </c>
      <c r="O223" s="18">
        <v>0</v>
      </c>
      <c r="P223" s="18">
        <v>0</v>
      </c>
      <c r="Q223" s="18">
        <v>0</v>
      </c>
      <c r="R223" s="18">
        <v>0</v>
      </c>
      <c r="S223" s="19"/>
      <c r="T223" s="19"/>
      <c r="U223" s="19"/>
      <c r="V223" s="19"/>
      <c r="W223" s="19"/>
      <c r="X223" s="19"/>
      <c r="Y223" s="19"/>
      <c r="Z223" s="19"/>
      <c r="AA223" s="19"/>
      <c r="AB223" s="19"/>
      <c r="AC223" s="19"/>
      <c r="AD223" s="19"/>
      <c r="AE223" s="19"/>
      <c r="AF223" s="19"/>
      <c r="AG223" s="18">
        <v>0</v>
      </c>
      <c r="AH223" s="18">
        <v>0</v>
      </c>
      <c r="AI223" s="18">
        <v>0</v>
      </c>
      <c r="AJ223" s="18">
        <v>0</v>
      </c>
      <c r="AK223" s="18">
        <v>0</v>
      </c>
      <c r="AL223" s="18">
        <v>0</v>
      </c>
      <c r="AM223" s="18">
        <v>0</v>
      </c>
      <c r="AN223" s="18">
        <v>0</v>
      </c>
      <c r="AO223" s="18">
        <v>0</v>
      </c>
      <c r="AP223" s="18">
        <v>0</v>
      </c>
      <c r="AQ223" s="18">
        <v>0</v>
      </c>
      <c r="AR223" s="18">
        <v>0</v>
      </c>
      <c r="AS223" s="18">
        <v>0</v>
      </c>
      <c r="AT223" s="18">
        <v>0</v>
      </c>
      <c r="AU223" s="18"/>
      <c r="AV223" s="18"/>
      <c r="AW223" s="18"/>
      <c r="AX223" s="18"/>
      <c r="AY223" s="18"/>
      <c r="AZ223" s="18"/>
      <c r="BA223" s="18"/>
      <c r="BB223" s="18"/>
      <c r="BC223" s="18"/>
      <c r="BD223" s="18"/>
      <c r="BE223" s="18"/>
      <c r="BF223" s="18"/>
      <c r="BG223" s="18"/>
      <c r="BH223" s="18"/>
    </row>
    <row r="224" spans="3:60" hidden="1">
      <c r="C224" s="17" t="s">
        <v>123</v>
      </c>
      <c r="D224" s="17" t="s">
        <v>101</v>
      </c>
      <c r="E224" s="18">
        <v>0</v>
      </c>
      <c r="F224" s="18">
        <v>0</v>
      </c>
      <c r="G224" s="18">
        <v>0</v>
      </c>
      <c r="H224" s="18">
        <v>0</v>
      </c>
      <c r="I224" s="18">
        <v>0</v>
      </c>
      <c r="J224" s="18">
        <v>0</v>
      </c>
      <c r="K224" s="18">
        <v>0</v>
      </c>
      <c r="L224" s="18">
        <v>0</v>
      </c>
      <c r="M224" s="18">
        <v>0</v>
      </c>
      <c r="N224" s="18">
        <v>0</v>
      </c>
      <c r="O224" s="18">
        <v>0</v>
      </c>
      <c r="P224" s="18">
        <v>0</v>
      </c>
      <c r="Q224" s="18">
        <v>0</v>
      </c>
      <c r="R224" s="18">
        <v>0</v>
      </c>
      <c r="S224" s="19"/>
      <c r="T224" s="19"/>
      <c r="U224" s="19"/>
      <c r="V224" s="19"/>
      <c r="W224" s="19"/>
      <c r="X224" s="19"/>
      <c r="Y224" s="19"/>
      <c r="Z224" s="19"/>
      <c r="AA224" s="19"/>
      <c r="AB224" s="19"/>
      <c r="AC224" s="19"/>
      <c r="AD224" s="19"/>
      <c r="AE224" s="19"/>
      <c r="AF224" s="19"/>
      <c r="AG224" s="18">
        <v>0</v>
      </c>
      <c r="AH224" s="18">
        <v>0</v>
      </c>
      <c r="AI224" s="18">
        <v>0</v>
      </c>
      <c r="AJ224" s="18">
        <v>0</v>
      </c>
      <c r="AK224" s="18">
        <v>0</v>
      </c>
      <c r="AL224" s="18">
        <v>0</v>
      </c>
      <c r="AM224" s="18">
        <v>0</v>
      </c>
      <c r="AN224" s="18">
        <v>0</v>
      </c>
      <c r="AO224" s="18">
        <v>0</v>
      </c>
      <c r="AP224" s="18">
        <v>0</v>
      </c>
      <c r="AQ224" s="18">
        <v>0</v>
      </c>
      <c r="AR224" s="18">
        <v>0</v>
      </c>
      <c r="AS224" s="18">
        <v>0</v>
      </c>
      <c r="AT224" s="18">
        <v>0</v>
      </c>
      <c r="AU224" s="18"/>
      <c r="AV224" s="18"/>
      <c r="AW224" s="18"/>
      <c r="AX224" s="18"/>
      <c r="AY224" s="18"/>
      <c r="AZ224" s="18"/>
      <c r="BA224" s="18"/>
      <c r="BB224" s="18"/>
      <c r="BC224" s="18"/>
      <c r="BD224" s="18"/>
      <c r="BE224" s="18"/>
      <c r="BF224" s="18"/>
      <c r="BG224" s="18"/>
      <c r="BH224" s="18"/>
    </row>
    <row r="225" spans="3:60" hidden="1">
      <c r="C225" s="17" t="s">
        <v>123</v>
      </c>
      <c r="D225" s="17" t="s">
        <v>102</v>
      </c>
      <c r="E225" s="18">
        <v>227</v>
      </c>
      <c r="F225" s="18">
        <v>241</v>
      </c>
      <c r="G225" s="18">
        <v>282</v>
      </c>
      <c r="H225" s="18">
        <v>272</v>
      </c>
      <c r="I225" s="18">
        <v>273</v>
      </c>
      <c r="J225" s="18">
        <v>554</v>
      </c>
      <c r="K225" s="18">
        <v>425</v>
      </c>
      <c r="L225" s="18">
        <v>456</v>
      </c>
      <c r="M225" s="18">
        <v>426</v>
      </c>
      <c r="N225" s="18">
        <v>437</v>
      </c>
      <c r="O225" s="18">
        <v>508</v>
      </c>
      <c r="P225" s="18">
        <v>508</v>
      </c>
      <c r="Q225" s="18">
        <v>500</v>
      </c>
      <c r="R225" s="18">
        <v>500</v>
      </c>
      <c r="S225" s="19">
        <v>73</v>
      </c>
      <c r="T225" s="19">
        <v>73</v>
      </c>
      <c r="U225" s="19">
        <v>73</v>
      </c>
      <c r="V225" s="19">
        <v>73</v>
      </c>
      <c r="W225" s="19">
        <v>73</v>
      </c>
      <c r="X225" s="19">
        <v>70</v>
      </c>
      <c r="Y225" s="19">
        <v>62.5</v>
      </c>
      <c r="Z225" s="19">
        <v>62.5</v>
      </c>
      <c r="AA225" s="19">
        <v>64</v>
      </c>
      <c r="AB225" s="19">
        <v>61.54</v>
      </c>
      <c r="AC225" s="19">
        <v>59.06</v>
      </c>
      <c r="AD225" s="19">
        <v>59.06</v>
      </c>
      <c r="AE225" s="19">
        <v>54</v>
      </c>
      <c r="AF225" s="19">
        <v>50</v>
      </c>
      <c r="AG225" s="18">
        <v>16571</v>
      </c>
      <c r="AH225" s="18">
        <v>17593</v>
      </c>
      <c r="AI225" s="18">
        <v>20586</v>
      </c>
      <c r="AJ225" s="18">
        <v>19856</v>
      </c>
      <c r="AK225" s="18">
        <v>19929</v>
      </c>
      <c r="AL225" s="18">
        <v>38780</v>
      </c>
      <c r="AM225" s="18">
        <v>26562</v>
      </c>
      <c r="AN225" s="18">
        <v>28500</v>
      </c>
      <c r="AO225" s="18">
        <v>27264</v>
      </c>
      <c r="AP225" s="18">
        <v>26892</v>
      </c>
      <c r="AQ225" s="18">
        <v>30000</v>
      </c>
      <c r="AR225" s="18">
        <v>30000</v>
      </c>
      <c r="AS225" s="18">
        <v>27000</v>
      </c>
      <c r="AT225" s="18">
        <v>25000</v>
      </c>
      <c r="AU225" s="18"/>
      <c r="AV225" s="18"/>
      <c r="AW225" s="18"/>
      <c r="AX225" s="18"/>
      <c r="AY225" s="18"/>
      <c r="AZ225" s="18"/>
      <c r="BA225" s="18"/>
      <c r="BB225" s="18"/>
      <c r="BC225" s="18"/>
      <c r="BD225" s="18"/>
      <c r="BE225" s="18"/>
      <c r="BF225" s="18"/>
      <c r="BG225" s="18"/>
      <c r="BH225" s="18"/>
    </row>
    <row r="226" spans="3:60" hidden="1">
      <c r="C226" s="17" t="s">
        <v>123</v>
      </c>
      <c r="D226" s="17" t="s">
        <v>103</v>
      </c>
      <c r="E226" s="18">
        <v>4089</v>
      </c>
      <c r="F226" s="18">
        <v>4050</v>
      </c>
      <c r="G226" s="18">
        <v>4400</v>
      </c>
      <c r="H226" s="18">
        <v>4550</v>
      </c>
      <c r="I226" s="18">
        <v>4570</v>
      </c>
      <c r="J226" s="18">
        <v>4300</v>
      </c>
      <c r="K226" s="18">
        <v>3650</v>
      </c>
      <c r="L226" s="18">
        <v>3370</v>
      </c>
      <c r="M226" s="18">
        <v>3300</v>
      </c>
      <c r="N226" s="18">
        <v>3000</v>
      </c>
      <c r="O226" s="18">
        <v>3000</v>
      </c>
      <c r="P226" s="18">
        <v>3000</v>
      </c>
      <c r="Q226" s="18">
        <v>3200</v>
      </c>
      <c r="R226" s="18">
        <v>3300</v>
      </c>
      <c r="S226" s="19">
        <v>52</v>
      </c>
      <c r="T226" s="19">
        <v>52</v>
      </c>
      <c r="U226" s="19">
        <v>52</v>
      </c>
      <c r="V226" s="19">
        <v>52</v>
      </c>
      <c r="W226" s="19">
        <v>52</v>
      </c>
      <c r="X226" s="19">
        <v>55</v>
      </c>
      <c r="Y226" s="19">
        <v>52</v>
      </c>
      <c r="Z226" s="19">
        <v>50</v>
      </c>
      <c r="AA226" s="19">
        <v>49.18</v>
      </c>
      <c r="AB226" s="19">
        <v>48.78</v>
      </c>
      <c r="AC226" s="19">
        <v>60</v>
      </c>
      <c r="AD226" s="19">
        <v>60</v>
      </c>
      <c r="AE226" s="19">
        <v>50</v>
      </c>
      <c r="AF226" s="19">
        <v>40</v>
      </c>
      <c r="AG226" s="18">
        <v>212628</v>
      </c>
      <c r="AH226" s="18">
        <v>210600</v>
      </c>
      <c r="AI226" s="18">
        <v>228800</v>
      </c>
      <c r="AJ226" s="18">
        <v>236600</v>
      </c>
      <c r="AK226" s="18">
        <v>237640</v>
      </c>
      <c r="AL226" s="18">
        <v>236500</v>
      </c>
      <c r="AM226" s="18">
        <v>189800</v>
      </c>
      <c r="AN226" s="18">
        <v>168500</v>
      </c>
      <c r="AO226" s="18">
        <v>162295</v>
      </c>
      <c r="AP226" s="18">
        <v>146341</v>
      </c>
      <c r="AQ226" s="18">
        <v>180000</v>
      </c>
      <c r="AR226" s="18">
        <v>180000</v>
      </c>
      <c r="AS226" s="18">
        <v>160000</v>
      </c>
      <c r="AT226" s="18">
        <v>132000</v>
      </c>
      <c r="AU226" s="18"/>
      <c r="AV226" s="18"/>
      <c r="AW226" s="18"/>
      <c r="AX226" s="18"/>
      <c r="AY226" s="18"/>
      <c r="AZ226" s="18"/>
      <c r="BA226" s="18"/>
      <c r="BB226" s="18"/>
      <c r="BC226" s="18"/>
      <c r="BD226" s="18"/>
      <c r="BE226" s="18"/>
      <c r="BF226" s="18"/>
      <c r="BG226" s="18"/>
      <c r="BH226" s="18"/>
    </row>
    <row r="227" spans="3:60" hidden="1">
      <c r="C227" s="17" t="s">
        <v>123</v>
      </c>
      <c r="D227" s="17" t="s">
        <v>104</v>
      </c>
      <c r="E227" s="18">
        <v>774</v>
      </c>
      <c r="F227" s="18">
        <v>985</v>
      </c>
      <c r="G227" s="18">
        <v>870</v>
      </c>
      <c r="H227" s="18">
        <v>456</v>
      </c>
      <c r="I227" s="18">
        <v>491</v>
      </c>
      <c r="J227" s="18">
        <v>426</v>
      </c>
      <c r="K227" s="18">
        <v>211</v>
      </c>
      <c r="L227" s="18">
        <v>236</v>
      </c>
      <c r="M227" s="18">
        <v>382</v>
      </c>
      <c r="N227" s="18">
        <v>387</v>
      </c>
      <c r="O227" s="18">
        <v>452</v>
      </c>
      <c r="P227" s="18">
        <v>452</v>
      </c>
      <c r="Q227" s="18">
        <v>450</v>
      </c>
      <c r="R227" s="18">
        <v>450</v>
      </c>
      <c r="S227" s="19"/>
      <c r="T227" s="19"/>
      <c r="U227" s="19"/>
      <c r="V227" s="19"/>
      <c r="W227" s="19"/>
      <c r="X227" s="19"/>
      <c r="Y227" s="19"/>
      <c r="Z227" s="19"/>
      <c r="AA227" s="19"/>
      <c r="AB227" s="19"/>
      <c r="AC227" s="19"/>
      <c r="AD227" s="19"/>
      <c r="AE227" s="19"/>
      <c r="AF227" s="19"/>
      <c r="AG227" s="18">
        <v>64250</v>
      </c>
      <c r="AH227" s="18">
        <v>94560</v>
      </c>
      <c r="AI227" s="18">
        <v>58000</v>
      </c>
      <c r="AJ227" s="18">
        <v>43320</v>
      </c>
      <c r="AK227" s="18">
        <v>46645</v>
      </c>
      <c r="AL227" s="18">
        <v>29820</v>
      </c>
      <c r="AM227" s="18">
        <v>14770</v>
      </c>
      <c r="AN227" s="18">
        <v>16520</v>
      </c>
      <c r="AO227" s="18">
        <v>18336</v>
      </c>
      <c r="AP227" s="18">
        <v>17862</v>
      </c>
      <c r="AQ227" s="18">
        <v>20000</v>
      </c>
      <c r="AR227" s="18">
        <v>20000</v>
      </c>
      <c r="AS227" s="18">
        <v>18000</v>
      </c>
      <c r="AT227" s="18">
        <v>16000</v>
      </c>
      <c r="AU227" s="18"/>
      <c r="AV227" s="18"/>
      <c r="AW227" s="18"/>
      <c r="AX227" s="18"/>
      <c r="AY227" s="18"/>
      <c r="AZ227" s="18"/>
      <c r="BA227" s="18"/>
      <c r="BB227" s="18"/>
      <c r="BC227" s="18"/>
      <c r="BD227" s="18"/>
      <c r="BE227" s="18"/>
      <c r="BF227" s="18"/>
      <c r="BG227" s="18"/>
      <c r="BH227" s="18"/>
    </row>
    <row r="228" spans="3:60" hidden="1">
      <c r="C228" s="17" t="s">
        <v>123</v>
      </c>
      <c r="D228" s="17" t="s">
        <v>105</v>
      </c>
      <c r="E228" s="18">
        <v>5090</v>
      </c>
      <c r="F228" s="18">
        <v>5276</v>
      </c>
      <c r="G228" s="18">
        <v>5552</v>
      </c>
      <c r="H228" s="18">
        <v>5278</v>
      </c>
      <c r="I228" s="18">
        <v>5334</v>
      </c>
      <c r="J228" s="18">
        <v>5280</v>
      </c>
      <c r="K228" s="18">
        <v>4286</v>
      </c>
      <c r="L228" s="18">
        <v>4062</v>
      </c>
      <c r="M228" s="18">
        <v>4108</v>
      </c>
      <c r="N228" s="18">
        <v>3824</v>
      </c>
      <c r="O228" s="18">
        <v>3960</v>
      </c>
      <c r="P228" s="18">
        <v>3960</v>
      </c>
      <c r="Q228" s="18">
        <v>4150</v>
      </c>
      <c r="R228" s="18">
        <v>4250</v>
      </c>
      <c r="S228" s="19"/>
      <c r="T228" s="19"/>
      <c r="U228" s="19"/>
      <c r="V228" s="19"/>
      <c r="W228" s="19"/>
      <c r="X228" s="19"/>
      <c r="Y228" s="19"/>
      <c r="Z228" s="19"/>
      <c r="AA228" s="19"/>
      <c r="AB228" s="19"/>
      <c r="AC228" s="19"/>
      <c r="AD228" s="19"/>
      <c r="AE228" s="19"/>
      <c r="AF228" s="19"/>
      <c r="AG228" s="18">
        <v>293449</v>
      </c>
      <c r="AH228" s="18">
        <v>322753</v>
      </c>
      <c r="AI228" s="18">
        <v>307386</v>
      </c>
      <c r="AJ228" s="18">
        <v>299776</v>
      </c>
      <c r="AK228" s="18">
        <v>304214</v>
      </c>
      <c r="AL228" s="18">
        <v>305100</v>
      </c>
      <c r="AM228" s="18">
        <v>231132</v>
      </c>
      <c r="AN228" s="18">
        <v>213520</v>
      </c>
      <c r="AO228" s="18">
        <v>207895</v>
      </c>
      <c r="AP228" s="18">
        <v>191095</v>
      </c>
      <c r="AQ228" s="18">
        <v>230000</v>
      </c>
      <c r="AR228" s="18">
        <v>230000</v>
      </c>
      <c r="AS228" s="18">
        <v>205000</v>
      </c>
      <c r="AT228" s="18">
        <v>173000</v>
      </c>
      <c r="AU228" s="18"/>
      <c r="AV228" s="18"/>
      <c r="AW228" s="18"/>
      <c r="AX228" s="18"/>
      <c r="AY228" s="18"/>
      <c r="AZ228" s="18"/>
      <c r="BA228" s="18"/>
      <c r="BB228" s="18"/>
      <c r="BC228" s="18"/>
      <c r="BD228" s="18"/>
      <c r="BE228" s="18"/>
      <c r="BF228" s="18"/>
      <c r="BG228" s="18"/>
      <c r="BH228" s="18"/>
    </row>
    <row r="229" spans="3:60" hidden="1">
      <c r="C229" s="17" t="s">
        <v>123</v>
      </c>
      <c r="D229" s="17" t="s">
        <v>106</v>
      </c>
      <c r="E229" s="18">
        <v>5090</v>
      </c>
      <c r="F229" s="18">
        <v>5276</v>
      </c>
      <c r="G229" s="18">
        <v>5552</v>
      </c>
      <c r="H229" s="18">
        <v>5278</v>
      </c>
      <c r="I229" s="18">
        <v>5334</v>
      </c>
      <c r="J229" s="18">
        <v>5280</v>
      </c>
      <c r="K229" s="18">
        <v>4286</v>
      </c>
      <c r="L229" s="18">
        <v>4062</v>
      </c>
      <c r="M229" s="18">
        <v>4108</v>
      </c>
      <c r="N229" s="18">
        <v>3824</v>
      </c>
      <c r="O229" s="18">
        <v>3960</v>
      </c>
      <c r="P229" s="18">
        <v>3960</v>
      </c>
      <c r="Q229" s="18">
        <v>4150</v>
      </c>
      <c r="R229" s="18">
        <v>4250</v>
      </c>
      <c r="S229" s="19"/>
      <c r="T229" s="19"/>
      <c r="U229" s="19"/>
      <c r="V229" s="19"/>
      <c r="W229" s="19"/>
      <c r="X229" s="19"/>
      <c r="Y229" s="19"/>
      <c r="Z229" s="19"/>
      <c r="AA229" s="19"/>
      <c r="AB229" s="19"/>
      <c r="AC229" s="19"/>
      <c r="AD229" s="19"/>
      <c r="AE229" s="19"/>
      <c r="AF229" s="19"/>
      <c r="AG229" s="18">
        <v>293449</v>
      </c>
      <c r="AH229" s="18">
        <v>322753</v>
      </c>
      <c r="AI229" s="18">
        <v>307386</v>
      </c>
      <c r="AJ229" s="18">
        <v>299776</v>
      </c>
      <c r="AK229" s="18">
        <v>304214</v>
      </c>
      <c r="AL229" s="18">
        <v>305100</v>
      </c>
      <c r="AM229" s="18">
        <v>231132</v>
      </c>
      <c r="AN229" s="18">
        <v>213520</v>
      </c>
      <c r="AO229" s="18">
        <v>207895</v>
      </c>
      <c r="AP229" s="18">
        <v>191095</v>
      </c>
      <c r="AQ229" s="18">
        <v>230000</v>
      </c>
      <c r="AR229" s="18">
        <v>230000</v>
      </c>
      <c r="AS229" s="18">
        <v>205000</v>
      </c>
      <c r="AT229" s="18">
        <v>173000</v>
      </c>
      <c r="AU229" s="18"/>
      <c r="AV229" s="18"/>
      <c r="AW229" s="18"/>
      <c r="AX229" s="18"/>
      <c r="AY229" s="18"/>
      <c r="AZ229" s="18"/>
      <c r="BA229" s="18"/>
      <c r="BB229" s="18"/>
      <c r="BC229" s="18"/>
      <c r="BD229" s="18"/>
      <c r="BE229" s="18"/>
      <c r="BF229" s="18"/>
      <c r="BG229" s="18"/>
      <c r="BH229" s="18"/>
    </row>
    <row r="230" spans="3:60" hidden="1">
      <c r="C230" s="17" t="s">
        <v>124</v>
      </c>
      <c r="D230" s="17" t="s">
        <v>95</v>
      </c>
      <c r="E230" s="18">
        <v>0</v>
      </c>
      <c r="F230" s="18">
        <v>0</v>
      </c>
      <c r="G230" s="18">
        <v>0</v>
      </c>
      <c r="H230" s="18">
        <v>0</v>
      </c>
      <c r="I230" s="18">
        <v>0</v>
      </c>
      <c r="J230" s="18">
        <v>0</v>
      </c>
      <c r="K230" s="18">
        <v>0</v>
      </c>
      <c r="L230" s="18">
        <v>0</v>
      </c>
      <c r="M230" s="18">
        <v>0</v>
      </c>
      <c r="N230" s="18">
        <v>0</v>
      </c>
      <c r="O230" s="18">
        <v>0</v>
      </c>
      <c r="P230" s="18">
        <v>0</v>
      </c>
      <c r="Q230" s="18">
        <v>0</v>
      </c>
      <c r="R230" s="18">
        <v>0</v>
      </c>
      <c r="S230" s="19"/>
      <c r="T230" s="19"/>
      <c r="U230" s="19"/>
      <c r="V230" s="19"/>
      <c r="W230" s="19"/>
      <c r="X230" s="19"/>
      <c r="Y230" s="19"/>
      <c r="Z230" s="19"/>
      <c r="AA230" s="19"/>
      <c r="AB230" s="19"/>
      <c r="AC230" s="19"/>
      <c r="AD230" s="19"/>
      <c r="AE230" s="19"/>
      <c r="AF230" s="19"/>
      <c r="AG230" s="18">
        <v>0</v>
      </c>
      <c r="AH230" s="18">
        <v>0</v>
      </c>
      <c r="AI230" s="18">
        <v>0</v>
      </c>
      <c r="AJ230" s="18">
        <v>0</v>
      </c>
      <c r="AK230" s="18">
        <v>0</v>
      </c>
      <c r="AL230" s="18">
        <v>0</v>
      </c>
      <c r="AM230" s="18">
        <v>0</v>
      </c>
      <c r="AN230" s="18">
        <v>0</v>
      </c>
      <c r="AO230" s="18">
        <v>0</v>
      </c>
      <c r="AP230" s="18">
        <v>0</v>
      </c>
      <c r="AQ230" s="18">
        <v>0</v>
      </c>
      <c r="AR230" s="18">
        <v>0</v>
      </c>
      <c r="AS230" s="18">
        <v>0</v>
      </c>
      <c r="AT230" s="18">
        <v>0</v>
      </c>
      <c r="AU230" s="18"/>
      <c r="AV230" s="18"/>
      <c r="AW230" s="18"/>
      <c r="AX230" s="18"/>
      <c r="AY230" s="18"/>
      <c r="AZ230" s="18"/>
      <c r="BA230" s="18"/>
      <c r="BB230" s="18"/>
      <c r="BC230" s="18"/>
      <c r="BD230" s="18"/>
      <c r="BE230" s="18"/>
      <c r="BF230" s="18"/>
      <c r="BG230" s="18"/>
      <c r="BH230" s="18"/>
    </row>
    <row r="231" spans="3:60" hidden="1">
      <c r="C231" s="17" t="s">
        <v>124</v>
      </c>
      <c r="D231" s="17" t="s">
        <v>96</v>
      </c>
      <c r="E231" s="18">
        <v>0</v>
      </c>
      <c r="F231" s="18">
        <v>0</v>
      </c>
      <c r="G231" s="18">
        <v>0</v>
      </c>
      <c r="H231" s="18">
        <v>0</v>
      </c>
      <c r="I231" s="18">
        <v>0</v>
      </c>
      <c r="J231" s="18">
        <v>0</v>
      </c>
      <c r="K231" s="18">
        <v>0</v>
      </c>
      <c r="L231" s="18">
        <v>0</v>
      </c>
      <c r="M231" s="18">
        <v>0</v>
      </c>
      <c r="N231" s="18">
        <v>0</v>
      </c>
      <c r="O231" s="18">
        <v>0</v>
      </c>
      <c r="P231" s="18">
        <v>0</v>
      </c>
      <c r="Q231" s="18">
        <v>0</v>
      </c>
      <c r="R231" s="18">
        <v>0</v>
      </c>
      <c r="S231" s="19"/>
      <c r="T231" s="19"/>
      <c r="U231" s="19"/>
      <c r="V231" s="19"/>
      <c r="W231" s="19"/>
      <c r="X231" s="19"/>
      <c r="Y231" s="19"/>
      <c r="Z231" s="19"/>
      <c r="AA231" s="19"/>
      <c r="AB231" s="19"/>
      <c r="AC231" s="19"/>
      <c r="AD231" s="19"/>
      <c r="AE231" s="19"/>
      <c r="AF231" s="19"/>
      <c r="AG231" s="18">
        <v>0</v>
      </c>
      <c r="AH231" s="18">
        <v>0</v>
      </c>
      <c r="AI231" s="18">
        <v>0</v>
      </c>
      <c r="AJ231" s="18">
        <v>0</v>
      </c>
      <c r="AK231" s="18">
        <v>0</v>
      </c>
      <c r="AL231" s="18">
        <v>0</v>
      </c>
      <c r="AM231" s="18">
        <v>0</v>
      </c>
      <c r="AN231" s="18">
        <v>0</v>
      </c>
      <c r="AO231" s="18">
        <v>0</v>
      </c>
      <c r="AP231" s="18">
        <v>0</v>
      </c>
      <c r="AQ231" s="18">
        <v>0</v>
      </c>
      <c r="AR231" s="18">
        <v>0</v>
      </c>
      <c r="AS231" s="18">
        <v>0</v>
      </c>
      <c r="AT231" s="18">
        <v>0</v>
      </c>
      <c r="AU231" s="18"/>
      <c r="AV231" s="18"/>
      <c r="AW231" s="18"/>
      <c r="AX231" s="18"/>
      <c r="AY231" s="18"/>
      <c r="AZ231" s="18"/>
      <c r="BA231" s="18"/>
      <c r="BB231" s="18"/>
      <c r="BC231" s="18"/>
      <c r="BD231" s="18"/>
      <c r="BE231" s="18"/>
      <c r="BF231" s="18"/>
      <c r="BG231" s="18"/>
      <c r="BH231" s="18"/>
    </row>
    <row r="232" spans="3:60" hidden="1">
      <c r="C232" s="17" t="s">
        <v>124</v>
      </c>
      <c r="D232" s="17" t="s">
        <v>97</v>
      </c>
      <c r="E232" s="18">
        <v>0</v>
      </c>
      <c r="F232" s="18">
        <v>0</v>
      </c>
      <c r="G232" s="18">
        <v>0</v>
      </c>
      <c r="H232" s="18">
        <v>0</v>
      </c>
      <c r="I232" s="18">
        <v>0</v>
      </c>
      <c r="J232" s="18">
        <v>0</v>
      </c>
      <c r="K232" s="18">
        <v>0</v>
      </c>
      <c r="L232" s="18">
        <v>0</v>
      </c>
      <c r="M232" s="18">
        <v>0</v>
      </c>
      <c r="N232" s="18">
        <v>0</v>
      </c>
      <c r="O232" s="18">
        <v>0</v>
      </c>
      <c r="P232" s="18">
        <v>0</v>
      </c>
      <c r="Q232" s="18">
        <v>0</v>
      </c>
      <c r="R232" s="18">
        <v>0</v>
      </c>
      <c r="S232" s="19"/>
      <c r="T232" s="19"/>
      <c r="U232" s="19"/>
      <c r="V232" s="19"/>
      <c r="W232" s="19"/>
      <c r="X232" s="19"/>
      <c r="Y232" s="19"/>
      <c r="Z232" s="19"/>
      <c r="AA232" s="19"/>
      <c r="AB232" s="19"/>
      <c r="AC232" s="19"/>
      <c r="AD232" s="19"/>
      <c r="AE232" s="19"/>
      <c r="AF232" s="19"/>
      <c r="AG232" s="18">
        <v>0</v>
      </c>
      <c r="AH232" s="18">
        <v>0</v>
      </c>
      <c r="AI232" s="18">
        <v>0</v>
      </c>
      <c r="AJ232" s="18">
        <v>0</v>
      </c>
      <c r="AK232" s="18">
        <v>0</v>
      </c>
      <c r="AL232" s="18">
        <v>0</v>
      </c>
      <c r="AM232" s="18">
        <v>0</v>
      </c>
      <c r="AN232" s="18">
        <v>0</v>
      </c>
      <c r="AO232" s="18">
        <v>0</v>
      </c>
      <c r="AP232" s="18">
        <v>0</v>
      </c>
      <c r="AQ232" s="18">
        <v>0</v>
      </c>
      <c r="AR232" s="18">
        <v>0</v>
      </c>
      <c r="AS232" s="18">
        <v>0</v>
      </c>
      <c r="AT232" s="18">
        <v>0</v>
      </c>
      <c r="AU232" s="18"/>
      <c r="AV232" s="18"/>
      <c r="AW232" s="18"/>
      <c r="AX232" s="18"/>
      <c r="AY232" s="18"/>
      <c r="AZ232" s="18"/>
      <c r="BA232" s="18"/>
      <c r="BB232" s="18"/>
      <c r="BC232" s="18"/>
      <c r="BD232" s="18"/>
      <c r="BE232" s="18"/>
      <c r="BF232" s="18"/>
      <c r="BG232" s="18"/>
      <c r="BH232" s="18"/>
    </row>
    <row r="233" spans="3:60" hidden="1">
      <c r="C233" s="17" t="s">
        <v>124</v>
      </c>
      <c r="D233" s="17" t="s">
        <v>98</v>
      </c>
      <c r="E233" s="18">
        <v>0</v>
      </c>
      <c r="F233" s="18">
        <v>0</v>
      </c>
      <c r="G233" s="18">
        <v>0</v>
      </c>
      <c r="H233" s="18">
        <v>0</v>
      </c>
      <c r="I233" s="18">
        <v>0</v>
      </c>
      <c r="J233" s="18">
        <v>0</v>
      </c>
      <c r="K233" s="18">
        <v>0</v>
      </c>
      <c r="L233" s="18">
        <v>0</v>
      </c>
      <c r="M233" s="18">
        <v>0</v>
      </c>
      <c r="N233" s="18">
        <v>0</v>
      </c>
      <c r="O233" s="18">
        <v>0</v>
      </c>
      <c r="P233" s="18">
        <v>0</v>
      </c>
      <c r="Q233" s="18">
        <v>0</v>
      </c>
      <c r="R233" s="18">
        <v>0</v>
      </c>
      <c r="S233" s="19"/>
      <c r="T233" s="19"/>
      <c r="U233" s="19"/>
      <c r="V233" s="19"/>
      <c r="W233" s="19"/>
      <c r="X233" s="19"/>
      <c r="Y233" s="19"/>
      <c r="Z233" s="19"/>
      <c r="AA233" s="19"/>
      <c r="AB233" s="19"/>
      <c r="AC233" s="19"/>
      <c r="AD233" s="19"/>
      <c r="AE233" s="19"/>
      <c r="AF233" s="19"/>
      <c r="AG233" s="18">
        <v>0</v>
      </c>
      <c r="AH233" s="18">
        <v>0</v>
      </c>
      <c r="AI233" s="18">
        <v>0</v>
      </c>
      <c r="AJ233" s="18">
        <v>0</v>
      </c>
      <c r="AK233" s="18">
        <v>0</v>
      </c>
      <c r="AL233" s="18">
        <v>0</v>
      </c>
      <c r="AM233" s="18">
        <v>0</v>
      </c>
      <c r="AN233" s="18">
        <v>0</v>
      </c>
      <c r="AO233" s="18">
        <v>0</v>
      </c>
      <c r="AP233" s="18">
        <v>0</v>
      </c>
      <c r="AQ233" s="18">
        <v>0</v>
      </c>
      <c r="AR233" s="18">
        <v>0</v>
      </c>
      <c r="AS233" s="18">
        <v>0</v>
      </c>
      <c r="AT233" s="18">
        <v>0</v>
      </c>
      <c r="AU233" s="18"/>
      <c r="AV233" s="18"/>
      <c r="AW233" s="18"/>
      <c r="AX233" s="18"/>
      <c r="AY233" s="18"/>
      <c r="AZ233" s="18"/>
      <c r="BA233" s="18"/>
      <c r="BB233" s="18"/>
      <c r="BC233" s="18"/>
      <c r="BD233" s="18"/>
      <c r="BE233" s="18"/>
      <c r="BF233" s="18"/>
      <c r="BG233" s="18"/>
      <c r="BH233" s="18"/>
    </row>
    <row r="234" spans="3:60" hidden="1">
      <c r="C234" s="17" t="s">
        <v>124</v>
      </c>
      <c r="D234" s="17" t="s">
        <v>99</v>
      </c>
      <c r="E234" s="18">
        <v>183</v>
      </c>
      <c r="F234" s="18">
        <v>281</v>
      </c>
      <c r="G234" s="18">
        <v>287</v>
      </c>
      <c r="H234" s="18">
        <v>191</v>
      </c>
      <c r="I234" s="18">
        <v>197</v>
      </c>
      <c r="J234" s="18">
        <v>203</v>
      </c>
      <c r="K234" s="18">
        <v>209</v>
      </c>
      <c r="L234" s="18">
        <v>215</v>
      </c>
      <c r="M234" s="18">
        <v>220</v>
      </c>
      <c r="N234" s="18">
        <v>226</v>
      </c>
      <c r="O234" s="18">
        <v>232</v>
      </c>
      <c r="P234" s="18">
        <v>232</v>
      </c>
      <c r="Q234" s="18">
        <v>280</v>
      </c>
      <c r="R234" s="18">
        <v>252</v>
      </c>
      <c r="S234" s="19">
        <v>120</v>
      </c>
      <c r="T234" s="19">
        <v>120</v>
      </c>
      <c r="U234" s="19">
        <v>120</v>
      </c>
      <c r="V234" s="19">
        <v>120</v>
      </c>
      <c r="W234" s="19">
        <v>120</v>
      </c>
      <c r="X234" s="19">
        <v>120</v>
      </c>
      <c r="Y234" s="19">
        <v>120</v>
      </c>
      <c r="Z234" s="19">
        <v>120</v>
      </c>
      <c r="AA234" s="19">
        <v>84</v>
      </c>
      <c r="AB234" s="19">
        <v>120</v>
      </c>
      <c r="AC234" s="19">
        <v>120</v>
      </c>
      <c r="AD234" s="19">
        <v>120</v>
      </c>
      <c r="AE234" s="19">
        <v>102</v>
      </c>
      <c r="AF234" s="19">
        <v>99.43</v>
      </c>
      <c r="AG234" s="18">
        <v>21960</v>
      </c>
      <c r="AH234" s="18">
        <v>33720</v>
      </c>
      <c r="AI234" s="18">
        <v>34440</v>
      </c>
      <c r="AJ234" s="18">
        <v>22920</v>
      </c>
      <c r="AK234" s="18">
        <v>23640</v>
      </c>
      <c r="AL234" s="18">
        <v>24360</v>
      </c>
      <c r="AM234" s="18">
        <v>25080</v>
      </c>
      <c r="AN234" s="18">
        <v>25800</v>
      </c>
      <c r="AO234" s="18">
        <v>18480</v>
      </c>
      <c r="AP234" s="18">
        <v>27120</v>
      </c>
      <c r="AQ234" s="18">
        <v>27840</v>
      </c>
      <c r="AR234" s="18">
        <v>27840</v>
      </c>
      <c r="AS234" s="18">
        <v>28560</v>
      </c>
      <c r="AT234" s="18">
        <v>25056</v>
      </c>
      <c r="AU234" s="18"/>
      <c r="AV234" s="18"/>
      <c r="AW234" s="18"/>
      <c r="AX234" s="18"/>
      <c r="AY234" s="18"/>
      <c r="AZ234" s="18"/>
      <c r="BA234" s="18"/>
      <c r="BB234" s="18"/>
      <c r="BC234" s="18"/>
      <c r="BD234" s="18"/>
      <c r="BE234" s="18"/>
      <c r="BF234" s="18"/>
      <c r="BG234" s="18"/>
      <c r="BH234" s="18"/>
    </row>
    <row r="235" spans="3:60" hidden="1">
      <c r="C235" s="17" t="s">
        <v>124</v>
      </c>
      <c r="D235" s="17" t="s">
        <v>100</v>
      </c>
      <c r="E235" s="18">
        <v>183</v>
      </c>
      <c r="F235" s="18">
        <v>281</v>
      </c>
      <c r="G235" s="18">
        <v>287</v>
      </c>
      <c r="H235" s="18">
        <v>191</v>
      </c>
      <c r="I235" s="18">
        <v>197</v>
      </c>
      <c r="J235" s="18">
        <v>203</v>
      </c>
      <c r="K235" s="18">
        <v>209</v>
      </c>
      <c r="L235" s="18">
        <v>215</v>
      </c>
      <c r="M235" s="18">
        <v>220</v>
      </c>
      <c r="N235" s="18">
        <v>226</v>
      </c>
      <c r="O235" s="18">
        <v>232</v>
      </c>
      <c r="P235" s="18">
        <v>232</v>
      </c>
      <c r="Q235" s="18">
        <v>280</v>
      </c>
      <c r="R235" s="18">
        <v>252</v>
      </c>
      <c r="S235" s="19">
        <v>120</v>
      </c>
      <c r="T235" s="19">
        <v>120</v>
      </c>
      <c r="U235" s="19">
        <v>120</v>
      </c>
      <c r="V235" s="19">
        <v>120</v>
      </c>
      <c r="W235" s="19">
        <v>120</v>
      </c>
      <c r="X235" s="19">
        <v>120</v>
      </c>
      <c r="Y235" s="19">
        <v>120</v>
      </c>
      <c r="Z235" s="19">
        <v>120</v>
      </c>
      <c r="AA235" s="19">
        <v>84</v>
      </c>
      <c r="AB235" s="19">
        <v>120</v>
      </c>
      <c r="AC235" s="19">
        <v>120</v>
      </c>
      <c r="AD235" s="19">
        <v>120</v>
      </c>
      <c r="AE235" s="19">
        <v>102</v>
      </c>
      <c r="AF235" s="19">
        <v>99.43</v>
      </c>
      <c r="AG235" s="18">
        <v>21960</v>
      </c>
      <c r="AH235" s="18">
        <v>33720</v>
      </c>
      <c r="AI235" s="18">
        <v>34440</v>
      </c>
      <c r="AJ235" s="18">
        <v>22920</v>
      </c>
      <c r="AK235" s="18">
        <v>23640</v>
      </c>
      <c r="AL235" s="18">
        <v>24360</v>
      </c>
      <c r="AM235" s="18">
        <v>25080</v>
      </c>
      <c r="AN235" s="18">
        <v>25800</v>
      </c>
      <c r="AO235" s="18">
        <v>18480</v>
      </c>
      <c r="AP235" s="18">
        <v>27120</v>
      </c>
      <c r="AQ235" s="18">
        <v>27840</v>
      </c>
      <c r="AR235" s="18">
        <v>27840</v>
      </c>
      <c r="AS235" s="18">
        <v>28560</v>
      </c>
      <c r="AT235" s="18">
        <v>25056</v>
      </c>
      <c r="AU235" s="18"/>
      <c r="AV235" s="18"/>
      <c r="AW235" s="18"/>
      <c r="AX235" s="18"/>
      <c r="AY235" s="18"/>
      <c r="AZ235" s="18"/>
      <c r="BA235" s="18"/>
      <c r="BB235" s="18"/>
      <c r="BC235" s="18"/>
      <c r="BD235" s="18"/>
      <c r="BE235" s="18"/>
      <c r="BF235" s="18"/>
      <c r="BG235" s="18"/>
      <c r="BH235" s="18"/>
    </row>
    <row r="236" spans="3:60" hidden="1">
      <c r="C236" s="17" t="s">
        <v>124</v>
      </c>
      <c r="D236" s="17" t="s">
        <v>101</v>
      </c>
      <c r="E236" s="18">
        <v>183</v>
      </c>
      <c r="F236" s="18">
        <v>281</v>
      </c>
      <c r="G236" s="18">
        <v>287</v>
      </c>
      <c r="H236" s="18">
        <v>191</v>
      </c>
      <c r="I236" s="18">
        <v>197</v>
      </c>
      <c r="J236" s="18">
        <v>203</v>
      </c>
      <c r="K236" s="18">
        <v>209</v>
      </c>
      <c r="L236" s="18">
        <v>215</v>
      </c>
      <c r="M236" s="18">
        <v>220</v>
      </c>
      <c r="N236" s="18">
        <v>226</v>
      </c>
      <c r="O236" s="18">
        <v>232</v>
      </c>
      <c r="P236" s="18">
        <v>232</v>
      </c>
      <c r="Q236" s="18">
        <v>280</v>
      </c>
      <c r="R236" s="18">
        <v>252</v>
      </c>
      <c r="S236" s="19">
        <v>120</v>
      </c>
      <c r="T236" s="19">
        <v>120</v>
      </c>
      <c r="U236" s="19">
        <v>120</v>
      </c>
      <c r="V236" s="19">
        <v>120</v>
      </c>
      <c r="W236" s="19">
        <v>120</v>
      </c>
      <c r="X236" s="19">
        <v>120</v>
      </c>
      <c r="Y236" s="19">
        <v>120</v>
      </c>
      <c r="Z236" s="19">
        <v>120</v>
      </c>
      <c r="AA236" s="19">
        <v>84</v>
      </c>
      <c r="AB236" s="19">
        <v>120</v>
      </c>
      <c r="AC236" s="19">
        <v>120</v>
      </c>
      <c r="AD236" s="19">
        <v>120</v>
      </c>
      <c r="AE236" s="19">
        <v>102</v>
      </c>
      <c r="AF236" s="19">
        <v>99.43</v>
      </c>
      <c r="AG236" s="18">
        <v>21960</v>
      </c>
      <c r="AH236" s="18">
        <v>33720</v>
      </c>
      <c r="AI236" s="18">
        <v>34440</v>
      </c>
      <c r="AJ236" s="18">
        <v>22920</v>
      </c>
      <c r="AK236" s="18">
        <v>23640</v>
      </c>
      <c r="AL236" s="18">
        <v>24360</v>
      </c>
      <c r="AM236" s="18">
        <v>25080</v>
      </c>
      <c r="AN236" s="18">
        <v>25800</v>
      </c>
      <c r="AO236" s="18">
        <v>18480</v>
      </c>
      <c r="AP236" s="18">
        <v>27120</v>
      </c>
      <c r="AQ236" s="18">
        <v>27840</v>
      </c>
      <c r="AR236" s="18">
        <v>27840</v>
      </c>
      <c r="AS236" s="18">
        <v>28560</v>
      </c>
      <c r="AT236" s="18">
        <v>25056</v>
      </c>
      <c r="AU236" s="18"/>
      <c r="AV236" s="18"/>
      <c r="AW236" s="18"/>
      <c r="AX236" s="18"/>
      <c r="AY236" s="18"/>
      <c r="AZ236" s="18"/>
      <c r="BA236" s="18"/>
      <c r="BB236" s="18"/>
      <c r="BC236" s="18"/>
      <c r="BD236" s="18"/>
      <c r="BE236" s="18"/>
      <c r="BF236" s="18"/>
      <c r="BG236" s="18"/>
      <c r="BH236" s="18"/>
    </row>
    <row r="237" spans="3:60" hidden="1">
      <c r="C237" s="17" t="s">
        <v>124</v>
      </c>
      <c r="D237" s="17" t="s">
        <v>102</v>
      </c>
      <c r="E237" s="18">
        <v>1</v>
      </c>
      <c r="F237" s="18">
        <v>1</v>
      </c>
      <c r="G237" s="18">
        <v>1</v>
      </c>
      <c r="H237" s="18">
        <v>1</v>
      </c>
      <c r="I237" s="18">
        <v>1</v>
      </c>
      <c r="J237" s="18">
        <v>1</v>
      </c>
      <c r="K237" s="18">
        <v>1</v>
      </c>
      <c r="L237" s="18">
        <v>1</v>
      </c>
      <c r="M237" s="18">
        <v>1</v>
      </c>
      <c r="N237" s="18">
        <v>1</v>
      </c>
      <c r="O237" s="18">
        <v>0</v>
      </c>
      <c r="P237" s="18">
        <v>0</v>
      </c>
      <c r="Q237" s="18">
        <v>0</v>
      </c>
      <c r="R237" s="18">
        <v>0</v>
      </c>
      <c r="S237" s="19">
        <v>195</v>
      </c>
      <c r="T237" s="19">
        <v>195</v>
      </c>
      <c r="U237" s="19">
        <v>195</v>
      </c>
      <c r="V237" s="19">
        <v>195</v>
      </c>
      <c r="W237" s="19">
        <v>195</v>
      </c>
      <c r="X237" s="19">
        <v>195</v>
      </c>
      <c r="Y237" s="19">
        <v>195</v>
      </c>
      <c r="Z237" s="19">
        <v>195</v>
      </c>
      <c r="AA237" s="19">
        <v>195</v>
      </c>
      <c r="AB237" s="19">
        <v>195</v>
      </c>
      <c r="AC237" s="19"/>
      <c r="AD237" s="19"/>
      <c r="AE237" s="19"/>
      <c r="AF237" s="19"/>
      <c r="AG237" s="18">
        <v>195</v>
      </c>
      <c r="AH237" s="18">
        <v>195</v>
      </c>
      <c r="AI237" s="18">
        <v>195</v>
      </c>
      <c r="AJ237" s="18">
        <v>195</v>
      </c>
      <c r="AK237" s="18">
        <v>195</v>
      </c>
      <c r="AL237" s="18">
        <v>195</v>
      </c>
      <c r="AM237" s="18">
        <v>195</v>
      </c>
      <c r="AN237" s="18">
        <v>195</v>
      </c>
      <c r="AO237" s="18">
        <v>195</v>
      </c>
      <c r="AP237" s="18">
        <v>195</v>
      </c>
      <c r="AQ237" s="18">
        <v>0</v>
      </c>
      <c r="AR237" s="18">
        <v>0</v>
      </c>
      <c r="AS237" s="18">
        <v>0</v>
      </c>
      <c r="AT237" s="18">
        <v>0</v>
      </c>
      <c r="AU237" s="18"/>
      <c r="AV237" s="18"/>
      <c r="AW237" s="18"/>
      <c r="AX237" s="18"/>
      <c r="AY237" s="18"/>
      <c r="AZ237" s="18"/>
      <c r="BA237" s="18"/>
      <c r="BB237" s="18"/>
      <c r="BC237" s="18"/>
      <c r="BD237" s="18"/>
      <c r="BE237" s="18"/>
      <c r="BF237" s="18"/>
      <c r="BG237" s="18"/>
      <c r="BH237" s="18"/>
    </row>
    <row r="238" spans="3:60" hidden="1">
      <c r="C238" s="17" t="s">
        <v>124</v>
      </c>
      <c r="D238" s="17" t="s">
        <v>103</v>
      </c>
      <c r="E238" s="18">
        <v>47</v>
      </c>
      <c r="F238" s="18">
        <v>47</v>
      </c>
      <c r="G238" s="18">
        <v>47</v>
      </c>
      <c r="H238" s="18">
        <v>21</v>
      </c>
      <c r="I238" s="18">
        <v>21</v>
      </c>
      <c r="J238" s="18">
        <v>21</v>
      </c>
      <c r="K238" s="18">
        <v>21</v>
      </c>
      <c r="L238" s="18">
        <v>21</v>
      </c>
      <c r="M238" s="18">
        <v>21</v>
      </c>
      <c r="N238" s="18">
        <v>21</v>
      </c>
      <c r="O238" s="18">
        <v>21</v>
      </c>
      <c r="P238" s="18">
        <v>21</v>
      </c>
      <c r="Q238" s="18">
        <v>21</v>
      </c>
      <c r="R238" s="18">
        <v>21</v>
      </c>
      <c r="S238" s="19">
        <v>100</v>
      </c>
      <c r="T238" s="19">
        <v>100</v>
      </c>
      <c r="U238" s="19">
        <v>100</v>
      </c>
      <c r="V238" s="19">
        <v>100</v>
      </c>
      <c r="W238" s="19">
        <v>100</v>
      </c>
      <c r="X238" s="19">
        <v>100</v>
      </c>
      <c r="Y238" s="19">
        <v>100</v>
      </c>
      <c r="Z238" s="19">
        <v>100</v>
      </c>
      <c r="AA238" s="19">
        <v>100</v>
      </c>
      <c r="AB238" s="19">
        <v>100</v>
      </c>
      <c r="AC238" s="19">
        <v>100</v>
      </c>
      <c r="AD238" s="19">
        <v>110</v>
      </c>
      <c r="AE238" s="19">
        <v>110</v>
      </c>
      <c r="AF238" s="19">
        <v>110</v>
      </c>
      <c r="AG238" s="18">
        <v>4700</v>
      </c>
      <c r="AH238" s="18">
        <v>4700</v>
      </c>
      <c r="AI238" s="18">
        <v>4700</v>
      </c>
      <c r="AJ238" s="18">
        <v>2100</v>
      </c>
      <c r="AK238" s="18">
        <v>2100</v>
      </c>
      <c r="AL238" s="18">
        <v>2100</v>
      </c>
      <c r="AM238" s="18">
        <v>2100</v>
      </c>
      <c r="AN238" s="18">
        <v>2100</v>
      </c>
      <c r="AO238" s="18">
        <v>2100</v>
      </c>
      <c r="AP238" s="18">
        <v>2100</v>
      </c>
      <c r="AQ238" s="18">
        <v>2100</v>
      </c>
      <c r="AR238" s="18">
        <v>2310</v>
      </c>
      <c r="AS238" s="18">
        <v>2310</v>
      </c>
      <c r="AT238" s="18">
        <v>2310</v>
      </c>
      <c r="AU238" s="18"/>
      <c r="AV238" s="18"/>
      <c r="AW238" s="18"/>
      <c r="AX238" s="18"/>
      <c r="AY238" s="18"/>
      <c r="AZ238" s="18"/>
      <c r="BA238" s="18"/>
      <c r="BB238" s="18"/>
      <c r="BC238" s="18"/>
      <c r="BD238" s="18"/>
      <c r="BE238" s="18"/>
      <c r="BF238" s="18"/>
      <c r="BG238" s="18"/>
      <c r="BH238" s="18"/>
    </row>
    <row r="239" spans="3:60" hidden="1">
      <c r="C239" s="17" t="s">
        <v>124</v>
      </c>
      <c r="D239" s="17" t="s">
        <v>104</v>
      </c>
      <c r="E239" s="18">
        <v>65</v>
      </c>
      <c r="F239" s="18">
        <v>113</v>
      </c>
      <c r="G239" s="18">
        <v>113</v>
      </c>
      <c r="H239" s="18">
        <v>106</v>
      </c>
      <c r="I239" s="18">
        <v>106</v>
      </c>
      <c r="J239" s="18">
        <v>106</v>
      </c>
      <c r="K239" s="18">
        <v>106</v>
      </c>
      <c r="L239" s="18">
        <v>106</v>
      </c>
      <c r="M239" s="18">
        <v>106</v>
      </c>
      <c r="N239" s="18">
        <v>106</v>
      </c>
      <c r="O239" s="18">
        <v>138</v>
      </c>
      <c r="P239" s="18">
        <v>138</v>
      </c>
      <c r="Q239" s="18">
        <v>138</v>
      </c>
      <c r="R239" s="18">
        <v>138</v>
      </c>
      <c r="S239" s="19"/>
      <c r="T239" s="19"/>
      <c r="U239" s="19"/>
      <c r="V239" s="19"/>
      <c r="W239" s="19"/>
      <c r="X239" s="19"/>
      <c r="Y239" s="19"/>
      <c r="Z239" s="19"/>
      <c r="AA239" s="19"/>
      <c r="AB239" s="19"/>
      <c r="AC239" s="19"/>
      <c r="AD239" s="19"/>
      <c r="AE239" s="19"/>
      <c r="AF239" s="19"/>
      <c r="AG239" s="18">
        <v>6630</v>
      </c>
      <c r="AH239" s="18">
        <v>11526</v>
      </c>
      <c r="AI239" s="18">
        <v>11526</v>
      </c>
      <c r="AJ239" s="18">
        <v>6572</v>
      </c>
      <c r="AK239" s="18">
        <v>6572</v>
      </c>
      <c r="AL239" s="18">
        <v>6572</v>
      </c>
      <c r="AM239" s="18">
        <v>6572</v>
      </c>
      <c r="AN239" s="18">
        <v>6572</v>
      </c>
      <c r="AO239" s="18">
        <v>6572</v>
      </c>
      <c r="AP239" s="18">
        <v>6572</v>
      </c>
      <c r="AQ239" s="18">
        <v>8542</v>
      </c>
      <c r="AR239" s="18">
        <v>9398</v>
      </c>
      <c r="AS239" s="18">
        <v>9398</v>
      </c>
      <c r="AT239" s="18">
        <v>9398</v>
      </c>
      <c r="AU239" s="18"/>
      <c r="AV239" s="18"/>
      <c r="AW239" s="18"/>
      <c r="AX239" s="18"/>
      <c r="AY239" s="18"/>
      <c r="AZ239" s="18"/>
      <c r="BA239" s="18"/>
      <c r="BB239" s="18"/>
      <c r="BC239" s="18"/>
      <c r="BD239" s="18"/>
      <c r="BE239" s="18"/>
      <c r="BF239" s="18"/>
      <c r="BG239" s="18"/>
      <c r="BH239" s="18"/>
    </row>
    <row r="240" spans="3:60" hidden="1">
      <c r="C240" s="17" t="s">
        <v>124</v>
      </c>
      <c r="D240" s="17" t="s">
        <v>105</v>
      </c>
      <c r="E240" s="18">
        <v>113</v>
      </c>
      <c r="F240" s="18">
        <v>161</v>
      </c>
      <c r="G240" s="18">
        <v>161</v>
      </c>
      <c r="H240" s="18">
        <v>128</v>
      </c>
      <c r="I240" s="18">
        <v>128</v>
      </c>
      <c r="J240" s="18">
        <v>128</v>
      </c>
      <c r="K240" s="18">
        <v>128</v>
      </c>
      <c r="L240" s="18">
        <v>128</v>
      </c>
      <c r="M240" s="18">
        <v>128</v>
      </c>
      <c r="N240" s="18">
        <v>128</v>
      </c>
      <c r="O240" s="18">
        <v>159</v>
      </c>
      <c r="P240" s="18">
        <v>159</v>
      </c>
      <c r="Q240" s="18">
        <v>159</v>
      </c>
      <c r="R240" s="18">
        <v>159</v>
      </c>
      <c r="S240" s="19"/>
      <c r="T240" s="19"/>
      <c r="U240" s="19"/>
      <c r="V240" s="19"/>
      <c r="W240" s="19"/>
      <c r="X240" s="19"/>
      <c r="Y240" s="19"/>
      <c r="Z240" s="19"/>
      <c r="AA240" s="19"/>
      <c r="AB240" s="19"/>
      <c r="AC240" s="19"/>
      <c r="AD240" s="19"/>
      <c r="AE240" s="19"/>
      <c r="AF240" s="19"/>
      <c r="AG240" s="18">
        <v>11525</v>
      </c>
      <c r="AH240" s="18">
        <v>16421</v>
      </c>
      <c r="AI240" s="18">
        <v>16421</v>
      </c>
      <c r="AJ240" s="18">
        <v>8867</v>
      </c>
      <c r="AK240" s="18">
        <v>8867</v>
      </c>
      <c r="AL240" s="18">
        <v>8867</v>
      </c>
      <c r="AM240" s="18">
        <v>8867</v>
      </c>
      <c r="AN240" s="18">
        <v>8867</v>
      </c>
      <c r="AO240" s="18">
        <v>8867</v>
      </c>
      <c r="AP240" s="18">
        <v>8867</v>
      </c>
      <c r="AQ240" s="18">
        <v>10642</v>
      </c>
      <c r="AR240" s="18">
        <v>11708</v>
      </c>
      <c r="AS240" s="18">
        <v>11708</v>
      </c>
      <c r="AT240" s="18">
        <v>11708</v>
      </c>
      <c r="AU240" s="18"/>
      <c r="AV240" s="18"/>
      <c r="AW240" s="18"/>
      <c r="AX240" s="18"/>
      <c r="AY240" s="18"/>
      <c r="AZ240" s="18"/>
      <c r="BA240" s="18"/>
      <c r="BB240" s="18"/>
      <c r="BC240" s="18"/>
      <c r="BD240" s="18"/>
      <c r="BE240" s="18"/>
      <c r="BF240" s="18"/>
      <c r="BG240" s="18"/>
      <c r="BH240" s="18"/>
    </row>
    <row r="241" spans="3:60" hidden="1">
      <c r="C241" s="17" t="s">
        <v>124</v>
      </c>
      <c r="D241" s="17" t="s">
        <v>106</v>
      </c>
      <c r="E241" s="18">
        <v>296</v>
      </c>
      <c r="F241" s="18">
        <v>442</v>
      </c>
      <c r="G241" s="18">
        <v>448</v>
      </c>
      <c r="H241" s="18">
        <v>319</v>
      </c>
      <c r="I241" s="18">
        <v>325</v>
      </c>
      <c r="J241" s="18">
        <v>331</v>
      </c>
      <c r="K241" s="18">
        <v>337</v>
      </c>
      <c r="L241" s="18">
        <v>343</v>
      </c>
      <c r="M241" s="18">
        <v>348</v>
      </c>
      <c r="N241" s="18">
        <v>354</v>
      </c>
      <c r="O241" s="18">
        <v>391</v>
      </c>
      <c r="P241" s="18">
        <v>391</v>
      </c>
      <c r="Q241" s="18">
        <v>439</v>
      </c>
      <c r="R241" s="18">
        <v>411</v>
      </c>
      <c r="S241" s="19"/>
      <c r="T241" s="19"/>
      <c r="U241" s="19"/>
      <c r="V241" s="19"/>
      <c r="W241" s="19"/>
      <c r="X241" s="19"/>
      <c r="Y241" s="19"/>
      <c r="Z241" s="19"/>
      <c r="AA241" s="19"/>
      <c r="AB241" s="19"/>
      <c r="AC241" s="19"/>
      <c r="AD241" s="19"/>
      <c r="AE241" s="19"/>
      <c r="AF241" s="19"/>
      <c r="AG241" s="18">
        <v>33485</v>
      </c>
      <c r="AH241" s="18">
        <v>50141</v>
      </c>
      <c r="AI241" s="18">
        <v>50861</v>
      </c>
      <c r="AJ241" s="18">
        <v>31787</v>
      </c>
      <c r="AK241" s="18">
        <v>32507</v>
      </c>
      <c r="AL241" s="18">
        <v>33227</v>
      </c>
      <c r="AM241" s="18">
        <v>33947</v>
      </c>
      <c r="AN241" s="18">
        <v>34667</v>
      </c>
      <c r="AO241" s="18">
        <v>27347</v>
      </c>
      <c r="AP241" s="18">
        <v>35987</v>
      </c>
      <c r="AQ241" s="18">
        <v>38482</v>
      </c>
      <c r="AR241" s="18">
        <v>39548</v>
      </c>
      <c r="AS241" s="18">
        <v>40268</v>
      </c>
      <c r="AT241" s="18">
        <v>36764</v>
      </c>
      <c r="AU241" s="18"/>
      <c r="AV241" s="18"/>
      <c r="AW241" s="18"/>
      <c r="AX241" s="18"/>
      <c r="AY241" s="18"/>
      <c r="AZ241" s="18"/>
      <c r="BA241" s="18"/>
      <c r="BB241" s="18"/>
      <c r="BC241" s="18"/>
      <c r="BD241" s="18"/>
      <c r="BE241" s="18"/>
      <c r="BF241" s="18"/>
      <c r="BG241" s="18"/>
      <c r="BH241" s="18"/>
    </row>
    <row r="242" spans="3:60" hidden="1">
      <c r="C242" s="17" t="s">
        <v>125</v>
      </c>
      <c r="D242" s="17" t="s">
        <v>95</v>
      </c>
      <c r="E242" s="18">
        <v>0</v>
      </c>
      <c r="F242" s="18">
        <v>0</v>
      </c>
      <c r="G242" s="18">
        <v>0</v>
      </c>
      <c r="H242" s="18">
        <v>0</v>
      </c>
      <c r="I242" s="18">
        <v>0</v>
      </c>
      <c r="J242" s="18">
        <v>0</v>
      </c>
      <c r="K242" s="18">
        <v>0</v>
      </c>
      <c r="L242" s="18">
        <v>0</v>
      </c>
      <c r="M242" s="18">
        <v>0</v>
      </c>
      <c r="N242" s="18">
        <v>0</v>
      </c>
      <c r="O242" s="18">
        <v>0</v>
      </c>
      <c r="P242" s="18">
        <v>0</v>
      </c>
      <c r="Q242" s="18">
        <v>0</v>
      </c>
      <c r="R242" s="18">
        <v>0</v>
      </c>
      <c r="S242" s="19"/>
      <c r="T242" s="19"/>
      <c r="U242" s="19"/>
      <c r="V242" s="19"/>
      <c r="W242" s="19"/>
      <c r="X242" s="19"/>
      <c r="Y242" s="19"/>
      <c r="Z242" s="19"/>
      <c r="AA242" s="19"/>
      <c r="AB242" s="19"/>
      <c r="AC242" s="19"/>
      <c r="AD242" s="19"/>
      <c r="AE242" s="19"/>
      <c r="AF242" s="19"/>
      <c r="AG242" s="18">
        <v>0</v>
      </c>
      <c r="AH242" s="18">
        <v>0</v>
      </c>
      <c r="AI242" s="18">
        <v>0</v>
      </c>
      <c r="AJ242" s="18">
        <v>0</v>
      </c>
      <c r="AK242" s="18">
        <v>0</v>
      </c>
      <c r="AL242" s="18">
        <v>0</v>
      </c>
      <c r="AM242" s="18">
        <v>0</v>
      </c>
      <c r="AN242" s="18">
        <v>0</v>
      </c>
      <c r="AO242" s="18">
        <v>0</v>
      </c>
      <c r="AP242" s="18">
        <v>0</v>
      </c>
      <c r="AQ242" s="18">
        <v>0</v>
      </c>
      <c r="AR242" s="18">
        <v>0</v>
      </c>
      <c r="AS242" s="18">
        <v>0</v>
      </c>
      <c r="AT242" s="18">
        <v>0</v>
      </c>
      <c r="AU242" s="18"/>
      <c r="AV242" s="18"/>
      <c r="AW242" s="18"/>
      <c r="AX242" s="18"/>
      <c r="AY242" s="18"/>
      <c r="AZ242" s="18"/>
      <c r="BA242" s="18"/>
      <c r="BB242" s="18"/>
      <c r="BC242" s="18"/>
      <c r="BD242" s="18"/>
      <c r="BE242" s="18"/>
      <c r="BF242" s="18"/>
      <c r="BG242" s="18"/>
      <c r="BH242" s="18"/>
    </row>
    <row r="243" spans="3:60" hidden="1">
      <c r="C243" s="17" t="s">
        <v>125</v>
      </c>
      <c r="D243" s="17" t="s">
        <v>96</v>
      </c>
      <c r="E243" s="18">
        <v>0</v>
      </c>
      <c r="F243" s="18">
        <v>0</v>
      </c>
      <c r="G243" s="18">
        <v>0</v>
      </c>
      <c r="H243" s="18">
        <v>0</v>
      </c>
      <c r="I243" s="18">
        <v>0</v>
      </c>
      <c r="J243" s="18">
        <v>0</v>
      </c>
      <c r="K243" s="18">
        <v>0</v>
      </c>
      <c r="L243" s="18">
        <v>0</v>
      </c>
      <c r="M243" s="18">
        <v>0</v>
      </c>
      <c r="N243" s="18">
        <v>0</v>
      </c>
      <c r="O243" s="18">
        <v>0</v>
      </c>
      <c r="P243" s="18">
        <v>0</v>
      </c>
      <c r="Q243" s="18">
        <v>0</v>
      </c>
      <c r="R243" s="18">
        <v>0</v>
      </c>
      <c r="S243" s="19"/>
      <c r="T243" s="19"/>
      <c r="U243" s="19"/>
      <c r="V243" s="19"/>
      <c r="W243" s="19"/>
      <c r="X243" s="19"/>
      <c r="Y243" s="19"/>
      <c r="Z243" s="19"/>
      <c r="AA243" s="19"/>
      <c r="AB243" s="19"/>
      <c r="AC243" s="19"/>
      <c r="AD243" s="19"/>
      <c r="AE243" s="19"/>
      <c r="AF243" s="19"/>
      <c r="AG243" s="18">
        <v>0</v>
      </c>
      <c r="AH243" s="18">
        <v>0</v>
      </c>
      <c r="AI243" s="18">
        <v>0</v>
      </c>
      <c r="AJ243" s="18">
        <v>0</v>
      </c>
      <c r="AK243" s="18">
        <v>0</v>
      </c>
      <c r="AL243" s="18">
        <v>0</v>
      </c>
      <c r="AM243" s="18">
        <v>0</v>
      </c>
      <c r="AN243" s="18">
        <v>0</v>
      </c>
      <c r="AO243" s="18">
        <v>0</v>
      </c>
      <c r="AP243" s="18">
        <v>0</v>
      </c>
      <c r="AQ243" s="18">
        <v>0</v>
      </c>
      <c r="AR243" s="18">
        <v>0</v>
      </c>
      <c r="AS243" s="18">
        <v>0</v>
      </c>
      <c r="AT243" s="18">
        <v>0</v>
      </c>
      <c r="AU243" s="18"/>
      <c r="AV243" s="18"/>
      <c r="AW243" s="18"/>
      <c r="AX243" s="18"/>
      <c r="AY243" s="18"/>
      <c r="AZ243" s="18"/>
      <c r="BA243" s="18"/>
      <c r="BB243" s="18"/>
      <c r="BC243" s="18"/>
      <c r="BD243" s="18"/>
      <c r="BE243" s="18"/>
      <c r="BF243" s="18"/>
      <c r="BG243" s="18"/>
      <c r="BH243" s="18"/>
    </row>
    <row r="244" spans="3:60" hidden="1">
      <c r="C244" s="17" t="s">
        <v>125</v>
      </c>
      <c r="D244" s="17" t="s">
        <v>97</v>
      </c>
      <c r="E244" s="18">
        <v>0</v>
      </c>
      <c r="F244" s="18">
        <v>0</v>
      </c>
      <c r="G244" s="18">
        <v>0</v>
      </c>
      <c r="H244" s="18">
        <v>0</v>
      </c>
      <c r="I244" s="18">
        <v>0</v>
      </c>
      <c r="J244" s="18">
        <v>0</v>
      </c>
      <c r="K244" s="18">
        <v>0</v>
      </c>
      <c r="L244" s="18">
        <v>0</v>
      </c>
      <c r="M244" s="18">
        <v>0</v>
      </c>
      <c r="N244" s="18">
        <v>0</v>
      </c>
      <c r="O244" s="18">
        <v>0</v>
      </c>
      <c r="P244" s="18">
        <v>0</v>
      </c>
      <c r="Q244" s="18">
        <v>0</v>
      </c>
      <c r="R244" s="18">
        <v>0</v>
      </c>
      <c r="S244" s="19"/>
      <c r="T244" s="19"/>
      <c r="U244" s="19"/>
      <c r="V244" s="19"/>
      <c r="W244" s="19"/>
      <c r="X244" s="19"/>
      <c r="Y244" s="19"/>
      <c r="Z244" s="19"/>
      <c r="AA244" s="19"/>
      <c r="AB244" s="19"/>
      <c r="AC244" s="19"/>
      <c r="AD244" s="19"/>
      <c r="AE244" s="19"/>
      <c r="AF244" s="19"/>
      <c r="AG244" s="18">
        <v>0</v>
      </c>
      <c r="AH244" s="18">
        <v>0</v>
      </c>
      <c r="AI244" s="18">
        <v>0</v>
      </c>
      <c r="AJ244" s="18">
        <v>0</v>
      </c>
      <c r="AK244" s="18">
        <v>0</v>
      </c>
      <c r="AL244" s="18">
        <v>0</v>
      </c>
      <c r="AM244" s="18">
        <v>0</v>
      </c>
      <c r="AN244" s="18">
        <v>0</v>
      </c>
      <c r="AO244" s="18">
        <v>0</v>
      </c>
      <c r="AP244" s="18">
        <v>0</v>
      </c>
      <c r="AQ244" s="18">
        <v>0</v>
      </c>
      <c r="AR244" s="18">
        <v>0</v>
      </c>
      <c r="AS244" s="18">
        <v>0</v>
      </c>
      <c r="AT244" s="18">
        <v>0</v>
      </c>
      <c r="AU244" s="18"/>
      <c r="AV244" s="18"/>
      <c r="AW244" s="18"/>
      <c r="AX244" s="18"/>
      <c r="AY244" s="18"/>
      <c r="AZ244" s="18"/>
      <c r="BA244" s="18"/>
      <c r="BB244" s="18"/>
      <c r="BC244" s="18"/>
      <c r="BD244" s="18"/>
      <c r="BE244" s="18"/>
      <c r="BF244" s="18"/>
      <c r="BG244" s="18"/>
      <c r="BH244" s="18"/>
    </row>
    <row r="245" spans="3:60" hidden="1">
      <c r="C245" s="17" t="s">
        <v>125</v>
      </c>
      <c r="D245" s="17" t="s">
        <v>98</v>
      </c>
      <c r="E245" s="18">
        <v>0</v>
      </c>
      <c r="F245" s="18">
        <v>0</v>
      </c>
      <c r="G245" s="18">
        <v>0</v>
      </c>
      <c r="H245" s="18">
        <v>0</v>
      </c>
      <c r="I245" s="18">
        <v>0</v>
      </c>
      <c r="J245" s="18">
        <v>0</v>
      </c>
      <c r="K245" s="18">
        <v>0</v>
      </c>
      <c r="L245" s="18">
        <v>0</v>
      </c>
      <c r="M245" s="18">
        <v>0</v>
      </c>
      <c r="N245" s="18">
        <v>0</v>
      </c>
      <c r="O245" s="18">
        <v>0</v>
      </c>
      <c r="P245" s="18">
        <v>0</v>
      </c>
      <c r="Q245" s="18">
        <v>0</v>
      </c>
      <c r="R245" s="18">
        <v>0</v>
      </c>
      <c r="S245" s="19"/>
      <c r="T245" s="19"/>
      <c r="U245" s="19"/>
      <c r="V245" s="19"/>
      <c r="W245" s="19"/>
      <c r="X245" s="19"/>
      <c r="Y245" s="19"/>
      <c r="Z245" s="19"/>
      <c r="AA245" s="19"/>
      <c r="AB245" s="19"/>
      <c r="AC245" s="19"/>
      <c r="AD245" s="19"/>
      <c r="AE245" s="19"/>
      <c r="AF245" s="19"/>
      <c r="AG245" s="18">
        <v>0</v>
      </c>
      <c r="AH245" s="18">
        <v>0</v>
      </c>
      <c r="AI245" s="18">
        <v>0</v>
      </c>
      <c r="AJ245" s="18">
        <v>0</v>
      </c>
      <c r="AK245" s="18">
        <v>0</v>
      </c>
      <c r="AL245" s="18">
        <v>0</v>
      </c>
      <c r="AM245" s="18">
        <v>0</v>
      </c>
      <c r="AN245" s="18">
        <v>0</v>
      </c>
      <c r="AO245" s="18">
        <v>0</v>
      </c>
      <c r="AP245" s="18">
        <v>0</v>
      </c>
      <c r="AQ245" s="18">
        <v>0</v>
      </c>
      <c r="AR245" s="18">
        <v>0</v>
      </c>
      <c r="AS245" s="18">
        <v>0</v>
      </c>
      <c r="AT245" s="18">
        <v>0</v>
      </c>
      <c r="AU245" s="18"/>
      <c r="AV245" s="18"/>
      <c r="AW245" s="18"/>
      <c r="AX245" s="18"/>
      <c r="AY245" s="18"/>
      <c r="AZ245" s="18"/>
      <c r="BA245" s="18"/>
      <c r="BB245" s="18"/>
      <c r="BC245" s="18"/>
      <c r="BD245" s="18"/>
      <c r="BE245" s="18"/>
      <c r="BF245" s="18"/>
      <c r="BG245" s="18"/>
      <c r="BH245" s="18"/>
    </row>
    <row r="246" spans="3:60" hidden="1">
      <c r="C246" s="17" t="s">
        <v>125</v>
      </c>
      <c r="D246" s="17" t="s">
        <v>99</v>
      </c>
      <c r="E246" s="18">
        <v>0</v>
      </c>
      <c r="F246" s="18">
        <v>0</v>
      </c>
      <c r="G246" s="18">
        <v>0</v>
      </c>
      <c r="H246" s="18">
        <v>0</v>
      </c>
      <c r="I246" s="18">
        <v>0</v>
      </c>
      <c r="J246" s="18">
        <v>0</v>
      </c>
      <c r="K246" s="18">
        <v>0</v>
      </c>
      <c r="L246" s="18">
        <v>0</v>
      </c>
      <c r="M246" s="18">
        <v>0</v>
      </c>
      <c r="N246" s="18">
        <v>0</v>
      </c>
      <c r="O246" s="18">
        <v>0</v>
      </c>
      <c r="P246" s="18">
        <v>0</v>
      </c>
      <c r="Q246" s="18">
        <v>0</v>
      </c>
      <c r="R246" s="18">
        <v>0</v>
      </c>
      <c r="S246" s="19"/>
      <c r="T246" s="19"/>
      <c r="U246" s="19"/>
      <c r="V246" s="19"/>
      <c r="W246" s="19"/>
      <c r="X246" s="19"/>
      <c r="Y246" s="19"/>
      <c r="Z246" s="19"/>
      <c r="AA246" s="19"/>
      <c r="AB246" s="19"/>
      <c r="AC246" s="19"/>
      <c r="AD246" s="19"/>
      <c r="AE246" s="19"/>
      <c r="AF246" s="19"/>
      <c r="AG246" s="18">
        <v>0</v>
      </c>
      <c r="AH246" s="18">
        <v>0</v>
      </c>
      <c r="AI246" s="18">
        <v>0</v>
      </c>
      <c r="AJ246" s="18">
        <v>0</v>
      </c>
      <c r="AK246" s="18">
        <v>0</v>
      </c>
      <c r="AL246" s="18">
        <v>0</v>
      </c>
      <c r="AM246" s="18">
        <v>0</v>
      </c>
      <c r="AN246" s="18">
        <v>0</v>
      </c>
      <c r="AO246" s="18">
        <v>0</v>
      </c>
      <c r="AP246" s="18">
        <v>0</v>
      </c>
      <c r="AQ246" s="18">
        <v>0</v>
      </c>
      <c r="AR246" s="18">
        <v>0</v>
      </c>
      <c r="AS246" s="18">
        <v>0</v>
      </c>
      <c r="AT246" s="18">
        <v>0</v>
      </c>
      <c r="AU246" s="18"/>
      <c r="AV246" s="18"/>
      <c r="AW246" s="18"/>
      <c r="AX246" s="18"/>
      <c r="AY246" s="18"/>
      <c r="AZ246" s="18"/>
      <c r="BA246" s="18"/>
      <c r="BB246" s="18"/>
      <c r="BC246" s="18"/>
      <c r="BD246" s="18"/>
      <c r="BE246" s="18"/>
      <c r="BF246" s="18"/>
      <c r="BG246" s="18"/>
      <c r="BH246" s="18"/>
    </row>
    <row r="247" spans="3:60" hidden="1">
      <c r="C247" s="17" t="s">
        <v>125</v>
      </c>
      <c r="D247" s="17" t="s">
        <v>100</v>
      </c>
      <c r="E247" s="18">
        <v>0</v>
      </c>
      <c r="F247" s="18">
        <v>0</v>
      </c>
      <c r="G247" s="18">
        <v>0</v>
      </c>
      <c r="H247" s="18">
        <v>0</v>
      </c>
      <c r="I247" s="18">
        <v>0</v>
      </c>
      <c r="J247" s="18">
        <v>0</v>
      </c>
      <c r="K247" s="18">
        <v>0</v>
      </c>
      <c r="L247" s="18">
        <v>0</v>
      </c>
      <c r="M247" s="18">
        <v>0</v>
      </c>
      <c r="N247" s="18">
        <v>0</v>
      </c>
      <c r="O247" s="18">
        <v>0</v>
      </c>
      <c r="P247" s="18">
        <v>0</v>
      </c>
      <c r="Q247" s="18">
        <v>0</v>
      </c>
      <c r="R247" s="18">
        <v>0</v>
      </c>
      <c r="S247" s="19"/>
      <c r="T247" s="19"/>
      <c r="U247" s="19"/>
      <c r="V247" s="19"/>
      <c r="W247" s="19"/>
      <c r="X247" s="19"/>
      <c r="Y247" s="19"/>
      <c r="Z247" s="19"/>
      <c r="AA247" s="19"/>
      <c r="AB247" s="19"/>
      <c r="AC247" s="19"/>
      <c r="AD247" s="19"/>
      <c r="AE247" s="19"/>
      <c r="AF247" s="19"/>
      <c r="AG247" s="18">
        <v>0</v>
      </c>
      <c r="AH247" s="18">
        <v>0</v>
      </c>
      <c r="AI247" s="18">
        <v>0</v>
      </c>
      <c r="AJ247" s="18">
        <v>0</v>
      </c>
      <c r="AK247" s="18">
        <v>0</v>
      </c>
      <c r="AL247" s="18">
        <v>0</v>
      </c>
      <c r="AM247" s="18">
        <v>0</v>
      </c>
      <c r="AN247" s="18">
        <v>0</v>
      </c>
      <c r="AO247" s="18">
        <v>0</v>
      </c>
      <c r="AP247" s="18">
        <v>0</v>
      </c>
      <c r="AQ247" s="18">
        <v>0</v>
      </c>
      <c r="AR247" s="18">
        <v>0</v>
      </c>
      <c r="AS247" s="18">
        <v>0</v>
      </c>
      <c r="AT247" s="18">
        <v>0</v>
      </c>
      <c r="AU247" s="18"/>
      <c r="AV247" s="18"/>
      <c r="AW247" s="18"/>
      <c r="AX247" s="18"/>
      <c r="AY247" s="18"/>
      <c r="AZ247" s="18"/>
      <c r="BA247" s="18"/>
      <c r="BB247" s="18"/>
      <c r="BC247" s="18"/>
      <c r="BD247" s="18"/>
      <c r="BE247" s="18"/>
      <c r="BF247" s="18"/>
      <c r="BG247" s="18"/>
      <c r="BH247" s="18"/>
    </row>
    <row r="248" spans="3:60" hidden="1">
      <c r="C248" s="17" t="s">
        <v>125</v>
      </c>
      <c r="D248" s="17" t="s">
        <v>101</v>
      </c>
      <c r="E248" s="18">
        <v>0</v>
      </c>
      <c r="F248" s="18">
        <v>0</v>
      </c>
      <c r="G248" s="18">
        <v>0</v>
      </c>
      <c r="H248" s="18">
        <v>0</v>
      </c>
      <c r="I248" s="18">
        <v>0</v>
      </c>
      <c r="J248" s="18">
        <v>0</v>
      </c>
      <c r="K248" s="18">
        <v>0</v>
      </c>
      <c r="L248" s="18">
        <v>0</v>
      </c>
      <c r="M248" s="18">
        <v>0</v>
      </c>
      <c r="N248" s="18">
        <v>0</v>
      </c>
      <c r="O248" s="18">
        <v>0</v>
      </c>
      <c r="P248" s="18">
        <v>0</v>
      </c>
      <c r="Q248" s="18">
        <v>0</v>
      </c>
      <c r="R248" s="18">
        <v>0</v>
      </c>
      <c r="S248" s="19"/>
      <c r="T248" s="19"/>
      <c r="U248" s="19"/>
      <c r="V248" s="19"/>
      <c r="W248" s="19"/>
      <c r="X248" s="19"/>
      <c r="Y248" s="19"/>
      <c r="Z248" s="19"/>
      <c r="AA248" s="19"/>
      <c r="AB248" s="19"/>
      <c r="AC248" s="19"/>
      <c r="AD248" s="19"/>
      <c r="AE248" s="19"/>
      <c r="AF248" s="19"/>
      <c r="AG248" s="18">
        <v>0</v>
      </c>
      <c r="AH248" s="18">
        <v>0</v>
      </c>
      <c r="AI248" s="18">
        <v>0</v>
      </c>
      <c r="AJ248" s="18">
        <v>0</v>
      </c>
      <c r="AK248" s="18">
        <v>0</v>
      </c>
      <c r="AL248" s="18">
        <v>0</v>
      </c>
      <c r="AM248" s="18">
        <v>0</v>
      </c>
      <c r="AN248" s="18">
        <v>0</v>
      </c>
      <c r="AO248" s="18">
        <v>0</v>
      </c>
      <c r="AP248" s="18">
        <v>0</v>
      </c>
      <c r="AQ248" s="18">
        <v>0</v>
      </c>
      <c r="AR248" s="18">
        <v>0</v>
      </c>
      <c r="AS248" s="18">
        <v>0</v>
      </c>
      <c r="AT248" s="18">
        <v>0</v>
      </c>
      <c r="AU248" s="18"/>
      <c r="AV248" s="18"/>
      <c r="AW248" s="18"/>
      <c r="AX248" s="18"/>
      <c r="AY248" s="18"/>
      <c r="AZ248" s="18"/>
      <c r="BA248" s="18"/>
      <c r="BB248" s="18"/>
      <c r="BC248" s="18"/>
      <c r="BD248" s="18"/>
      <c r="BE248" s="18"/>
      <c r="BF248" s="18"/>
      <c r="BG248" s="18"/>
      <c r="BH248" s="18"/>
    </row>
    <row r="249" spans="3:60" hidden="1">
      <c r="C249" s="17" t="s">
        <v>125</v>
      </c>
      <c r="D249" s="17" t="s">
        <v>102</v>
      </c>
      <c r="E249" s="18">
        <v>0</v>
      </c>
      <c r="F249" s="18">
        <v>0</v>
      </c>
      <c r="G249" s="18">
        <v>0</v>
      </c>
      <c r="H249" s="18">
        <v>0</v>
      </c>
      <c r="I249" s="18">
        <v>0</v>
      </c>
      <c r="J249" s="18">
        <v>0</v>
      </c>
      <c r="K249" s="18">
        <v>28</v>
      </c>
      <c r="L249" s="18">
        <v>28</v>
      </c>
      <c r="M249" s="18">
        <v>28</v>
      </c>
      <c r="N249" s="18">
        <v>28</v>
      </c>
      <c r="O249" s="18">
        <v>28</v>
      </c>
      <c r="P249" s="18">
        <v>28</v>
      </c>
      <c r="Q249" s="18">
        <v>28</v>
      </c>
      <c r="R249" s="18">
        <v>32</v>
      </c>
      <c r="S249" s="19"/>
      <c r="T249" s="19"/>
      <c r="U249" s="19"/>
      <c r="V249" s="19"/>
      <c r="W249" s="19"/>
      <c r="X249" s="19"/>
      <c r="Y249" s="19">
        <v>85</v>
      </c>
      <c r="Z249" s="19">
        <v>85</v>
      </c>
      <c r="AA249" s="19">
        <v>85</v>
      </c>
      <c r="AB249" s="19">
        <v>85</v>
      </c>
      <c r="AC249" s="19">
        <v>85</v>
      </c>
      <c r="AD249" s="19">
        <v>85</v>
      </c>
      <c r="AE249" s="19">
        <v>85</v>
      </c>
      <c r="AF249" s="19">
        <v>85</v>
      </c>
      <c r="AG249" s="18">
        <v>0</v>
      </c>
      <c r="AH249" s="18">
        <v>0</v>
      </c>
      <c r="AI249" s="18">
        <v>0</v>
      </c>
      <c r="AJ249" s="18">
        <v>0</v>
      </c>
      <c r="AK249" s="18">
        <v>0</v>
      </c>
      <c r="AL249" s="18">
        <v>0</v>
      </c>
      <c r="AM249" s="18">
        <v>2380</v>
      </c>
      <c r="AN249" s="18">
        <v>2380</v>
      </c>
      <c r="AO249" s="18">
        <v>2380</v>
      </c>
      <c r="AP249" s="18">
        <v>2380</v>
      </c>
      <c r="AQ249" s="18">
        <v>2380</v>
      </c>
      <c r="AR249" s="18">
        <v>2380</v>
      </c>
      <c r="AS249" s="18">
        <v>2380</v>
      </c>
      <c r="AT249" s="18">
        <v>2720</v>
      </c>
      <c r="AU249" s="18"/>
      <c r="AV249" s="18"/>
      <c r="AW249" s="18"/>
      <c r="AX249" s="18"/>
      <c r="AY249" s="18"/>
      <c r="AZ249" s="18"/>
      <c r="BA249" s="18"/>
      <c r="BB249" s="18"/>
      <c r="BC249" s="18"/>
      <c r="BD249" s="18"/>
      <c r="BE249" s="18"/>
      <c r="BF249" s="18"/>
      <c r="BG249" s="18"/>
      <c r="BH249" s="18"/>
    </row>
    <row r="250" spans="3:60" hidden="1">
      <c r="C250" s="17" t="s">
        <v>125</v>
      </c>
      <c r="D250" s="17" t="s">
        <v>103</v>
      </c>
      <c r="E250" s="18">
        <v>0</v>
      </c>
      <c r="F250" s="18">
        <v>0</v>
      </c>
      <c r="G250" s="18">
        <v>0</v>
      </c>
      <c r="H250" s="18">
        <v>0</v>
      </c>
      <c r="I250" s="18">
        <v>0</v>
      </c>
      <c r="J250" s="18">
        <v>0</v>
      </c>
      <c r="K250" s="18">
        <v>880</v>
      </c>
      <c r="L250" s="18">
        <v>880</v>
      </c>
      <c r="M250" s="18">
        <v>880</v>
      </c>
      <c r="N250" s="18">
        <v>880</v>
      </c>
      <c r="O250" s="18">
        <v>880</v>
      </c>
      <c r="P250" s="18">
        <v>900</v>
      </c>
      <c r="Q250" s="18">
        <v>920</v>
      </c>
      <c r="R250" s="18">
        <v>1020</v>
      </c>
      <c r="S250" s="19"/>
      <c r="T250" s="19"/>
      <c r="U250" s="19"/>
      <c r="V250" s="19"/>
      <c r="W250" s="19"/>
      <c r="X250" s="19"/>
      <c r="Y250" s="19">
        <v>85</v>
      </c>
      <c r="Z250" s="19">
        <v>85</v>
      </c>
      <c r="AA250" s="19">
        <v>85</v>
      </c>
      <c r="AB250" s="19">
        <v>85</v>
      </c>
      <c r="AC250" s="19">
        <v>85</v>
      </c>
      <c r="AD250" s="19">
        <v>85</v>
      </c>
      <c r="AE250" s="19">
        <v>85</v>
      </c>
      <c r="AF250" s="19">
        <v>85</v>
      </c>
      <c r="AG250" s="18">
        <v>0</v>
      </c>
      <c r="AH250" s="18">
        <v>0</v>
      </c>
      <c r="AI250" s="18">
        <v>0</v>
      </c>
      <c r="AJ250" s="18">
        <v>0</v>
      </c>
      <c r="AK250" s="18">
        <v>0</v>
      </c>
      <c r="AL250" s="18">
        <v>0</v>
      </c>
      <c r="AM250" s="18">
        <v>74800</v>
      </c>
      <c r="AN250" s="18">
        <v>74800</v>
      </c>
      <c r="AO250" s="18">
        <v>74800</v>
      </c>
      <c r="AP250" s="18">
        <v>74800</v>
      </c>
      <c r="AQ250" s="18">
        <v>74800</v>
      </c>
      <c r="AR250" s="18">
        <v>76500</v>
      </c>
      <c r="AS250" s="18">
        <v>78200</v>
      </c>
      <c r="AT250" s="18">
        <v>86700</v>
      </c>
      <c r="AU250" s="18"/>
      <c r="AV250" s="18"/>
      <c r="AW250" s="18"/>
      <c r="AX250" s="18"/>
      <c r="AY250" s="18"/>
      <c r="AZ250" s="18"/>
      <c r="BA250" s="18"/>
      <c r="BB250" s="18"/>
      <c r="BC250" s="18"/>
      <c r="BD250" s="18"/>
      <c r="BE250" s="18"/>
      <c r="BF250" s="18"/>
      <c r="BG250" s="18"/>
      <c r="BH250" s="18"/>
    </row>
    <row r="251" spans="3:60" hidden="1">
      <c r="C251" s="17" t="s">
        <v>125</v>
      </c>
      <c r="D251" s="17" t="s">
        <v>104</v>
      </c>
      <c r="E251" s="18">
        <v>0</v>
      </c>
      <c r="F251" s="18">
        <v>0</v>
      </c>
      <c r="G251" s="18">
        <v>0</v>
      </c>
      <c r="H251" s="18">
        <v>0</v>
      </c>
      <c r="I251" s="18">
        <v>0</v>
      </c>
      <c r="J251" s="18">
        <v>0</v>
      </c>
      <c r="K251" s="18">
        <v>415</v>
      </c>
      <c r="L251" s="18">
        <v>415</v>
      </c>
      <c r="M251" s="18">
        <v>415</v>
      </c>
      <c r="N251" s="18">
        <v>415</v>
      </c>
      <c r="O251" s="18">
        <v>415</v>
      </c>
      <c r="P251" s="18">
        <v>419</v>
      </c>
      <c r="Q251" s="18">
        <v>423</v>
      </c>
      <c r="R251" s="18">
        <v>415</v>
      </c>
      <c r="S251" s="19"/>
      <c r="T251" s="19"/>
      <c r="U251" s="19"/>
      <c r="V251" s="19"/>
      <c r="W251" s="19"/>
      <c r="X251" s="19"/>
      <c r="Y251" s="19"/>
      <c r="Z251" s="19"/>
      <c r="AA251" s="19"/>
      <c r="AB251" s="19"/>
      <c r="AC251" s="19"/>
      <c r="AD251" s="19"/>
      <c r="AE251" s="19"/>
      <c r="AF251" s="19"/>
      <c r="AG251" s="18">
        <v>0</v>
      </c>
      <c r="AH251" s="18">
        <v>0</v>
      </c>
      <c r="AI251" s="18">
        <v>0</v>
      </c>
      <c r="AJ251" s="18">
        <v>0</v>
      </c>
      <c r="AK251" s="18">
        <v>0</v>
      </c>
      <c r="AL251" s="18">
        <v>0</v>
      </c>
      <c r="AM251" s="18">
        <v>35275</v>
      </c>
      <c r="AN251" s="18">
        <v>35275</v>
      </c>
      <c r="AO251" s="18">
        <v>35275</v>
      </c>
      <c r="AP251" s="18">
        <v>35275</v>
      </c>
      <c r="AQ251" s="18">
        <v>35275</v>
      </c>
      <c r="AR251" s="18">
        <v>35615</v>
      </c>
      <c r="AS251" s="18">
        <v>35955</v>
      </c>
      <c r="AT251" s="18">
        <v>35275</v>
      </c>
      <c r="AU251" s="18"/>
      <c r="AV251" s="18"/>
      <c r="AW251" s="18"/>
      <c r="AX251" s="18"/>
      <c r="AY251" s="18"/>
      <c r="AZ251" s="18"/>
      <c r="BA251" s="18"/>
      <c r="BB251" s="18"/>
      <c r="BC251" s="18"/>
      <c r="BD251" s="18"/>
      <c r="BE251" s="18"/>
      <c r="BF251" s="18"/>
      <c r="BG251" s="18"/>
      <c r="BH251" s="18"/>
    </row>
    <row r="252" spans="3:60" hidden="1">
      <c r="C252" s="17" t="s">
        <v>125</v>
      </c>
      <c r="D252" s="17" t="s">
        <v>105</v>
      </c>
      <c r="E252" s="18">
        <v>0</v>
      </c>
      <c r="F252" s="18">
        <v>0</v>
      </c>
      <c r="G252" s="18">
        <v>0</v>
      </c>
      <c r="H252" s="18">
        <v>0</v>
      </c>
      <c r="I252" s="18">
        <v>0</v>
      </c>
      <c r="J252" s="18">
        <v>0</v>
      </c>
      <c r="K252" s="18">
        <v>1323</v>
      </c>
      <c r="L252" s="18">
        <v>1323</v>
      </c>
      <c r="M252" s="18">
        <v>1323</v>
      </c>
      <c r="N252" s="18">
        <v>1323</v>
      </c>
      <c r="O252" s="18">
        <v>1323</v>
      </c>
      <c r="P252" s="18">
        <v>1347</v>
      </c>
      <c r="Q252" s="18">
        <v>1371</v>
      </c>
      <c r="R252" s="18">
        <v>1467</v>
      </c>
      <c r="S252" s="19"/>
      <c r="T252" s="19"/>
      <c r="U252" s="19"/>
      <c r="V252" s="19"/>
      <c r="W252" s="19"/>
      <c r="X252" s="19"/>
      <c r="Y252" s="19"/>
      <c r="Z252" s="19"/>
      <c r="AA252" s="19"/>
      <c r="AB252" s="19"/>
      <c r="AC252" s="19"/>
      <c r="AD252" s="19"/>
      <c r="AE252" s="19"/>
      <c r="AF252" s="19"/>
      <c r="AG252" s="18">
        <v>0</v>
      </c>
      <c r="AH252" s="18">
        <v>0</v>
      </c>
      <c r="AI252" s="18">
        <v>0</v>
      </c>
      <c r="AJ252" s="18">
        <v>0</v>
      </c>
      <c r="AK252" s="18">
        <v>0</v>
      </c>
      <c r="AL252" s="18">
        <v>0</v>
      </c>
      <c r="AM252" s="18">
        <v>112455</v>
      </c>
      <c r="AN252" s="18">
        <v>112455</v>
      </c>
      <c r="AO252" s="18">
        <v>112455</v>
      </c>
      <c r="AP252" s="18">
        <v>112455</v>
      </c>
      <c r="AQ252" s="18">
        <v>112455</v>
      </c>
      <c r="AR252" s="18">
        <v>114495</v>
      </c>
      <c r="AS252" s="18">
        <v>116535</v>
      </c>
      <c r="AT252" s="18">
        <v>124695</v>
      </c>
      <c r="AU252" s="18"/>
      <c r="AV252" s="18"/>
      <c r="AW252" s="18"/>
      <c r="AX252" s="18"/>
      <c r="AY252" s="18"/>
      <c r="AZ252" s="18"/>
      <c r="BA252" s="18"/>
      <c r="BB252" s="18"/>
      <c r="BC252" s="18"/>
      <c r="BD252" s="18"/>
      <c r="BE252" s="18"/>
      <c r="BF252" s="18"/>
      <c r="BG252" s="18"/>
      <c r="BH252" s="18"/>
    </row>
    <row r="253" spans="3:60" hidden="1">
      <c r="C253" s="17" t="s">
        <v>125</v>
      </c>
      <c r="D253" s="17" t="s">
        <v>106</v>
      </c>
      <c r="E253" s="18">
        <v>0</v>
      </c>
      <c r="F253" s="18">
        <v>0</v>
      </c>
      <c r="G253" s="18">
        <v>0</v>
      </c>
      <c r="H253" s="18">
        <v>0</v>
      </c>
      <c r="I253" s="18">
        <v>0</v>
      </c>
      <c r="J253" s="18">
        <v>0</v>
      </c>
      <c r="K253" s="18">
        <v>1323</v>
      </c>
      <c r="L253" s="18">
        <v>1323</v>
      </c>
      <c r="M253" s="18">
        <v>1323</v>
      </c>
      <c r="N253" s="18">
        <v>1323</v>
      </c>
      <c r="O253" s="18">
        <v>1323</v>
      </c>
      <c r="P253" s="18">
        <v>1347</v>
      </c>
      <c r="Q253" s="18">
        <v>1371</v>
      </c>
      <c r="R253" s="18">
        <v>1467</v>
      </c>
      <c r="S253" s="19"/>
      <c r="T253" s="19"/>
      <c r="U253" s="19"/>
      <c r="V253" s="19"/>
      <c r="W253" s="19"/>
      <c r="X253" s="19"/>
      <c r="Y253" s="19"/>
      <c r="Z253" s="19"/>
      <c r="AA253" s="19"/>
      <c r="AB253" s="19"/>
      <c r="AC253" s="19"/>
      <c r="AD253" s="19"/>
      <c r="AE253" s="19"/>
      <c r="AF253" s="19"/>
      <c r="AG253" s="18">
        <v>0</v>
      </c>
      <c r="AH253" s="18">
        <v>0</v>
      </c>
      <c r="AI253" s="18">
        <v>0</v>
      </c>
      <c r="AJ253" s="18">
        <v>0</v>
      </c>
      <c r="AK253" s="18">
        <v>0</v>
      </c>
      <c r="AL253" s="18">
        <v>0</v>
      </c>
      <c r="AM253" s="18">
        <v>112455</v>
      </c>
      <c r="AN253" s="18">
        <v>112455</v>
      </c>
      <c r="AO253" s="18">
        <v>112455</v>
      </c>
      <c r="AP253" s="18">
        <v>112455</v>
      </c>
      <c r="AQ253" s="18">
        <v>112455</v>
      </c>
      <c r="AR253" s="18">
        <v>114495</v>
      </c>
      <c r="AS253" s="18">
        <v>116535</v>
      </c>
      <c r="AT253" s="18">
        <v>124695</v>
      </c>
      <c r="AU253" s="18"/>
      <c r="AV253" s="18"/>
      <c r="AW253" s="18"/>
      <c r="AX253" s="18"/>
      <c r="AY253" s="18"/>
      <c r="AZ253" s="18"/>
      <c r="BA253" s="18"/>
      <c r="BB253" s="18"/>
      <c r="BC253" s="18"/>
      <c r="BD253" s="18"/>
      <c r="BE253" s="18"/>
      <c r="BF253" s="18"/>
      <c r="BG253" s="18"/>
      <c r="BH253" s="18"/>
    </row>
  </sheetData>
  <hyperlinks>
    <hyperlink ref="A1" location="SOMMAIRE!A1" display="SOMMAIRE" xr:uid="{50D14C32-06CF-4441-8E12-0523B200AEB6}"/>
  </hyperlinks>
  <pageMargins left="0.7" right="0.7" top="0.75" bottom="0.75" header="0.3" footer="0.3"/>
  <pageSetup paperSize="9" orientation="portrait" horizontalDpi="300" verticalDpi="300"/>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1da35c6-efe3-499f-bfdd-69ff62f566e5" xsi:nil="true"/>
    <lcf76f155ced4ddcb4097134ff3c332f xmlns="253d9861-5057-4c6b-aa55-c1bece854d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Q D A A B Q S w M E F A A C A A g A z 3 w 9 X O l u 3 w q k A A A A 9 g A A A B I A H A B D b 2 5 m a W c v U G F j a 2 F n Z S 5 4 b W w g o h g A K K A U A A A A A A A A A A A A A A A A A A A A A A A A A A A A h Y 8 x D o I w G I W v Q r r T l u p A y E 8 Z T J w k M Z o Y V 1 I K N E I x b b H c z c E j e Q U x i r o 5 v u 9 9 w 3 v 3 6 w 2 y s W u D i z R W 9 T p F E a Y o k F r 0 p d J 1 i g Z X h T H K O G w L c S p q G U y y t s l o y x Q 1 z p 0 T Q r z 3 2 C 9 w b 2 r C K I 3 I M d / s R S O 7 A n 1 k 9 V 8 O l b a u 0 E I i D o f X G M 5 w t I w x o 9 M m I D O E X O m v w K b u 2 f 5 A W A 2 t G 4 z k l Q n X O y B z B P L + w B 9 Q S w M E F A A C A A g A z 3 w 9 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M 9 8 P V w o i k e 4 D g A A A B E A A A A T A B w A R m 9 y b X V s Y X M v U 2 V j d G l v b j E u b S C i G A A o o B Q A A A A A A A A A A A A A A A A A A A A A A A A A A A A r T k 0 u y c z P U w i G 0 I b W A F B L A Q I t A B Q A A g A I A M 9 8 P V z p b t 8 K p A A A A P Y A A A A S A A A A A A A A A A A A A A A A A A A A A A B D b 2 5 m a W c v U G F j a 2 F n Z S 5 4 b W x Q S w E C L Q A U A A I A C A D P f D 1 c D 8 r p q 6 Q A A A D p A A A A E w A A A A A A A A A A A A A A A A D w A A A A W 0 N v b n R l b n R f V H l w Z X N d L n h t b F B L A Q I t A B Q A A g A I A M 9 8 P V 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t a Y W F p T D n S a X V 2 S C b D h V w A A A A A A I A A A A A A B B m A A A A A Q A A I A A A A I V b Y h 2 + x B I W e h B 7 B 6 e T l f H S d E T v J Q M n 5 n 7 F 8 c b D X k N B A A A A A A 6 A A A A A A g A A I A A A A G J N u U Q 2 K z C D 6 P C V x C j Y M / H p t F N a i X g c 6 6 7 j g w P Z S T L a U A A A A G o p E y 0 J 7 q Y g O Y p b s E f E D k k W x d p B w O r V j u j q l U U Y m e + + j K f R P M l X 3 q w H M S A q m z r n 2 G 2 B 0 k n y W Z Z i w J e R g A m l P Y R e P d z D C 2 D N C O q 4 t m 8 A U 6 2 i Q A A A A D 9 c a q h 5 g 0 o t g H F a b 8 l f m I M d z R M c l t 4 V w l V F 1 J T d 4 y R f i k b W r d k S e y M q T h X g K i U T b 5 P C E 9 y 0 H L Z J + u 4 R a c I d 1 x A = < / D a t a M a s h u p > 
</file>

<file path=customXml/item4.xml><?xml version="1.0" encoding="utf-8"?>
<ct:contentTypeSchema xmlns:ct="http://schemas.microsoft.com/office/2006/metadata/contentType" xmlns:ma="http://schemas.microsoft.com/office/2006/metadata/properties/metaAttributes" ct:_="" ma:_="" ma:contentTypeName="Document" ma:contentTypeID="0x01010054A0A362C8B81F47807DE03BF445B4E9" ma:contentTypeVersion="13" ma:contentTypeDescription="Crée un document." ma:contentTypeScope="" ma:versionID="d1254b71788b6878b699fd3770298845">
  <xsd:schema xmlns:xsd="http://www.w3.org/2001/XMLSchema" xmlns:xs="http://www.w3.org/2001/XMLSchema" xmlns:p="http://schemas.microsoft.com/office/2006/metadata/properties" xmlns:ns2="253d9861-5057-4c6b-aa55-c1bece854d8d" xmlns:ns3="21da35c6-efe3-499f-bfdd-69ff62f566e5" targetNamespace="http://schemas.microsoft.com/office/2006/metadata/properties" ma:root="true" ma:fieldsID="54af3fc3e0e590547e78e6c79ba09db9" ns2:_="" ns3:_="">
    <xsd:import namespace="253d9861-5057-4c6b-aa55-c1bece854d8d"/>
    <xsd:import namespace="21da35c6-efe3-499f-bfdd-69ff62f566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3d9861-5057-4c6b-aa55-c1bece854d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86865b46-2695-4a22-9ac0-c3708c6513b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1da35c6-efe3-499f-bfdd-69ff62f566e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84cf948-5f3d-4d6e-b423-b884b12e46e0}" ma:internalName="TaxCatchAll" ma:showField="CatchAllData" ma:web="21da35c6-efe3-499f-bfdd-69ff62f566e5">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EBBEAF-119B-416D-9014-06B4B485867E}">
  <ds:schemaRefs>
    <ds:schemaRef ds:uri="http://schemas.microsoft.com/office/2006/metadata/properties"/>
    <ds:schemaRef ds:uri="http://schemas.microsoft.com/office/infopath/2007/PartnerControls"/>
    <ds:schemaRef ds:uri="21da35c6-efe3-499f-bfdd-69ff62f566e5"/>
    <ds:schemaRef ds:uri="253d9861-5057-4c6b-aa55-c1bece854d8d"/>
  </ds:schemaRefs>
</ds:datastoreItem>
</file>

<file path=customXml/itemProps2.xml><?xml version="1.0" encoding="utf-8"?>
<ds:datastoreItem xmlns:ds="http://schemas.openxmlformats.org/officeDocument/2006/customXml" ds:itemID="{3710D803-B004-4135-8FC0-2942DD6E63CE}">
  <ds:schemaRefs>
    <ds:schemaRef ds:uri="http://schemas.microsoft.com/sharepoint/v3/contenttype/forms"/>
  </ds:schemaRefs>
</ds:datastoreItem>
</file>

<file path=customXml/itemProps3.xml><?xml version="1.0" encoding="utf-8"?>
<ds:datastoreItem xmlns:ds="http://schemas.openxmlformats.org/officeDocument/2006/customXml" ds:itemID="{D097160F-61F4-41B6-B5F0-4A2FF6E8EF73}">
  <ds:schemaRefs>
    <ds:schemaRef ds:uri="http://schemas.microsoft.com/DataMashup"/>
  </ds:schemaRefs>
</ds:datastoreItem>
</file>

<file path=customXml/itemProps4.xml><?xml version="1.0" encoding="utf-8"?>
<ds:datastoreItem xmlns:ds="http://schemas.openxmlformats.org/officeDocument/2006/customXml" ds:itemID="{371BBC33-3137-4CFA-9640-4BDDA6439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3d9861-5057-4c6b-aa55-c1bece854d8d"/>
    <ds:schemaRef ds:uri="21da35c6-efe3-499f-bfdd-69ff62f566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39</vt:i4>
      </vt:variant>
    </vt:vector>
  </HeadingPairs>
  <TitlesOfParts>
    <vt:vector size="39" baseType="lpstr">
      <vt:lpstr>Informations générales</vt:lpstr>
      <vt:lpstr>SOMMAIRE</vt:lpstr>
      <vt:lpstr>Lecture du fichier</vt:lpstr>
      <vt:lpstr>Etiquettes</vt:lpstr>
      <vt:lpstr>Produits</vt:lpstr>
      <vt:lpstr>Secteurs</vt:lpstr>
      <vt:lpstr>Données</vt:lpstr>
      <vt:lpstr>Données </vt:lpstr>
      <vt:lpstr>Récolte - AGRESTE</vt:lpstr>
      <vt:lpstr>Données  </vt:lpstr>
      <vt:lpstr>Fabrications - PRODCOM</vt:lpstr>
      <vt:lpstr>Données   </vt:lpstr>
      <vt:lpstr>Comext mensuel - EUROSTAT</vt:lpstr>
      <vt:lpstr>Prétraitement données miroir</vt:lpstr>
      <vt:lpstr>X avec BE et NL (FR)</vt:lpstr>
      <vt:lpstr>I avec FR (BE)</vt:lpstr>
      <vt:lpstr>I avec FR (NL, communautaire)</vt:lpstr>
      <vt:lpstr>Données    </vt:lpstr>
      <vt:lpstr>Contraintes</vt:lpstr>
      <vt:lpstr>  Données</vt:lpstr>
      <vt:lpstr>MP Transformation - AGRESTE</vt:lpstr>
      <vt:lpstr>Contraintes </vt:lpstr>
      <vt:lpstr>   Données</vt:lpstr>
      <vt:lpstr>Coproduits - ONRB</vt:lpstr>
      <vt:lpstr>Données     </vt:lpstr>
      <vt:lpstr>Contraintes  </vt:lpstr>
      <vt:lpstr>    Données</vt:lpstr>
      <vt:lpstr>Transformation - GIPT</vt:lpstr>
      <vt:lpstr>Données      </vt:lpstr>
      <vt:lpstr>Contraintes   </vt:lpstr>
      <vt:lpstr>     Données</vt:lpstr>
      <vt:lpstr>Transformation - FranceAgriMer</vt:lpstr>
      <vt:lpstr>Récolte et échanges - SEMAE</vt:lpstr>
      <vt:lpstr>Données        </vt:lpstr>
      <vt:lpstr>Conso RHD - CIRCANA</vt:lpstr>
      <vt:lpstr>Données         </vt:lpstr>
      <vt:lpstr>Débouchés - CNIPT</vt:lpstr>
      <vt:lpstr> Données</vt:lpstr>
      <vt:lpstr>Données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Alexandre Pannier</dc:creator>
  <cp:lastModifiedBy>Alexandre Pannier</cp:lastModifiedBy>
  <dcterms:created xsi:type="dcterms:W3CDTF">2025-04-18T13:35:23Z</dcterms:created>
  <dcterms:modified xsi:type="dcterms:W3CDTF">2026-01-30T11:25:27Z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0x01010054A0A362C8B81F47807DE03BF445B4E9</vt:lpwstr>
  </property>
  <property fmtid="{D5CDD505-2E9C-101B-9397-08002B2CF9AE}" pid="3" name="MediaServiceImageTags">
    <vt:lpwstr/>
  </property>
</Properties>
</file>