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ate1904="1"/>
  <mc:AlternateContent xmlns:mc="http://schemas.openxmlformats.org/markup-compatibility/2006">
    <mc:Choice Requires="x15">
      <x15ac:absPath xmlns:x15ac="http://schemas.microsoft.com/office/spreadsheetml/2010/11/ac" url="D:\AFMFilieres\dev_terriflux\mfadata\Forêt Bois\Grand Est\"/>
    </mc:Choice>
  </mc:AlternateContent>
  <xr:revisionPtr revIDLastSave="0" documentId="13_ncr:1_{F08B49C8-8B67-4D78-887A-E8A6C327C007}" xr6:coauthVersionLast="47" xr6:coauthVersionMax="47" xr10:uidLastSave="{00000000-0000-0000-0000-000000000000}"/>
  <bookViews>
    <workbookView xWindow="28680" yWindow="-120" windowWidth="29040" windowHeight="16440" tabRatio="755" firstSheet="1" activeTab="9" xr2:uid="{00000000-000D-0000-FFFF-FFFF00000000}"/>
  </bookViews>
  <sheets>
    <sheet name="FAQ" sheetId="1" r:id="rId1"/>
    <sheet name="Pistes d'amélioration" sheetId="2" r:id="rId2"/>
    <sheet name="Paramètres" sheetId="3" r:id="rId3"/>
    <sheet name="Produits" sheetId="4" r:id="rId4"/>
    <sheet name="Secteurs" sheetId="5" r:id="rId5"/>
    <sheet name="Flux pouvant exister" sheetId="6" r:id="rId6"/>
    <sheet name="Données" sheetId="7" r:id="rId7"/>
    <sheet name="Min Max" sheetId="8" r:id="rId8"/>
    <sheet name="Contraintes" sheetId="9" r:id="rId9"/>
    <sheet name="Conversions" sheetId="10" r:id="rId10"/>
  </sheets>
  <definedNames>
    <definedName name="_xlnm._FilterDatabase" localSheetId="8" hidden="1">Contraintes!$A$1:$Y$64</definedName>
    <definedName name="_xlnm._FilterDatabase" localSheetId="6" hidden="1">Données!$A$1:$M$64</definedName>
    <definedName name="_xlnm._FilterDatabase" localSheetId="7" hidden="1">'Min Max'!$A$1:$L$6</definedName>
    <definedName name="conversions_domestiques">Conversions!$B$3:$R$46</definedName>
    <definedName name="conversions_echanges">Conversions!$B$47:$R$54</definedName>
    <definedName name="infra_d_f">Conversions!$E$79</definedName>
    <definedName name="infra_d_r">Conversions!$E$80</definedName>
    <definedName name="retrait_v_f">Conversions!$AH$79</definedName>
    <definedName name="retrait_v_r">Conversions!$AH$80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5" i="10" l="1"/>
  <c r="O14" i="10"/>
  <c r="L21" i="10"/>
  <c r="R21" i="10"/>
  <c r="O21" i="10"/>
  <c r="L8" i="10"/>
  <c r="L4" i="10"/>
  <c r="F3" i="7" l="1"/>
  <c r="AH77" i="10"/>
  <c r="K77" i="10"/>
  <c r="J77" i="10"/>
  <c r="S77" i="10" s="1"/>
  <c r="I77" i="10"/>
  <c r="L77" i="10" s="1"/>
  <c r="E77" i="10"/>
  <c r="AH76" i="10"/>
  <c r="K76" i="10"/>
  <c r="J76" i="10"/>
  <c r="Q76" i="10" s="1"/>
  <c r="I76" i="10"/>
  <c r="L76" i="10" s="1"/>
  <c r="E76" i="10"/>
  <c r="AH75" i="10"/>
  <c r="K75" i="10"/>
  <c r="J75" i="10"/>
  <c r="S75" i="10" s="1"/>
  <c r="I75" i="10"/>
  <c r="L75" i="10" s="1"/>
  <c r="E75" i="10"/>
  <c r="AH74" i="10"/>
  <c r="K74" i="10"/>
  <c r="J74" i="10"/>
  <c r="S74" i="10" s="1"/>
  <c r="I74" i="10"/>
  <c r="L74" i="10" s="1"/>
  <c r="E74" i="10"/>
  <c r="AH73" i="10"/>
  <c r="K73" i="10"/>
  <c r="J73" i="10"/>
  <c r="R73" i="10" s="1"/>
  <c r="I73" i="10"/>
  <c r="L73" i="10" s="1"/>
  <c r="E73" i="10"/>
  <c r="AH72" i="10"/>
  <c r="K72" i="10"/>
  <c r="J72" i="10"/>
  <c r="I72" i="10"/>
  <c r="L72" i="10" s="1"/>
  <c r="E72" i="10"/>
  <c r="AH71" i="10"/>
  <c r="K71" i="10"/>
  <c r="J71" i="10"/>
  <c r="S71" i="10" s="1"/>
  <c r="I71" i="10"/>
  <c r="L71" i="10" s="1"/>
  <c r="E71" i="10"/>
  <c r="AH70" i="10"/>
  <c r="K70" i="10"/>
  <c r="J70" i="10"/>
  <c r="S70" i="10" s="1"/>
  <c r="I70" i="10"/>
  <c r="L70" i="10" s="1"/>
  <c r="E70" i="10"/>
  <c r="AH69" i="10"/>
  <c r="S69" i="10"/>
  <c r="R69" i="10"/>
  <c r="K69" i="10"/>
  <c r="J69" i="10"/>
  <c r="N69" i="10" s="1"/>
  <c r="I69" i="10"/>
  <c r="L69" i="10" s="1"/>
  <c r="E69" i="10"/>
  <c r="AH68" i="10"/>
  <c r="K68" i="10"/>
  <c r="J68" i="10"/>
  <c r="S68" i="10" s="1"/>
  <c r="I68" i="10"/>
  <c r="L68" i="10" s="1"/>
  <c r="E68" i="10"/>
  <c r="AH67" i="10"/>
  <c r="K67" i="10"/>
  <c r="J67" i="10"/>
  <c r="S67" i="10" s="1"/>
  <c r="I67" i="10"/>
  <c r="L67" i="10" s="1"/>
  <c r="E67" i="10"/>
  <c r="AH66" i="10"/>
  <c r="K66" i="10"/>
  <c r="J66" i="10"/>
  <c r="R66" i="10" s="1"/>
  <c r="I66" i="10"/>
  <c r="L66" i="10" s="1"/>
  <c r="E66" i="10"/>
  <c r="AH65" i="10"/>
  <c r="K65" i="10"/>
  <c r="J65" i="10"/>
  <c r="I65" i="10"/>
  <c r="L65" i="10" s="1"/>
  <c r="Z65" i="10" s="1"/>
  <c r="E65" i="10"/>
  <c r="AH64" i="10"/>
  <c r="N64" i="10"/>
  <c r="K64" i="10"/>
  <c r="J64" i="10"/>
  <c r="I64" i="10"/>
  <c r="L64" i="10" s="1"/>
  <c r="E64" i="10"/>
  <c r="AH63" i="10"/>
  <c r="K63" i="10"/>
  <c r="J63" i="10"/>
  <c r="P63" i="10" s="1"/>
  <c r="I63" i="10"/>
  <c r="L63" i="10" s="1"/>
  <c r="E63" i="10"/>
  <c r="AH62" i="10"/>
  <c r="K62" i="10"/>
  <c r="J62" i="10"/>
  <c r="S62" i="10" s="1"/>
  <c r="I62" i="10"/>
  <c r="L62" i="10" s="1"/>
  <c r="Z62" i="10" s="1"/>
  <c r="E62" i="10"/>
  <c r="AH61" i="10"/>
  <c r="K61" i="10"/>
  <c r="J61" i="10"/>
  <c r="I61" i="10"/>
  <c r="L61" i="10" s="1"/>
  <c r="E61" i="10"/>
  <c r="AH60" i="10"/>
  <c r="K60" i="10"/>
  <c r="J60" i="10"/>
  <c r="I60" i="10"/>
  <c r="L60" i="10" s="1"/>
  <c r="E60" i="10"/>
  <c r="AH59" i="10"/>
  <c r="AH80" i="10" s="1"/>
  <c r="K59" i="10"/>
  <c r="J59" i="10"/>
  <c r="I59" i="10"/>
  <c r="L59" i="10" s="1"/>
  <c r="E59" i="10"/>
  <c r="E80" i="10" s="1"/>
  <c r="O54" i="10"/>
  <c r="O53" i="10"/>
  <c r="O52" i="10"/>
  <c r="O50" i="10"/>
  <c r="O49" i="10"/>
  <c r="O48" i="10"/>
  <c r="D48" i="10"/>
  <c r="O47" i="10"/>
  <c r="O46" i="10"/>
  <c r="O45" i="10"/>
  <c r="O44" i="10"/>
  <c r="O43" i="10"/>
  <c r="O42" i="10"/>
  <c r="O41" i="10"/>
  <c r="O40" i="10"/>
  <c r="O38" i="10"/>
  <c r="O37" i="10"/>
  <c r="O36" i="10"/>
  <c r="O35" i="10"/>
  <c r="O34" i="10"/>
  <c r="O39" i="10" s="1"/>
  <c r="G34" i="10"/>
  <c r="G51" i="10" s="1"/>
  <c r="F34" i="10"/>
  <c r="F51" i="10" s="1"/>
  <c r="O33" i="10"/>
  <c r="O32" i="10"/>
  <c r="O31" i="10"/>
  <c r="O30" i="10"/>
  <c r="O29" i="10"/>
  <c r="O28" i="10"/>
  <c r="O27" i="10"/>
  <c r="O26" i="10"/>
  <c r="O25" i="10"/>
  <c r="L24" i="10"/>
  <c r="L23" i="10"/>
  <c r="K10" i="7" s="1"/>
  <c r="F10" i="7" s="1"/>
  <c r="L22" i="10"/>
  <c r="K7" i="7" s="1"/>
  <c r="F7" i="7" s="1"/>
  <c r="R22" i="10"/>
  <c r="O22" i="10"/>
  <c r="L20" i="10"/>
  <c r="K8" i="7" s="1"/>
  <c r="F8" i="7" s="1"/>
  <c r="O20" i="10"/>
  <c r="L19" i="10"/>
  <c r="K9" i="7" s="1"/>
  <c r="F9" i="7" s="1"/>
  <c r="O19" i="10"/>
  <c r="O18" i="10"/>
  <c r="O17" i="10"/>
  <c r="O16" i="10"/>
  <c r="L13" i="10"/>
  <c r="K2" i="7" s="1"/>
  <c r="F2" i="7" s="1"/>
  <c r="L12" i="10"/>
  <c r="K6" i="7" s="1"/>
  <c r="F6" i="7" s="1"/>
  <c r="O11" i="10"/>
  <c r="L10" i="10"/>
  <c r="K5" i="7" s="1"/>
  <c r="F5" i="7" s="1"/>
  <c r="L9" i="10"/>
  <c r="K4" i="7" s="1"/>
  <c r="F4" i="7" s="1"/>
  <c r="L7" i="10"/>
  <c r="L6" i="10"/>
  <c r="L5" i="10"/>
  <c r="L3" i="10"/>
  <c r="Q3" i="10"/>
  <c r="K11" i="8"/>
  <c r="G11" i="8" s="1"/>
  <c r="I31" i="7"/>
  <c r="I3" i="7"/>
  <c r="Z73" i="10" l="1"/>
  <c r="U73" i="10"/>
  <c r="T73" i="10"/>
  <c r="S64" i="10"/>
  <c r="S66" i="10"/>
  <c r="O64" i="10"/>
  <c r="P66" i="10"/>
  <c r="Q60" i="10"/>
  <c r="Q66" i="10"/>
  <c r="O72" i="10"/>
  <c r="K28" i="7"/>
  <c r="F28" i="7" s="1"/>
  <c r="K26" i="7"/>
  <c r="F26" i="7" s="1"/>
  <c r="K24" i="7"/>
  <c r="F24" i="7" s="1"/>
  <c r="K22" i="7"/>
  <c r="F22" i="7" s="1"/>
  <c r="K27" i="7"/>
  <c r="F27" i="7" s="1"/>
  <c r="K29" i="7"/>
  <c r="F29" i="7" s="1"/>
  <c r="K25" i="7"/>
  <c r="F25" i="7" s="1"/>
  <c r="K23" i="7"/>
  <c r="F23" i="7" s="1"/>
  <c r="S65" i="10"/>
  <c r="O69" i="10"/>
  <c r="P69" i="10"/>
  <c r="S59" i="10"/>
  <c r="Q69" i="10"/>
  <c r="S73" i="10"/>
  <c r="AG73" i="10" s="1"/>
  <c r="Y68" i="10"/>
  <c r="Z68" i="10"/>
  <c r="Z70" i="10"/>
  <c r="AG70" i="10" s="1"/>
  <c r="U70" i="10"/>
  <c r="W70" i="10"/>
  <c r="V70" i="10"/>
  <c r="T70" i="10"/>
  <c r="M72" i="10"/>
  <c r="N72" i="10"/>
  <c r="N76" i="10"/>
  <c r="AG68" i="10"/>
  <c r="M75" i="10"/>
  <c r="AA75" i="10" s="1"/>
  <c r="R76" i="10"/>
  <c r="M59" i="10"/>
  <c r="R60" i="10"/>
  <c r="P72" i="10"/>
  <c r="V73" i="10"/>
  <c r="N75" i="10"/>
  <c r="S76" i="10"/>
  <c r="F39" i="10"/>
  <c r="N59" i="10"/>
  <c r="S60" i="10"/>
  <c r="M62" i="10"/>
  <c r="Q63" i="10"/>
  <c r="Q72" i="10"/>
  <c r="O75" i="10"/>
  <c r="G39" i="10"/>
  <c r="O59" i="10"/>
  <c r="N62" i="10"/>
  <c r="R63" i="10"/>
  <c r="R72" i="10"/>
  <c r="P75" i="10"/>
  <c r="P59" i="10"/>
  <c r="O62" i="10"/>
  <c r="Q75" i="10"/>
  <c r="Q59" i="10"/>
  <c r="P62" i="10"/>
  <c r="R75" i="10"/>
  <c r="R59" i="10"/>
  <c r="S61" i="10"/>
  <c r="Q62" i="10"/>
  <c r="Q67" i="10"/>
  <c r="R62" i="10"/>
  <c r="M67" i="10"/>
  <c r="O66" i="10"/>
  <c r="N67" i="10"/>
  <c r="AB67" i="10" s="1"/>
  <c r="M70" i="10"/>
  <c r="AA70" i="10" s="1"/>
  <c r="U64" i="10"/>
  <c r="AB64" i="10" s="1"/>
  <c r="T64" i="10"/>
  <c r="Z64" i="10"/>
  <c r="AG64" i="10" s="1"/>
  <c r="Y64" i="10"/>
  <c r="X64" i="10"/>
  <c r="W64" i="10"/>
  <c r="V64" i="10"/>
  <c r="AC64" i="10" s="1"/>
  <c r="Z76" i="10"/>
  <c r="Y76" i="10"/>
  <c r="AF76" i="10" s="1"/>
  <c r="X76" i="10"/>
  <c r="AE76" i="10" s="1"/>
  <c r="W76" i="10"/>
  <c r="V76" i="10"/>
  <c r="U76" i="10"/>
  <c r="T76" i="10"/>
  <c r="Z69" i="10"/>
  <c r="AG69" i="10" s="1"/>
  <c r="Y69" i="10"/>
  <c r="AF69" i="10" s="1"/>
  <c r="X69" i="10"/>
  <c r="W69" i="10"/>
  <c r="AD69" i="10" s="1"/>
  <c r="V69" i="10"/>
  <c r="AC69" i="10" s="1"/>
  <c r="U69" i="10"/>
  <c r="AB69" i="10" s="1"/>
  <c r="T69" i="10"/>
  <c r="AB76" i="10"/>
  <c r="AG62" i="10"/>
  <c r="T67" i="10"/>
  <c r="U67" i="10"/>
  <c r="Z67" i="10"/>
  <c r="AG67" i="10" s="1"/>
  <c r="Y67" i="10"/>
  <c r="X67" i="10"/>
  <c r="W67" i="10"/>
  <c r="V67" i="10"/>
  <c r="Z60" i="10"/>
  <c r="Y60" i="10"/>
  <c r="AF60" i="10" s="1"/>
  <c r="X60" i="10"/>
  <c r="AE60" i="10" s="1"/>
  <c r="W60" i="10"/>
  <c r="V60" i="10"/>
  <c r="U60" i="10"/>
  <c r="T60" i="10"/>
  <c r="Z75" i="10"/>
  <c r="AG75" i="10" s="1"/>
  <c r="Y75" i="10"/>
  <c r="AF75" i="10" s="1"/>
  <c r="X75" i="10"/>
  <c r="W75" i="10"/>
  <c r="AD75" i="10" s="1"/>
  <c r="V75" i="10"/>
  <c r="AC75" i="10" s="1"/>
  <c r="U75" i="10"/>
  <c r="T75" i="10"/>
  <c r="AG76" i="10"/>
  <c r="Z72" i="10"/>
  <c r="Y72" i="10"/>
  <c r="X72" i="10"/>
  <c r="AE72" i="10" s="1"/>
  <c r="W72" i="10"/>
  <c r="V72" i="10"/>
  <c r="AC72" i="10" s="1"/>
  <c r="U72" i="10"/>
  <c r="T72" i="10"/>
  <c r="AA72" i="10" s="1"/>
  <c r="W74" i="10"/>
  <c r="V74" i="10"/>
  <c r="U74" i="10"/>
  <c r="T74" i="10"/>
  <c r="X74" i="10"/>
  <c r="Z74" i="10"/>
  <c r="AG74" i="10" s="1"/>
  <c r="Y74" i="10"/>
  <c r="V61" i="10"/>
  <c r="U61" i="10"/>
  <c r="T61" i="10"/>
  <c r="W61" i="10"/>
  <c r="Z61" i="10"/>
  <c r="AG61" i="10" s="1"/>
  <c r="Y61" i="10"/>
  <c r="X61" i="10"/>
  <c r="Z59" i="10"/>
  <c r="Y59" i="10"/>
  <c r="AF59" i="10" s="1"/>
  <c r="X59" i="10"/>
  <c r="W59" i="10"/>
  <c r="V59" i="10"/>
  <c r="AC59" i="10" s="1"/>
  <c r="U59" i="10"/>
  <c r="T59" i="10"/>
  <c r="AA59" i="10" s="1"/>
  <c r="V77" i="10"/>
  <c r="U77" i="10"/>
  <c r="T77" i="10"/>
  <c r="W77" i="10"/>
  <c r="Z77" i="10"/>
  <c r="Y77" i="10"/>
  <c r="X77" i="10"/>
  <c r="AG65" i="10"/>
  <c r="AA67" i="10"/>
  <c r="X71" i="10"/>
  <c r="W71" i="10"/>
  <c r="V71" i="10"/>
  <c r="U71" i="10"/>
  <c r="T71" i="10"/>
  <c r="Y71" i="10"/>
  <c r="Z71" i="10"/>
  <c r="AG71" i="10" s="1"/>
  <c r="AD63" i="10"/>
  <c r="AG77" i="10"/>
  <c r="AE66" i="10"/>
  <c r="AE67" i="10"/>
  <c r="Z63" i="10"/>
  <c r="Y63" i="10"/>
  <c r="AF63" i="10" s="1"/>
  <c r="X63" i="10"/>
  <c r="W63" i="10"/>
  <c r="V63" i="10"/>
  <c r="U63" i="10"/>
  <c r="T63" i="10"/>
  <c r="AB75" i="10"/>
  <c r="AG59" i="10"/>
  <c r="Z66" i="10"/>
  <c r="AG66" i="10" s="1"/>
  <c r="Y66" i="10"/>
  <c r="AF66" i="10" s="1"/>
  <c r="X66" i="10"/>
  <c r="W66" i="10"/>
  <c r="AD66" i="10" s="1"/>
  <c r="V66" i="10"/>
  <c r="U66" i="10"/>
  <c r="T66" i="10"/>
  <c r="S63" i="10"/>
  <c r="M65" i="10"/>
  <c r="N65" i="10"/>
  <c r="M68" i="10"/>
  <c r="O51" i="10"/>
  <c r="O65" i="10"/>
  <c r="N68" i="10"/>
  <c r="X70" i="10"/>
  <c r="M71" i="10"/>
  <c r="W73" i="10"/>
  <c r="P65" i="10"/>
  <c r="O68" i="10"/>
  <c r="Y70" i="10"/>
  <c r="N71" i="10"/>
  <c r="AB71" i="10" s="1"/>
  <c r="S72" i="10"/>
  <c r="X73" i="10"/>
  <c r="M74" i="10"/>
  <c r="M61" i="10"/>
  <c r="AA61" i="10" s="1"/>
  <c r="Q65" i="10"/>
  <c r="AE65" i="10" s="1"/>
  <c r="P68" i="10"/>
  <c r="O71" i="10"/>
  <c r="Y73" i="10"/>
  <c r="AF73" i="10" s="1"/>
  <c r="N74" i="10"/>
  <c r="M77" i="10"/>
  <c r="N61" i="10"/>
  <c r="AB61" i="10" s="1"/>
  <c r="M64" i="10"/>
  <c r="AA64" i="10" s="1"/>
  <c r="R65" i="10"/>
  <c r="Q68" i="10"/>
  <c r="P71" i="10"/>
  <c r="O74" i="10"/>
  <c r="AC74" i="10" s="1"/>
  <c r="N77" i="10"/>
  <c r="AB77" i="10" s="1"/>
  <c r="O61" i="10"/>
  <c r="T62" i="10"/>
  <c r="R68" i="10"/>
  <c r="AF68" i="10" s="1"/>
  <c r="Q71" i="10"/>
  <c r="P74" i="10"/>
  <c r="O77" i="10"/>
  <c r="P61" i="10"/>
  <c r="U62" i="10"/>
  <c r="AB62" i="10" s="1"/>
  <c r="T65" i="10"/>
  <c r="R71" i="10"/>
  <c r="Q74" i="10"/>
  <c r="P77" i="10"/>
  <c r="Q61" i="10"/>
  <c r="V62" i="10"/>
  <c r="AC62" i="10" s="1"/>
  <c r="P64" i="10"/>
  <c r="U65" i="10"/>
  <c r="O67" i="10"/>
  <c r="AC67" i="10" s="1"/>
  <c r="T68" i="10"/>
  <c r="N70" i="10"/>
  <c r="AB70" i="10" s="1"/>
  <c r="M73" i="10"/>
  <c r="AA73" i="10" s="1"/>
  <c r="R74" i="10"/>
  <c r="Q77" i="10"/>
  <c r="M60" i="10"/>
  <c r="R61" i="10"/>
  <c r="AF61" i="10" s="1"/>
  <c r="W62" i="10"/>
  <c r="AD62" i="10" s="1"/>
  <c r="Q64" i="10"/>
  <c r="V65" i="10"/>
  <c r="P67" i="10"/>
  <c r="AD67" i="10" s="1"/>
  <c r="U68" i="10"/>
  <c r="O70" i="10"/>
  <c r="AC70" i="10" s="1"/>
  <c r="N73" i="10"/>
  <c r="AB73" i="10" s="1"/>
  <c r="M76" i="10"/>
  <c r="AA76" i="10" s="1"/>
  <c r="R77" i="10"/>
  <c r="AF77" i="10" s="1"/>
  <c r="N60" i="10"/>
  <c r="X62" i="10"/>
  <c r="AE62" i="10" s="1"/>
  <c r="M63" i="10"/>
  <c r="AA63" i="10" s="1"/>
  <c r="R64" i="10"/>
  <c r="W65" i="10"/>
  <c r="V68" i="10"/>
  <c r="P70" i="10"/>
  <c r="AD70" i="10" s="1"/>
  <c r="O73" i="10"/>
  <c r="AC73" i="10" s="1"/>
  <c r="E79" i="10"/>
  <c r="O60" i="10"/>
  <c r="Y62" i="10"/>
  <c r="N63" i="10"/>
  <c r="X65" i="10"/>
  <c r="M66" i="10"/>
  <c r="R67" i="10"/>
  <c r="AF67" i="10" s="1"/>
  <c r="W68" i="10"/>
  <c r="Q70" i="10"/>
  <c r="AE70" i="10" s="1"/>
  <c r="P73" i="10"/>
  <c r="AD73" i="10" s="1"/>
  <c r="O76" i="10"/>
  <c r="AC76" i="10" s="1"/>
  <c r="AH79" i="10"/>
  <c r="P60" i="10"/>
  <c r="O63" i="10"/>
  <c r="Y65" i="10"/>
  <c r="N66" i="10"/>
  <c r="X68" i="10"/>
  <c r="M69" i="10"/>
  <c r="R70" i="10"/>
  <c r="Q73" i="10"/>
  <c r="P76" i="10"/>
  <c r="AG60" i="10" l="1"/>
  <c r="AE68" i="10"/>
  <c r="AB59" i="10"/>
  <c r="AB72" i="10"/>
  <c r="AF62" i="10"/>
  <c r="AE69" i="10"/>
  <c r="AD64" i="10"/>
  <c r="AE64" i="10"/>
  <c r="AC61" i="10"/>
  <c r="AD72" i="10"/>
  <c r="AD71" i="10"/>
  <c r="AA74" i="10"/>
  <c r="AF65" i="10"/>
  <c r="AB65" i="10"/>
  <c r="AA65" i="10"/>
  <c r="AD59" i="10"/>
  <c r="AE75" i="10"/>
  <c r="M14" i="10"/>
  <c r="N14" i="10" s="1"/>
  <c r="P14" i="10" s="1"/>
  <c r="K14" i="10" s="1"/>
  <c r="L14" i="10" s="1"/>
  <c r="M21" i="10"/>
  <c r="N21" i="10" s="1"/>
  <c r="P21" i="10" s="1"/>
  <c r="M8" i="10"/>
  <c r="M4" i="10"/>
  <c r="AG63" i="10"/>
  <c r="AE59" i="10"/>
  <c r="AC68" i="10"/>
  <c r="AE71" i="10"/>
  <c r="AD65" i="10"/>
  <c r="AC66" i="10"/>
  <c r="AA62" i="10"/>
  <c r="AE63" i="10"/>
  <c r="AF72" i="10"/>
  <c r="AE61" i="10"/>
  <c r="AB60" i="10"/>
  <c r="AA66" i="10"/>
  <c r="AD76" i="10"/>
  <c r="AD77" i="10"/>
  <c r="AE73" i="10"/>
  <c r="AA71" i="10"/>
  <c r="AB63" i="10"/>
  <c r="AF70" i="10"/>
  <c r="AA69" i="10"/>
  <c r="AA77" i="10"/>
  <c r="AG72" i="10"/>
  <c r="AB66" i="10"/>
  <c r="AE74" i="10"/>
  <c r="AC63" i="10"/>
  <c r="AD61" i="10"/>
  <c r="AC65" i="10"/>
  <c r="M53" i="10"/>
  <c r="N53" i="10" s="1"/>
  <c r="M27" i="10"/>
  <c r="N27" i="10" s="1"/>
  <c r="M23" i="10"/>
  <c r="M19" i="10"/>
  <c r="N19" i="10" s="1"/>
  <c r="P19" i="10" s="1"/>
  <c r="M10" i="10"/>
  <c r="M46" i="10"/>
  <c r="N46" i="10" s="1"/>
  <c r="M34" i="10"/>
  <c r="M32" i="10"/>
  <c r="N32" i="10" s="1"/>
  <c r="P32" i="10" s="1"/>
  <c r="M16" i="10"/>
  <c r="N16" i="10" s="1"/>
  <c r="M9" i="10"/>
  <c r="M48" i="10"/>
  <c r="N48" i="10" s="1"/>
  <c r="M43" i="10"/>
  <c r="N43" i="10" s="1"/>
  <c r="M36" i="10"/>
  <c r="N36" i="10" s="1"/>
  <c r="M41" i="10"/>
  <c r="N41" i="10" s="1"/>
  <c r="M29" i="10"/>
  <c r="N29" i="10" s="1"/>
  <c r="M15" i="10"/>
  <c r="N15" i="10" s="1"/>
  <c r="P15" i="10" s="1"/>
  <c r="K15" i="10" s="1"/>
  <c r="L15" i="10" s="1"/>
  <c r="K3" i="7" s="1"/>
  <c r="M7" i="10"/>
  <c r="M50" i="10"/>
  <c r="N50" i="10" s="1"/>
  <c r="M40" i="10"/>
  <c r="N40" i="10" s="1"/>
  <c r="M38" i="10"/>
  <c r="N38" i="10" s="1"/>
  <c r="M52" i="10"/>
  <c r="N52" i="10" s="1"/>
  <c r="M26" i="10"/>
  <c r="N26" i="10" s="1"/>
  <c r="M22" i="10"/>
  <c r="N22" i="10" s="1"/>
  <c r="P22" i="10" s="1"/>
  <c r="M18" i="10"/>
  <c r="N18" i="10" s="1"/>
  <c r="K18" i="10" s="1"/>
  <c r="M13" i="10"/>
  <c r="M6" i="10"/>
  <c r="M45" i="10"/>
  <c r="N45" i="10" s="1"/>
  <c r="M31" i="10"/>
  <c r="N31" i="10" s="1"/>
  <c r="M12" i="10"/>
  <c r="M5" i="10"/>
  <c r="M42" i="10"/>
  <c r="N42" i="10" s="1"/>
  <c r="M54" i="10"/>
  <c r="N54" i="10" s="1"/>
  <c r="M47" i="10"/>
  <c r="N47" i="10" s="1"/>
  <c r="M35" i="10"/>
  <c r="N35" i="10" s="1"/>
  <c r="M33" i="10"/>
  <c r="N33" i="10" s="1"/>
  <c r="P33" i="10" s="1"/>
  <c r="M28" i="10"/>
  <c r="N28" i="10" s="1"/>
  <c r="M20" i="10"/>
  <c r="N20" i="10" s="1"/>
  <c r="P20" i="10" s="1"/>
  <c r="M3" i="10"/>
  <c r="M49" i="10"/>
  <c r="N49" i="10" s="1"/>
  <c r="M39" i="10"/>
  <c r="M37" i="10"/>
  <c r="N37" i="10" s="1"/>
  <c r="M25" i="10"/>
  <c r="N25" i="10" s="1"/>
  <c r="M17" i="10"/>
  <c r="N17" i="10" s="1"/>
  <c r="M51" i="10"/>
  <c r="M44" i="10"/>
  <c r="N44" i="10" s="1"/>
  <c r="M30" i="10"/>
  <c r="N30" i="10" s="1"/>
  <c r="M24" i="10"/>
  <c r="M11" i="10"/>
  <c r="N11" i="10" s="1"/>
  <c r="AB68" i="10"/>
  <c r="AC60" i="10"/>
  <c r="AF71" i="10"/>
  <c r="AB74" i="10"/>
  <c r="AA60" i="10"/>
  <c r="AD60" i="10"/>
  <c r="AE77" i="10"/>
  <c r="AC77" i="10"/>
  <c r="AC71" i="10"/>
  <c r="R31" i="10"/>
  <c r="R33" i="10"/>
  <c r="K33" i="10" s="1"/>
  <c r="R48" i="10"/>
  <c r="R49" i="10"/>
  <c r="K32" i="10"/>
  <c r="R46" i="10"/>
  <c r="AF64" i="10"/>
  <c r="AF74" i="10"/>
  <c r="AD74" i="10"/>
  <c r="AD68" i="10"/>
  <c r="AA68" i="10"/>
  <c r="K11" i="10" l="1"/>
  <c r="P11" i="10"/>
  <c r="K41" i="10"/>
  <c r="P41" i="10"/>
  <c r="K17" i="10"/>
  <c r="P17" i="10"/>
  <c r="K25" i="10"/>
  <c r="P25" i="10"/>
  <c r="K49" i="10"/>
  <c r="P49" i="10"/>
  <c r="K26" i="10"/>
  <c r="P26" i="10"/>
  <c r="K46" i="10"/>
  <c r="P46" i="10"/>
  <c r="K42" i="10"/>
  <c r="P42" i="10"/>
  <c r="R36" i="10"/>
  <c r="K36" i="10" s="1"/>
  <c r="L36" i="10" s="1"/>
  <c r="P36" i="10"/>
  <c r="L33" i="10"/>
  <c r="K7" i="8"/>
  <c r="G7" i="8" s="1"/>
  <c r="K8" i="8"/>
  <c r="G8" i="8" s="1"/>
  <c r="L32" i="10"/>
  <c r="R32" i="10"/>
  <c r="K44" i="10"/>
  <c r="P44" i="10"/>
  <c r="P43" i="10"/>
  <c r="K43" i="10"/>
  <c r="L43" i="10" s="1"/>
  <c r="K52" i="10"/>
  <c r="P52" i="10"/>
  <c r="R38" i="10"/>
  <c r="K38" i="10" s="1"/>
  <c r="L38" i="10" s="1"/>
  <c r="P38" i="10"/>
  <c r="K54" i="10"/>
  <c r="P54" i="10"/>
  <c r="R37" i="10"/>
  <c r="K37" i="10" s="1"/>
  <c r="L37" i="10" s="1"/>
  <c r="P37" i="10"/>
  <c r="K40" i="10"/>
  <c r="L40" i="10" s="1"/>
  <c r="P40" i="10"/>
  <c r="K29" i="10"/>
  <c r="L29" i="10" s="1"/>
  <c r="P29" i="10"/>
  <c r="K45" i="10"/>
  <c r="L45" i="10" s="1"/>
  <c r="P45" i="10"/>
  <c r="P18" i="10"/>
  <c r="K50" i="10"/>
  <c r="P50" i="10"/>
  <c r="K30" i="10"/>
  <c r="P30" i="10"/>
  <c r="K31" i="10"/>
  <c r="P31" i="10"/>
  <c r="P48" i="10"/>
  <c r="K48" i="10"/>
  <c r="P16" i="10"/>
  <c r="K16" i="10" s="1"/>
  <c r="K28" i="10"/>
  <c r="P28" i="10"/>
  <c r="N34" i="10"/>
  <c r="R35" i="10"/>
  <c r="P35" i="10"/>
  <c r="K27" i="10"/>
  <c r="P27" i="10"/>
  <c r="K47" i="10"/>
  <c r="P47" i="10"/>
  <c r="K53" i="10"/>
  <c r="P53" i="10"/>
  <c r="L31" i="10" l="1"/>
  <c r="L46" i="10"/>
  <c r="K3" i="8"/>
  <c r="F3" i="8" s="1"/>
  <c r="K10" i="8"/>
  <c r="G10" i="8" s="1"/>
  <c r="L26" i="10"/>
  <c r="K5" i="8"/>
  <c r="F5" i="8" s="1"/>
  <c r="L18" i="10"/>
  <c r="K16" i="7" s="1"/>
  <c r="F16" i="7" s="1"/>
  <c r="N3" i="7" s="1"/>
  <c r="K4" i="8"/>
  <c r="F4" i="8" s="1"/>
  <c r="K35" i="10"/>
  <c r="K34" i="10" s="1"/>
  <c r="R34" i="10"/>
  <c r="N39" i="10"/>
  <c r="N51" i="10"/>
  <c r="L44" i="10"/>
  <c r="L25" i="10"/>
  <c r="K14" i="7" s="1"/>
  <c r="F14" i="7" s="1"/>
  <c r="L28" i="10"/>
  <c r="K13" i="7" s="1"/>
  <c r="F13" i="7" s="1"/>
  <c r="L54" i="10"/>
  <c r="L42" i="10"/>
  <c r="K30" i="7" s="1"/>
  <c r="F30" i="7" s="1"/>
  <c r="L30" i="10"/>
  <c r="K15" i="7" s="1"/>
  <c r="F15" i="7" s="1"/>
  <c r="L50" i="10"/>
  <c r="K2" i="8"/>
  <c r="F2" i="8" s="1"/>
  <c r="L16" i="10"/>
  <c r="K11" i="7" s="1"/>
  <c r="F11" i="7" s="1"/>
  <c r="L17" i="10"/>
  <c r="K18" i="7" s="1"/>
  <c r="F18" i="7" s="1"/>
  <c r="L53" i="10"/>
  <c r="L47" i="10"/>
  <c r="L52" i="10"/>
  <c r="K6" i="8"/>
  <c r="G6" i="8" s="1"/>
  <c r="L27" i="10"/>
  <c r="P34" i="10"/>
  <c r="L49" i="10"/>
  <c r="L48" i="10"/>
  <c r="K9" i="8"/>
  <c r="G9" i="8" s="1"/>
  <c r="L41" i="10"/>
  <c r="L11" i="10"/>
  <c r="K12" i="7" s="1"/>
  <c r="F12" i="7" s="1"/>
  <c r="K49" i="7" l="1"/>
  <c r="F49" i="7" s="1"/>
  <c r="K37" i="7"/>
  <c r="F37" i="7" s="1"/>
  <c r="K35" i="7"/>
  <c r="F35" i="7" s="1"/>
  <c r="K57" i="7"/>
  <c r="F57" i="7" s="1"/>
  <c r="K19" i="7"/>
  <c r="F19" i="7" s="1"/>
  <c r="K17" i="7"/>
  <c r="F17" i="7" s="1"/>
  <c r="K50" i="7"/>
  <c r="F50" i="7" s="1"/>
  <c r="K38" i="7"/>
  <c r="F38" i="7" s="1"/>
  <c r="K36" i="7"/>
  <c r="F36" i="7" s="1"/>
  <c r="K58" i="7"/>
  <c r="F58" i="7" s="1"/>
  <c r="K34" i="7"/>
  <c r="F34" i="7" s="1"/>
  <c r="K33" i="7"/>
  <c r="F33" i="7" s="1"/>
  <c r="K63" i="7"/>
  <c r="F63" i="7" s="1"/>
  <c r="K47" i="7"/>
  <c r="F47" i="7" s="1"/>
  <c r="K55" i="7"/>
  <c r="F55" i="7" s="1"/>
  <c r="K42" i="7"/>
  <c r="F42" i="7" s="1"/>
  <c r="K62" i="7"/>
  <c r="F62" i="7" s="1"/>
  <c r="K41" i="7"/>
  <c r="F41" i="7" s="1"/>
  <c r="K46" i="7"/>
  <c r="F46" i="7" s="1"/>
  <c r="K54" i="7"/>
  <c r="F54" i="7" s="1"/>
  <c r="K64" i="7"/>
  <c r="F64" i="7" s="1"/>
  <c r="K48" i="7"/>
  <c r="F48" i="7" s="1"/>
  <c r="K56" i="7"/>
  <c r="F56" i="7" s="1"/>
  <c r="K43" i="7"/>
  <c r="F43" i="7" s="1"/>
  <c r="K32" i="7"/>
  <c r="F32" i="7" s="1"/>
  <c r="K21" i="7"/>
  <c r="F21" i="7" s="1"/>
  <c r="K20" i="7"/>
  <c r="F20" i="7" s="1"/>
  <c r="K51" i="7"/>
  <c r="F51" i="7" s="1"/>
  <c r="K59" i="7"/>
  <c r="F59" i="7" s="1"/>
  <c r="K40" i="7"/>
  <c r="F40" i="7" s="1"/>
  <c r="K61" i="7"/>
  <c r="F61" i="7" s="1"/>
  <c r="K45" i="7"/>
  <c r="F45" i="7" s="1"/>
  <c r="K53" i="7"/>
  <c r="F53" i="7" s="1"/>
  <c r="L35" i="10"/>
  <c r="P39" i="10"/>
  <c r="P51" i="10"/>
  <c r="R39" i="10"/>
  <c r="R51" i="10"/>
  <c r="K39" i="10" l="1"/>
  <c r="L39" i="10" s="1"/>
  <c r="K51" i="10"/>
  <c r="L34" i="10"/>
  <c r="K31" i="7" s="1"/>
  <c r="F31" i="7" s="1"/>
  <c r="L51" i="10" l="1"/>
  <c r="K52" i="7" l="1"/>
  <c r="F52" i="7" s="1"/>
  <c r="K39" i="7"/>
  <c r="F39" i="7" s="1"/>
  <c r="K60" i="7"/>
  <c r="F60" i="7" s="1"/>
  <c r="K44" i="7"/>
  <c r="F44" i="7" s="1"/>
</calcChain>
</file>

<file path=xl/sharedStrings.xml><?xml version="1.0" encoding="utf-8"?>
<sst xmlns="http://schemas.openxmlformats.org/spreadsheetml/2006/main" count="2030" uniqueCount="403">
  <si>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</si>
  <si>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</si>
  <si>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</si>
  <si>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</si>
  <si>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</si>
  <si>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</si>
  <si>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</si>
  <si>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</si>
  <si>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</si>
  <si>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</si>
  <si>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</si>
  <si>
    <t>Paramètre</t>
  </si>
  <si>
    <t>Valeur</t>
  </si>
  <si>
    <t>Description</t>
  </si>
  <si>
    <t>max</t>
  </si>
  <si>
    <t>Borne générale sur tous les flux permettant d'éviter que l'outil ne parte sur des valeurs délirantes</t>
  </si>
  <si>
    <t>tol</t>
  </si>
  <si>
    <t>Tolérance sur les contraintes</t>
  </si>
  <si>
    <t>Import Export</t>
  </si>
  <si>
    <t>Reste du monde</t>
  </si>
  <si>
    <t>Fonctionnalité pour le diagramme de Sankey: flux Import/Export reconnus et traités différemment des autres (imports en haut, exports en bas etc.)</t>
  </si>
  <si>
    <t>Flux Maximum</t>
  </si>
  <si>
    <t>Sur le diagramme de Sankey, au-delà de la valeur indiquée, le flux ne grossit plus (le stock de bois sur pied n'est pas représenté à la même échelle que l'incrément annuel)</t>
  </si>
  <si>
    <t>Niveau</t>
  </si>
  <si>
    <t>Element</t>
  </si>
  <si>
    <t>Bilan matière ?</t>
  </si>
  <si>
    <t>transport interreg</t>
  </si>
  <si>
    <t>poids consolidation (1 par défaut)</t>
  </si>
  <si>
    <t>table consolidation</t>
  </si>
  <si>
    <t>Sankey ?</t>
  </si>
  <si>
    <t>Couleur</t>
  </si>
  <si>
    <t>Définition</t>
  </si>
  <si>
    <t>Bois hors forêt</t>
  </si>
  <si>
    <t>#008311</t>
  </si>
  <si>
    <t>Bois d'origine agricole (bosquets, haies, vergers, argroforesterie et autres formation arborées n'entrant pas dans la définition de la forêt) et urbain (taille, élagage, abattage en milieu urbain, bois vert des décheteries) …</t>
  </si>
  <si>
    <t>Forêt</t>
  </si>
  <si>
    <t>Bois sur pied</t>
  </si>
  <si>
    <t>Volume aérien total des arbres recensables (diamètre à 1,3m de haut supérieur à 7,5cm) en forêt et peupleraies (donc hors agricole et urbain)</t>
  </si>
  <si>
    <t>Bois sur pied F</t>
  </si>
  <si>
    <t>"Bois sur pied" mais F = feuilus uniquement</t>
  </si>
  <si>
    <t>Bois sur pied R</t>
  </si>
  <si>
    <t>"Bois sur pied" mais R = Résineux uniquement</t>
  </si>
  <si>
    <t>Bois rond</t>
  </si>
  <si>
    <t>grey</t>
  </si>
  <si>
    <t xml:space="preserve">Bois exploité (sortie forêt) mais  non broyé </t>
  </si>
  <si>
    <t>Bois d'œuvre,Bois d'industrie,Bois bûche</t>
  </si>
  <si>
    <t>Bois d'œuvre</t>
  </si>
  <si>
    <t>#4DB35D</t>
  </si>
  <si>
    <t xml:space="preserve">Bois à destination des scieries, tranchage, déroulage, y compris pour fabrication de merrains et traverses </t>
  </si>
  <si>
    <t>Bois d'œuvre F</t>
  </si>
  <si>
    <t>"Bois d'œuvre" mais F= feuillus uniquement</t>
  </si>
  <si>
    <t>Bois d'œuvre R</t>
  </si>
  <si>
    <t>"Bois d'œuvre" mais R = Résineux uniquement</t>
  </si>
  <si>
    <t>Bois d'industrie</t>
  </si>
  <si>
    <t>#9D2527</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</si>
  <si>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</si>
  <si>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</si>
  <si>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</si>
  <si>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</si>
  <si>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</si>
  <si>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</si>
  <si>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#EC7920</t>
  </si>
  <si>
    <t>Bois de chauffage vendu sous forme de bûches. Attention, ce produit ne comptabilise que celui du circuit commercial et non l'auto-approvisionnement et les circuits non  officiels.</t>
  </si>
  <si>
    <t>Bois bûche</t>
  </si>
  <si>
    <t>Connexes plaquettes déchets</t>
  </si>
  <si>
    <t>Ensemble hétérogène regroupant connexes de 1ère transfo (sciures, écorces et chutes sous forme de plaquettes de scierie), plaquettes forestières et bois en fin de vie</t>
  </si>
  <si>
    <t>Connexes et Plaquettes</t>
  </si>
  <si>
    <t>Connexes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</si>
  <si>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</si>
  <si>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</si>
  <si>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</si>
  <si>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</si>
  <si>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</si>
  <si>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</si>
  <si>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</si>
  <si>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</si>
  <si>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</si>
  <si>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</si>
  <si>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</si>
  <si>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</si>
  <si>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</si>
  <si>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</si>
  <si>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</si>
  <si>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</si>
  <si>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</si>
  <si>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</si>
  <si>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</si>
  <si>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</si>
  <si>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</si>
  <si>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</si>
  <si>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</si>
  <si>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Bois en fin de vie issu des déchetteries, de la déconstruction etc… Sans différenciation selon son classement (bois propre ou plus ou moins souillé entraînant des classement ICPE différents des chaufferies l'utilisant)</t>
  </si>
  <si>
    <t>Déchets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</si>
  <si>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</si>
  <si>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</si>
  <si>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</si>
  <si>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</si>
  <si>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</si>
  <si>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</si>
  <si>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</si>
  <si>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</si>
  <si>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</si>
  <si>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</si>
  <si>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</si>
  <si>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</si>
  <si>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Granulés</t>
  </si>
  <si>
    <t>Palettes et emballages</t>
  </si>
  <si>
    <t>Panneaux placages contreplaqués</t>
  </si>
  <si>
    <t>Ensemble hétérogène regroupant les productions brutes (placage) et plus élaborées (contreplaqué) du déroulage-tranchage (alimenté en qualité BO supérieur) ainsi que celles des fabricants de panneaux (alimenté en BIBE)</t>
  </si>
  <si>
    <t>Bois d'œuvre,Bois d'industrie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</si>
  <si>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</si>
  <si>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</si>
  <si>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</si>
  <si>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</si>
  <si>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</si>
  <si>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</si>
  <si>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</si>
  <si>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</si>
  <si>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</si>
  <si>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</si>
  <si>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</si>
  <si>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</si>
  <si>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</si>
  <si>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</si>
  <si>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</si>
  <si>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</si>
  <si>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</si>
  <si>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</si>
  <si>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</si>
  <si>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</si>
  <si>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</si>
  <si>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</si>
  <si>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</si>
  <si>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Combustibles chaudières collectives</t>
  </si>
  <si>
    <t>Combustibles bois des chaudières collectives et industrielles et cogénérations</t>
  </si>
  <si>
    <t>Connexes et Plaquettes,Déchets</t>
  </si>
  <si>
    <t>cf ci-dessus</t>
  </si>
  <si>
    <t>Bois rond F hors BE</t>
  </si>
  <si>
    <t>idem "Bois rond" mais F= feuillus uniquement. Le BE F n'est pas identifié en tant que tel.</t>
  </si>
  <si>
    <t>Bois rond R hors BE</t>
  </si>
  <si>
    <t>idem "Bois rond" mais R= résineux uniquement. Le BE R n'est pas identifié en tant que tel.</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</si>
  <si>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</si>
  <si>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</si>
  <si>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</si>
  <si>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</si>
  <si>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Plaquettes</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</si>
  <si>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</si>
  <si>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</si>
  <si>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</si>
  <si>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</si>
  <si>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</si>
  <si>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</si>
  <si>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</si>
  <si>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</si>
  <si>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</si>
  <si>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</si>
  <si>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</si>
  <si>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</si>
  <si>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</si>
  <si>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</si>
  <si>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</si>
  <si>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</si>
  <si>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</si>
  <si>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</si>
  <si>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</si>
  <si>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</si>
  <si>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</si>
  <si>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Forêt,Bois d'œuvre,Bois d'industrie,Bois bûche,Connexes et Plaquettes,Déchets</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</si>
  <si>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</si>
  <si>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</si>
  <si>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</si>
  <si>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</si>
  <si>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</si>
  <si>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</si>
  <si>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</si>
  <si>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</si>
  <si>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</si>
  <si>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</si>
  <si>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</si>
  <si>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</si>
  <si>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</si>
  <si>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</si>
  <si>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</si>
  <si>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</si>
  <si>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</si>
  <si>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</si>
  <si>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</si>
  <si>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Tous usages énergétiques du bois (forestier ou non), connexes, granulés et déchets bois.</t>
  </si>
  <si>
    <t>Bois bûche,Connexes et Plaquettes,Déchets</t>
  </si>
  <si>
    <t>Chauffage ménages</t>
  </si>
  <si>
    <t>Consommation de BE (sous toutes formes) par les ménages</t>
  </si>
  <si>
    <t>Bois bûche,Connexes et Plaquettes</t>
  </si>
  <si>
    <t>Chauffage industriel et collectif</t>
  </si>
  <si>
    <t>Toute valorisation énergétique hors chauffage des ménages (y.c. cogénération)</t>
  </si>
  <si>
    <t>Chaufferies sup 1 MW</t>
  </si>
  <si>
    <t>Chaufferies inf 1 MW</t>
  </si>
  <si>
    <t>Consommation</t>
  </si>
  <si>
    <t>Consommation intermédaire ou finale</t>
  </si>
  <si>
    <t>Bois d'œuvre,Bois d'industrie,Connexes et Plaquettes</t>
  </si>
  <si>
    <t>Prélèvements</t>
  </si>
  <si>
    <t>Prélèvements en forêt (IFN)</t>
  </si>
  <si>
    <t>Forêt,Bois d'œuvre,Bois d'industrie,Bois énergie et déchets</t>
  </si>
  <si>
    <t>officiels (EAB)</t>
  </si>
  <si>
    <t>Forêt,Bois d'œuvre,Bois d'industrie,Bois bûche,Connexes et Plaquettes</t>
  </si>
  <si>
    <t>Auto-approvisionnement et circuits courts</t>
  </si>
  <si>
    <t>non officiels</t>
  </si>
  <si>
    <t>Forêt,Bois bûche</t>
  </si>
  <si>
    <t>Pertes de récolte</t>
  </si>
  <si>
    <t>pertes associées aux récoltes officielles ou non</t>
  </si>
  <si>
    <t>Addition au stock</t>
  </si>
  <si>
    <t>Les colonnes E et F permettent de spécifier que l'addition au stock se calcule comme le stock final moins le stock initial.</t>
  </si>
  <si>
    <t>R</t>
  </si>
  <si>
    <t>E</t>
  </si>
  <si>
    <t>Reste du monde par rapport à la région considérée donc autres pays et autres régions</t>
  </si>
  <si>
    <t>Bois d'œuvre,Bois d'industrie,Bois bûche,Connexes et Plaquettes,Déchets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</si>
  <si>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</si>
  <si>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</si>
  <si>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</si>
  <si>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</si>
  <si>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</si>
  <si>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</si>
  <si>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</si>
  <si>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</si>
  <si>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</si>
  <si>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</si>
  <si>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</si>
  <si>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</si>
  <si>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</si>
  <si>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</si>
  <si>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</si>
  <si>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</si>
  <si>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</si>
  <si>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Période</t>
  </si>
  <si>
    <t>Région</t>
  </si>
  <si>
    <t>Table</t>
  </si>
  <si>
    <t>Origine</t>
  </si>
  <si>
    <t>Destination</t>
  </si>
  <si>
    <t>Valeur (m3f)</t>
  </si>
  <si>
    <t>Incertitude</t>
  </si>
  <si>
    <t>Contrainte min-max symétrique</t>
  </si>
  <si>
    <t>Qauntité</t>
  </si>
  <si>
    <t>Unité d'origine</t>
  </si>
  <si>
    <t>Facteur de conversion</t>
  </si>
  <si>
    <t>Source</t>
  </si>
  <si>
    <t>Commentaire</t>
  </si>
  <si>
    <t>moy. 2014-2018</t>
  </si>
  <si>
    <t>Grand Est</t>
  </si>
  <si>
    <t>1000 m3 bois rond</t>
  </si>
  <si>
    <t>DRAAF EAB</t>
  </si>
  <si>
    <t>L'EAB donne 1 321 000 m3 de bûches et 580 000 m3 de plaquettes. Puisque Fibois recense 867 kt de plaquettes (1 233 000 m3), on fait l'hypothèse qu'une partie des bûches est immédiatement transformée en plaquettes (1 233 000 - 580 000)</t>
  </si>
  <si>
    <t>1000 m3 sciages</t>
  </si>
  <si>
    <t>moy. 2015-2018</t>
  </si>
  <si>
    <t>hiver 2017-18</t>
  </si>
  <si>
    <t>1000 t</t>
  </si>
  <si>
    <t>Fibois</t>
  </si>
  <si>
    <t>moy 2014-2016</t>
  </si>
  <si>
    <t>Grand est</t>
  </si>
  <si>
    <t>moy. 2016-2018</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</si>
  <si>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</si>
  <si>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moy. 2014-2017</t>
  </si>
  <si>
    <t>Hypothèse (à remplacer)</t>
  </si>
  <si>
    <t>1000 m3 aérien</t>
  </si>
  <si>
    <t>IFN (2009-2018)</t>
  </si>
  <si>
    <t>IFN (2014-2018)</t>
  </si>
  <si>
    <t>proxi capacité de production (mémento FCBA)</t>
  </si>
  <si>
    <t>1000 m3</t>
  </si>
  <si>
    <t>proxi emploi (naf 1624Z)</t>
  </si>
  <si>
    <t>proxi emploi (naf 1712Z)</t>
  </si>
  <si>
    <t>proxi population</t>
  </si>
  <si>
    <t>Sitram (douanes)</t>
  </si>
  <si>
    <t>Sitram (trm, vnf)</t>
  </si>
  <si>
    <t>Min</t>
  </si>
  <si>
    <t>Max</t>
  </si>
  <si>
    <t>Min qté</t>
  </si>
  <si>
    <t>Max qté</t>
  </si>
  <si>
    <t>moy. 2014-2016</t>
  </si>
  <si>
    <t>Hauts-de-France</t>
  </si>
  <si>
    <t>Sitram (vnf)</t>
  </si>
  <si>
    <t>MOFOB (traitement FCBA)</t>
  </si>
  <si>
    <t>Hypothèse : pas d'usine de contreplaqué</t>
  </si>
  <si>
    <t>Hypothèse : pas d'usine de déroulage/tranchage</t>
  </si>
  <si>
    <t>Hypothèse (moins d'un million de tonnes de déchets bois valorisés par an)</t>
  </si>
  <si>
    <t>Hypothèse (moins de 1 million de m3 de prélèvement de bois hors forêt / an)</t>
  </si>
  <si>
    <t>id</t>
  </si>
  <si>
    <t>eq = 0</t>
  </si>
  <si>
    <t>eq &lt;= 0</t>
  </si>
  <si>
    <t>eq &gt;= 0</t>
  </si>
  <si>
    <t>Traduction</t>
  </si>
  <si>
    <t>All</t>
  </si>
  <si>
    <t>Le rendement des scieries F (volume de sciages / bois sur écorce en entrée de process) est compris entre 40% et 50%
NB : On cherche à estimer le rendement moyen des scieries de la région, pas les extrêmes constatés dans la réalité.</t>
  </si>
  <si>
    <t>Le rendement des scieries R (volume de sciages / bois sur écorce en entrée de process) est compris entre 45% et 55%.
NB : On cherche à estimer le rendement moyen des scieries de la région, pas les extrêmes constatés dans la réalité.</t>
  </si>
  <si>
    <t>Le rendement des usines de tranchages/déroulage (volume de placages / bois sur écorce en entrée de process) est compris entre 40% et 55% (selon l'essence).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</si>
  <si>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</si>
  <si>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</si>
  <si>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</si>
  <si>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résnineux (mais 15%)</t>
  </si>
  <si>
    <t>Idem s'il s'agit d'une usine de tranchage/déroulage</t>
  </si>
  <si>
    <t>Idem s'il s'agit d'une usine de trituration (pâte à papier ou panneaux)</t>
  </si>
  <si>
    <t>idem s'il s'agit d'une usine de contreplaqué</t>
  </si>
  <si>
    <t>idem</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</si>
  <si>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</si>
  <si>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</si>
  <si>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</si>
  <si>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</si>
  <si>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</si>
  <si>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</si>
  <si>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Les chaufferies de moins d'1MW représente 10% du total des chaufferies (en termes d'appro)</t>
  </si>
  <si>
    <t>Pertes = 0,08*BO + 0.15*BIBE</t>
  </si>
  <si>
    <t>Pertes F &gt;= 0,08*BO F + 0.15*BIBE F
(Pour avoir l'égalité il faudrait ajouter le bois bûche officiel F)</t>
  </si>
  <si>
    <t>Pertes R &gt;= 0,08*BO R + 0.15*BIBE R
(Pour avoir l'égalité il faudrait ajouter le bois bûche officiel R)</t>
  </si>
  <si>
    <t>Les usines de trituration utilisent au moins 1.2 fois plus de (bois rond + connexes + plaquettes) que de déchets.</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</si>
  <si>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</si>
  <si>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</si>
  <si>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Localité</t>
  </si>
  <si>
    <t>Produit</t>
  </si>
  <si>
    <t>humidité sur sec</t>
  </si>
  <si>
    <t>sur brut</t>
  </si>
  <si>
    <t>% autres composants (fraction volumique ou fraction massique)</t>
  </si>
  <si>
    <t>Densité du bois comprimé</t>
  </si>
  <si>
    <t>% Feuillus</t>
  </si>
  <si>
    <t>% Résineux</t>
  </si>
  <si>
    <t>Unité naturelle</t>
  </si>
  <si>
    <t>Facteur de conversion (m3f/unité naturelle)</t>
  </si>
  <si>
    <t xml:space="preserve">unité naturelle / m3f </t>
  </si>
  <si>
    <t>Explication des formules utilisées pour chaque colonne</t>
  </si>
  <si>
    <t>Hypothèses
hs = masse d'eau / masse sèche</t>
  </si>
  <si>
    <t>Hypothèses
hb = masse d'eau / masse totale</t>
  </si>
  <si>
    <t>Hypothèses</t>
  </si>
  <si>
    <t>Il s'agit par définition de l'infra-densité (masse sèche / volume vert). Voir cellule E75.</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</si>
  <si>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</si>
  <si>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</si>
  <si>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</si>
  <si>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</si>
  <si>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 = 1 - rétractation volumique
Si hs &gt; sat, pas de rétractation
Si hs &lt; sat : rétractation = (sat-hs)*(retrait volumique par %hs), pondéré par les essences F, R. Voir cellule AH75.
Pour le cas des panneaux où le bois est comprimé : m3 = tonne / masse vol du bois comprimé.
</t>
  </si>
  <si>
    <t>Unité dans laquelle la donnée est collectée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</si>
  <si>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</si>
  <si>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</si>
  <si>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Local</t>
  </si>
  <si>
    <t>&gt; saturation</t>
  </si>
  <si>
    <t>utilisé par la trituration</t>
  </si>
  <si>
    <t>1000 tonnes</t>
  </si>
  <si>
    <t>utilisées par les ménages</t>
  </si>
  <si>
    <t>utilisés par la trituration</t>
  </si>
  <si>
    <t>Echanges</t>
  </si>
  <si>
    <t>données sitram (fret)</t>
  </si>
  <si>
    <t>Hypothèse de linéarité des retraits radial et tangentiel</t>
  </si>
  <si>
    <t>Hypothèse de linéarité du retrait volumique</t>
  </si>
  <si>
    <t>Comparaison entre les deux hypothèse : différences négligeables (on peut faire l'hypothèse de linéarité du retrait volumique)</t>
  </si>
  <si>
    <t>retrait volumique (%) par % d'humidité sur sec</t>
  </si>
  <si>
    <t>essence</t>
  </si>
  <si>
    <t>Pondération feuillus (en fonction des prélèvments régionaux IFN)</t>
  </si>
  <si>
    <t>Pondération conifères (en fonction des prélèvements régionaux IFN)</t>
  </si>
  <si>
    <t>masse volumique 15% hs (source : ci-dessous)</t>
  </si>
  <si>
    <t>infra-densité (masse sèche / volume vert) (source : https://agritrop.cirad.fr/589166)</t>
  </si>
  <si>
    <t>retrait tangentiel total (source : ci-dessous)</t>
  </si>
  <si>
    <t>retrait radial total (source : ci-dessous)</t>
  </si>
  <si>
    <t>retrait volumique total (source : ci-dessous)</t>
  </si>
  <si>
    <t>estimation du retrait volumique total en négligeant le retrait longitudinal</t>
  </si>
  <si>
    <t>retrait tangentiel (%) par % d'humidité sur sec</t>
  </si>
  <si>
    <t>retrait radial (%) par % d'humidité sur sec</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</si>
  <si>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</si>
  <si>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</si>
  <si>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</si>
  <si>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</si>
  <si>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</si>
  <si>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</si>
  <si>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</si>
  <si>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</si>
  <si>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</si>
  <si>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</si>
  <si>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</si>
  <si>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</si>
  <si>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</si>
  <si>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</si>
  <si>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</si>
  <si>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</si>
  <si>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</si>
  <si>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</si>
  <si>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</si>
  <si>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</si>
  <si>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</si>
  <si>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retrait_v_f</t>
  </si>
  <si>
    <t>Moyenne R</t>
  </si>
  <si>
    <t>infra_d_r</t>
  </si>
  <si>
    <t>retrait_v_r</t>
  </si>
  <si>
    <t>http://www.afpia-estnord.fr/fichiers/download/Article%20Bernard%20Le%20Bouvet.pdf</t>
  </si>
  <si>
    <t>Dimensions</t>
  </si>
  <si>
    <t>Primaire</t>
  </si>
  <si>
    <t>Espéces</t>
  </si>
  <si>
    <t>Usages</t>
  </si>
  <si>
    <t>#a17f1a</t>
  </si>
  <si>
    <t>Sous-Filieres</t>
  </si>
  <si>
    <t>Unité Equivalente</t>
  </si>
  <si>
    <t>Unité principale</t>
  </si>
  <si>
    <t>#a28d7b</t>
  </si>
  <si>
    <t>k m3f</t>
  </si>
  <si>
    <t>k m3 du produit / k m3f</t>
  </si>
  <si>
    <t>k m3 bois fort tige / k m3f</t>
  </si>
  <si>
    <t>k tonne MS /k  m3f</t>
  </si>
  <si>
    <t>k tonne / k m3f</t>
  </si>
  <si>
    <t>GWh / k m3f</t>
  </si>
  <si>
    <t>GWh / k tonne</t>
  </si>
  <si>
    <t>GWh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</si>
</sst>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0" x14ac:knownFonts="1">
    <font>
      <sz val="10"/>
      <name val="Verdana"/>
    </font>
    <font>
      <b/>
      <sz val="10"/>
      <name val="Verdana"/>
      <family val="2"/>
    </font>
    <font>
      <sz val="10"/>
      <name val="Verdana"/>
      <family val="2"/>
    </font>
    <font>
      <sz val="11"/>
      <name val="Verdana"/>
      <family val="2"/>
    </font>
    <font>
      <sz val="11"/>
      <name val="Calibri"/>
      <family val="2"/>
    </font>
    <font>
      <sz val="10"/>
      <name val="Verdana"/>
      <family val="2"/>
    </font>
    <font>
      <sz val="10"/>
      <name val="Courier"/>
      <family val="1"/>
    </font>
    <font>
      <b/>
      <sz val="11"/>
      <name val="Verdana"/>
      <family val="2"/>
    </font>
    <font>
      <b/>
      <sz val="10"/>
      <color theme="1"/>
      <name val="Verdana"/>
      <family val="2"/>
    </font>
    <font>
      <sz val="10"/>
      <color rgb="FF0070C0"/>
      <name val="Verdana"/>
      <family val="2"/>
    </font>
    <font>
      <sz val="10"/>
      <color theme="5" tint="-0.249977111117893"/>
      <name val="Verdana"/>
      <family val="2"/>
    </font>
    <font>
      <sz val="10"/>
      <color theme="3" tint="0.39997558519241921"/>
      <name val="Verdana"/>
      <family val="2"/>
    </font>
    <font>
      <sz val="10"/>
      <color rgb="FFFF0000"/>
      <name val="Verdana"/>
      <family val="2"/>
    </font>
    <font>
      <sz val="10"/>
      <color theme="4" tint="-0.249977111117893"/>
      <name val="Verdana"/>
      <family val="2"/>
    </font>
    <font>
      <sz val="10"/>
      <color theme="7" tint="-0.249977111117893"/>
      <name val="Verdana"/>
      <family val="2"/>
    </font>
    <font>
      <sz val="10"/>
      <color theme="1"/>
      <name val="Verdana"/>
      <family val="2"/>
    </font>
    <font>
      <b/>
      <sz val="20"/>
      <name val="Verdana"/>
      <family val="2"/>
    </font>
    <font>
      <b/>
      <sz val="14"/>
      <name val="Verdana"/>
      <family val="2"/>
    </font>
    <font>
      <u/>
      <sz val="10"/>
      <name val="Verdana"/>
      <family val="2"/>
    </font>
    <font>
      <sz val="10"/>
      <name val="Verdana"/>
      <charset val="1"/>
    </font>
  </fonts>
  <fills count="27">
    <fill>
      <patternFill patternType="none"/>
    </fill>
    <fill>
      <patternFill patternType="gray125"/>
    </fill>
    <fill>
      <patternFill patternType="solid">
        <fgColor theme="4" tint="0.39997558519241921"/>
        <bgColor indexed="64"/>
      </patternFill>
    </fill>
    <fill>
      <patternFill patternType="solid">
        <fgColor indexed="2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slantDashDot">
        <color auto="1"/>
      </left>
      <right style="slantDashDot">
        <color auto="1"/>
      </right>
      <top style="slantDashDot">
        <color auto="1"/>
      </top>
      <bottom/>
      <diagonal/>
    </border>
    <border>
      <left style="thin">
        <color auto="1"/>
      </left>
      <right style="slantDashDot">
        <color auto="1"/>
      </right>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medium">
        <color indexed="64"/>
      </top>
      <bottom/>
      <diagonal/>
    </border>
    <border>
      <left/>
      <right style="thin">
        <color auto="1"/>
      </right>
      <top/>
      <bottom style="medium">
        <color indexed="64"/>
      </bottom>
      <diagonal/>
    </border>
    <border>
      <left style="medium">
        <color indexed="64"/>
      </left>
      <right style="thin">
        <color auto="1"/>
      </right>
      <top/>
      <bottom/>
      <diagonal/>
    </border>
    <border>
      <left style="medium">
        <color indexed="64"/>
      </left>
      <right style="thin">
        <color auto="1"/>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auto="1"/>
      </left>
      <right/>
      <top/>
      <bottom style="medium">
        <color indexed="64"/>
      </bottom>
      <diagonal/>
    </border>
    <border>
      <left style="thin">
        <color auto="1"/>
      </left>
      <right/>
      <top style="medium">
        <color indexed="64"/>
      </top>
      <bottom/>
      <diagonal/>
    </border>
    <border>
      <left/>
      <right/>
      <top/>
      <bottom style="medium">
        <color theme="7" tint="-0.499984740745262"/>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top style="thin">
        <color indexed="64"/>
      </top>
      <bottom/>
      <diagonal/>
    </border>
    <border>
      <left/>
      <right style="slantDashDot">
        <color auto="1"/>
      </right>
      <top style="slantDashDot">
        <color auto="1"/>
      </top>
      <bottom style="medium">
        <color indexed="64"/>
      </bottom>
      <diagonal/>
    </border>
  </borders>
  <cellStyleXfs count="2">
    <xf numFmtId="0" fontId="0" fillId="0" borderId="0"/>
    <xf numFmtId="9" fontId="5" fillId="0" borderId="0"/>
  </cellStyleXfs>
  <cellXfs count="792">
    <xf numFmtId="0" fontId="0" fillId="0" borderId="0" xfId="0"/>
    <xf numFmtId="11" fontId="0" fillId="0" borderId="0" xfId="0" applyNumberFormat="1"/>
    <xf numFmtId="1" fontId="0" fillId="0" borderId="3" xfId="0" applyNumberFormat="1" applyBorder="1"/>
    <xf numFmtId="0" fontId="12" fillId="0" borderId="0" xfId="0" applyFont="1"/>
    <xf numFmtId="0" fontId="9" fillId="0" borderId="0" xfId="0" applyFont="1"/>
    <xf numFmtId="0" fontId="2" fillId="8" borderId="0" xfId="0" applyFont="1" applyFill="1"/>
    <xf numFmtId="0" fontId="10" fillId="0" borderId="0" xfId="0" applyFont="1"/>
    <xf numFmtId="0" fontId="0" fillId="0" borderId="15" xfId="0"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4" xfId="0" applyBorder="1" applyAlignment="1">
      <alignment vertical="center" wrapText="1"/>
    </xf>
    <xf numFmtId="0" fontId="2" fillId="0" borderId="14" xfId="0" applyFont="1" applyBorder="1"/>
    <xf numFmtId="0" fontId="2" fillId="0" borderId="14" xfId="0" applyFont="1" applyBorder="1" applyAlignment="1">
      <alignment horizontal="center"/>
    </xf>
    <xf numFmtId="0" fontId="2" fillId="0" borderId="22" xfId="0" applyFont="1" applyBorder="1"/>
    <xf numFmtId="1" fontId="0" fillId="0" borderId="16" xfId="0" applyNumberFormat="1" applyBorder="1"/>
    <xf numFmtId="1" fontId="0" fillId="0" borderId="17" xfId="0" applyNumberFormat="1" applyBorder="1"/>
    <xf numFmtId="1" fontId="0" fillId="0" borderId="24" xfId="0" applyNumberFormat="1" applyBorder="1"/>
    <xf numFmtId="1" fontId="0" fillId="0" borderId="25" xfId="0" applyNumberFormat="1" applyBorder="1"/>
    <xf numFmtId="1" fontId="0" fillId="0" borderId="26" xfId="0" applyNumberFormat="1" applyBorder="1"/>
    <xf numFmtId="1" fontId="0" fillId="0" borderId="27" xfId="0" applyNumberFormat="1" applyBorder="1"/>
    <xf numFmtId="1" fontId="0" fillId="0" borderId="28" xfId="0" applyNumberFormat="1" applyBorder="1"/>
    <xf numFmtId="0" fontId="0" fillId="0" borderId="29"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30" xfId="0" applyBorder="1" applyAlignment="1">
      <alignment vertical="center" wrapText="1"/>
    </xf>
    <xf numFmtId="0" fontId="2" fillId="0" borderId="24" xfId="0" applyFont="1" applyBorder="1" applyAlignment="1">
      <alignment vertical="center" wrapText="1"/>
    </xf>
    <xf numFmtId="0" fontId="0" fillId="0" borderId="33" xfId="0" applyBorder="1" applyAlignment="1">
      <alignment vertical="center" wrapText="1"/>
    </xf>
    <xf numFmtId="1" fontId="0" fillId="0" borderId="21" xfId="0" applyNumberFormat="1" applyBorder="1"/>
    <xf numFmtId="1" fontId="0" fillId="0" borderId="34" xfId="0" applyNumberFormat="1" applyBorder="1"/>
    <xf numFmtId="1" fontId="0" fillId="0" borderId="35" xfId="0" applyNumberFormat="1" applyBorder="1"/>
    <xf numFmtId="1" fontId="0" fillId="0" borderId="15" xfId="0" applyNumberFormat="1" applyBorder="1"/>
    <xf numFmtId="1" fontId="0" fillId="0" borderId="29" xfId="0" applyNumberFormat="1" applyBorder="1"/>
    <xf numFmtId="1" fontId="0" fillId="0" borderId="36" xfId="0" applyNumberFormat="1" applyBorder="1"/>
    <xf numFmtId="1" fontId="0" fillId="0" borderId="37" xfId="0" applyNumberFormat="1" applyBorder="1"/>
    <xf numFmtId="1" fontId="0" fillId="0" borderId="14" xfId="0" applyNumberFormat="1" applyBorder="1"/>
    <xf numFmtId="1" fontId="0" fillId="0" borderId="30" xfId="0" applyNumberFormat="1" applyBorder="1"/>
    <xf numFmtId="1" fontId="0" fillId="0" borderId="38" xfId="0" applyNumberFormat="1" applyBorder="1"/>
    <xf numFmtId="1" fontId="0" fillId="0" borderId="39" xfId="0" applyNumberFormat="1" applyBorder="1"/>
    <xf numFmtId="1" fontId="0" fillId="0" borderId="31" xfId="0" applyNumberFormat="1" applyBorder="1"/>
    <xf numFmtId="1" fontId="0" fillId="0" borderId="32" xfId="0" applyNumberFormat="1" applyBorder="1"/>
    <xf numFmtId="1" fontId="0" fillId="0" borderId="40" xfId="0" applyNumberFormat="1" applyBorder="1"/>
    <xf numFmtId="1" fontId="0" fillId="0" borderId="41" xfId="0" applyNumberFormat="1" applyBorder="1"/>
    <xf numFmtId="1" fontId="0" fillId="0" borderId="42" xfId="0" applyNumberFormat="1" applyBorder="1"/>
    <xf numFmtId="1" fontId="0" fillId="0" borderId="43" xfId="0" applyNumberFormat="1" applyBorder="1"/>
    <xf numFmtId="0" fontId="15" fillId="0" borderId="29" xfId="0" applyFont="1" applyBorder="1" applyAlignment="1">
      <alignment vertical="center" wrapText="1"/>
    </xf>
    <xf numFmtId="0" fontId="15" fillId="0" borderId="24" xfId="0" applyFont="1" applyBorder="1" applyAlignment="1">
      <alignment vertical="center" wrapText="1"/>
    </xf>
    <xf numFmtId="0" fontId="15" fillId="0" borderId="25" xfId="0" applyFont="1" applyBorder="1" applyAlignment="1">
      <alignment vertical="center" wrapText="1"/>
    </xf>
    <xf numFmtId="1" fontId="15" fillId="0" borderId="21" xfId="0" applyNumberFormat="1" applyFont="1" applyBorder="1"/>
    <xf numFmtId="1" fontId="15" fillId="0" borderId="16" xfId="0" applyNumberFormat="1" applyFont="1" applyBorder="1"/>
    <xf numFmtId="1" fontId="15" fillId="0" borderId="17" xfId="0" applyNumberFormat="1" applyFont="1" applyBorder="1"/>
    <xf numFmtId="1" fontId="15" fillId="0" borderId="34" xfId="0" applyNumberFormat="1" applyFont="1" applyBorder="1"/>
    <xf numFmtId="1" fontId="15" fillId="0" borderId="24" xfId="0" applyNumberFormat="1" applyFont="1" applyBorder="1"/>
    <xf numFmtId="1" fontId="15" fillId="0" borderId="25" xfId="0" applyNumberFormat="1" applyFont="1" applyBorder="1"/>
    <xf numFmtId="1" fontId="15" fillId="0" borderId="10" xfId="0" applyNumberFormat="1" applyFont="1" applyBorder="1"/>
    <xf numFmtId="1" fontId="15" fillId="0" borderId="3" xfId="0" applyNumberFormat="1" applyFont="1" applyBorder="1"/>
    <xf numFmtId="1" fontId="15" fillId="0" borderId="26" xfId="0" applyNumberFormat="1" applyFont="1" applyBorder="1"/>
    <xf numFmtId="1" fontId="15" fillId="0" borderId="35" xfId="0" applyNumberFormat="1" applyFont="1" applyBorder="1"/>
    <xf numFmtId="1" fontId="15" fillId="0" borderId="27" xfId="0" applyNumberFormat="1" applyFont="1" applyBorder="1"/>
    <xf numFmtId="1" fontId="15" fillId="0" borderId="28" xfId="0" applyNumberFormat="1" applyFont="1" applyBorder="1"/>
    <xf numFmtId="1" fontId="15" fillId="0" borderId="3" xfId="0" applyNumberFormat="1" applyFont="1" applyBorder="1" applyAlignment="1">
      <alignment horizontal="right"/>
    </xf>
    <xf numFmtId="1" fontId="15" fillId="0" borderId="23" xfId="0" applyNumberFormat="1" applyFont="1" applyBorder="1"/>
    <xf numFmtId="0" fontId="1" fillId="0" borderId="14" xfId="0" applyFont="1" applyBorder="1" applyAlignment="1">
      <alignment vertical="center" wrapText="1"/>
    </xf>
    <xf numFmtId="0" fontId="0" fillId="0" borderId="34" xfId="0" applyBorder="1" applyAlignment="1">
      <alignment vertical="center" wrapText="1"/>
    </xf>
    <xf numFmtId="0" fontId="0" fillId="0" borderId="38" xfId="0" applyBorder="1"/>
    <xf numFmtId="0" fontId="2" fillId="0" borderId="38" xfId="0" applyFont="1" applyBorder="1" applyAlignment="1">
      <alignment horizontal="left" indent="1"/>
    </xf>
    <xf numFmtId="0" fontId="2" fillId="0" borderId="38" xfId="0" applyFont="1" applyBorder="1" applyAlignment="1">
      <alignment horizontal="left" indent="2"/>
    </xf>
    <xf numFmtId="0" fontId="0" fillId="0" borderId="38" xfId="0" applyBorder="1" applyAlignment="1">
      <alignment horizontal="left" indent="1"/>
    </xf>
    <xf numFmtId="0" fontId="2" fillId="0" borderId="38" xfId="0" applyFont="1" applyBorder="1" applyAlignment="1">
      <alignment horizontal="left" vertical="center" wrapText="1" indent="1"/>
    </xf>
    <xf numFmtId="0" fontId="0" fillId="0" borderId="38" xfId="0" applyBorder="1" applyAlignment="1">
      <alignment horizontal="left" indent="2"/>
    </xf>
    <xf numFmtId="0" fontId="2" fillId="0" borderId="38" xfId="0" applyFont="1" applyBorder="1" applyAlignment="1">
      <alignment horizontal="left" indent="3"/>
    </xf>
    <xf numFmtId="0" fontId="0" fillId="0" borderId="39" xfId="0" applyBorder="1"/>
    <xf numFmtId="0" fontId="0" fillId="0" borderId="30" xfId="0" applyBorder="1"/>
    <xf numFmtId="0" fontId="2" fillId="0" borderId="39" xfId="0" applyFont="1" applyBorder="1" applyAlignment="1">
      <alignment horizontal="left" indent="2"/>
    </xf>
    <xf numFmtId="0" fontId="0" fillId="0" borderId="14" xfId="0" applyBorder="1"/>
    <xf numFmtId="0" fontId="0" fillId="0" borderId="39" xfId="0" applyBorder="1" applyAlignment="1">
      <alignment horizontal="left" indent="1"/>
    </xf>
    <xf numFmtId="0" fontId="0" fillId="0" borderId="30" xfId="0" applyBorder="1" applyAlignment="1">
      <alignment horizontal="left"/>
    </xf>
    <xf numFmtId="0" fontId="2" fillId="0" borderId="39" xfId="0" applyFont="1" applyBorder="1" applyAlignment="1">
      <alignment horizontal="left" vertical="center" wrapText="1" indent="1"/>
    </xf>
    <xf numFmtId="1" fontId="0" fillId="0" borderId="44" xfId="0" applyNumberFormat="1" applyBorder="1"/>
    <xf numFmtId="1" fontId="0" fillId="0" borderId="45" xfId="0" applyNumberFormat="1" applyBorder="1"/>
    <xf numFmtId="1" fontId="0" fillId="0" borderId="46" xfId="0" applyNumberFormat="1" applyBorder="1"/>
    <xf numFmtId="1" fontId="0" fillId="0" borderId="47" xfId="0" applyNumberFormat="1" applyBorder="1"/>
    <xf numFmtId="1" fontId="0" fillId="0" borderId="48" xfId="0" applyNumberFormat="1" applyBorder="1"/>
    <xf numFmtId="1" fontId="0" fillId="0" borderId="33" xfId="0" applyNumberFormat="1" applyBorder="1"/>
    <xf numFmtId="0" fontId="1" fillId="0" borderId="30" xfId="0" applyFont="1" applyBorder="1" applyAlignment="1">
      <alignment vertical="center" wrapText="1"/>
    </xf>
    <xf numFmtId="1" fontId="0" fillId="0" borderId="19" xfId="0" applyNumberFormat="1" applyBorder="1"/>
    <xf numFmtId="1" fontId="0" fillId="0" borderId="20" xfId="0" applyNumberFormat="1" applyBorder="1"/>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0" fontId="15" fillId="0" borderId="15" xfId="0" applyFont="1" applyBorder="1" applyAlignment="1">
      <alignment vertical="center" wrapText="1"/>
    </xf>
    <xf numFmtId="0" fontId="15" fillId="0" borderId="16" xfId="0" applyFont="1" applyBorder="1" applyAlignment="1">
      <alignment vertical="center" wrapText="1"/>
    </xf>
    <xf numFmtId="0" fontId="15" fillId="0" borderId="17" xfId="0" applyFont="1" applyBorder="1" applyAlignment="1">
      <alignment vertical="center" wrapText="1"/>
    </xf>
    <xf numFmtId="1" fontId="15" fillId="0" borderId="32" xfId="0" applyNumberFormat="1" applyFont="1" applyBorder="1"/>
    <xf numFmtId="1" fontId="15" fillId="0" borderId="48" xfId="0" applyNumberFormat="1" applyFont="1" applyBorder="1"/>
    <xf numFmtId="1" fontId="15" fillId="0" borderId="33" xfId="0" applyNumberFormat="1" applyFont="1" applyBorder="1"/>
    <xf numFmtId="1" fontId="15" fillId="0" borderId="40" xfId="0" applyNumberFormat="1" applyFont="1" applyBorder="1"/>
    <xf numFmtId="1" fontId="15" fillId="0" borderId="0" xfId="0" applyNumberFormat="1" applyFont="1"/>
    <xf numFmtId="1" fontId="15" fillId="0" borderId="45" xfId="0" applyNumberFormat="1" applyFont="1" applyBorder="1"/>
    <xf numFmtId="1" fontId="15" fillId="0" borderId="41" xfId="0" applyNumberFormat="1" applyFont="1" applyBorder="1"/>
    <xf numFmtId="1" fontId="15" fillId="0" borderId="46" xfId="0" applyNumberFormat="1" applyFont="1" applyBorder="1"/>
    <xf numFmtId="1" fontId="15" fillId="0" borderId="47" xfId="0" applyNumberFormat="1" applyFont="1" applyBorder="1"/>
    <xf numFmtId="1" fontId="15" fillId="0" borderId="31" xfId="0" applyNumberFormat="1" applyFont="1" applyBorder="1"/>
    <xf numFmtId="1" fontId="15" fillId="0" borderId="19" xfId="0" applyNumberFormat="1" applyFont="1" applyBorder="1"/>
    <xf numFmtId="1" fontId="15" fillId="0" borderId="20" xfId="0" applyNumberFormat="1" applyFont="1" applyBorder="1"/>
    <xf numFmtId="0" fontId="2" fillId="8" borderId="3" xfId="0" applyFont="1" applyFill="1" applyBorder="1" applyAlignment="1">
      <alignment vertical="top" wrapText="1"/>
    </xf>
    <xf numFmtId="9" fontId="15" fillId="0" borderId="0" xfId="0" applyNumberFormat="1" applyFont="1" applyAlignment="1">
      <alignment wrapText="1"/>
    </xf>
    <xf numFmtId="0" fontId="0" fillId="0" borderId="0" xfId="0" applyAlignment="1">
      <alignment vertical="center"/>
    </xf>
    <xf numFmtId="9" fontId="0" fillId="0" borderId="0" xfId="1" applyFont="1" applyAlignment="1">
      <alignment vertical="center"/>
    </xf>
    <xf numFmtId="0" fontId="13" fillId="0" borderId="0" xfId="0" applyFont="1"/>
    <xf numFmtId="0" fontId="1" fillId="5" borderId="5" xfId="0" applyFont="1" applyFill="1" applyBorder="1"/>
    <xf numFmtId="9" fontId="1" fillId="5" borderId="11" xfId="1" applyFont="1" applyFill="1" applyBorder="1"/>
    <xf numFmtId="0" fontId="1" fillId="5" borderId="8" xfId="0" applyFont="1" applyFill="1" applyBorder="1"/>
    <xf numFmtId="9" fontId="1" fillId="5" borderId="12" xfId="1" applyFont="1" applyFill="1" applyBorder="1"/>
    <xf numFmtId="9" fontId="0" fillId="5" borderId="2" xfId="1" applyFont="1" applyFill="1" applyBorder="1"/>
    <xf numFmtId="9" fontId="0" fillId="5" borderId="3" xfId="1" applyFont="1" applyFill="1" applyBorder="1"/>
    <xf numFmtId="9" fontId="0" fillId="5" borderId="4" xfId="1" applyFont="1" applyFill="1" applyBorder="1"/>
    <xf numFmtId="9" fontId="0" fillId="0" borderId="6" xfId="1" applyFont="1" applyBorder="1"/>
    <xf numFmtId="9" fontId="0" fillId="0" borderId="11" xfId="1" applyFont="1" applyBorder="1"/>
    <xf numFmtId="9" fontId="0" fillId="0" borderId="0" xfId="1" applyFont="1"/>
    <xf numFmtId="9" fontId="0" fillId="0" borderId="10" xfId="1" applyFont="1" applyBorder="1"/>
    <xf numFmtId="9" fontId="0" fillId="0" borderId="9" xfId="1" applyFont="1" applyBorder="1"/>
    <xf numFmtId="9" fontId="0" fillId="0" borderId="12" xfId="1" applyFont="1" applyBorder="1"/>
    <xf numFmtId="9" fontId="2" fillId="0" borderId="49" xfId="0" applyNumberFormat="1" applyFont="1" applyBorder="1" applyAlignment="1">
      <alignment vertical="center"/>
    </xf>
    <xf numFmtId="9" fontId="2" fillId="0" borderId="50" xfId="0" applyNumberFormat="1" applyFont="1" applyBorder="1" applyAlignment="1">
      <alignment vertical="center"/>
    </xf>
    <xf numFmtId="9" fontId="2" fillId="0" borderId="13" xfId="0" applyNumberFormat="1" applyFont="1" applyBorder="1" applyAlignment="1">
      <alignment vertical="center"/>
    </xf>
    <xf numFmtId="9" fontId="0" fillId="0" borderId="5" xfId="1" applyFont="1" applyBorder="1" applyAlignment="1">
      <alignment horizontal="right"/>
    </xf>
    <xf numFmtId="9" fontId="0" fillId="0" borderId="11" xfId="1" applyFont="1" applyBorder="1" applyAlignment="1">
      <alignment horizontal="right"/>
    </xf>
    <xf numFmtId="9" fontId="0" fillId="0" borderId="7" xfId="1" applyFont="1" applyBorder="1" applyAlignment="1">
      <alignment horizontal="right"/>
    </xf>
    <xf numFmtId="9" fontId="0" fillId="0" borderId="10" xfId="1" applyFont="1" applyBorder="1" applyAlignment="1">
      <alignment horizontal="right"/>
    </xf>
    <xf numFmtId="9" fontId="0" fillId="0" borderId="8" xfId="1" applyFont="1" applyBorder="1" applyAlignment="1">
      <alignment horizontal="right"/>
    </xf>
    <xf numFmtId="9" fontId="0" fillId="0" borderId="12" xfId="1" applyFont="1" applyBorder="1" applyAlignment="1">
      <alignment horizontal="right"/>
    </xf>
    <xf numFmtId="0" fontId="1" fillId="0" borderId="1" xfId="0" applyFont="1" applyBorder="1" applyAlignment="1">
      <alignment vertical="center"/>
    </xf>
    <xf numFmtId="0" fontId="1" fillId="0" borderId="49" xfId="0" applyFont="1" applyBorder="1" applyAlignment="1">
      <alignment vertical="center" wrapText="1"/>
    </xf>
    <xf numFmtId="0" fontId="1" fillId="0" borderId="13" xfId="0" applyFont="1" applyBorder="1" applyAlignment="1">
      <alignment vertical="center" wrapText="1"/>
    </xf>
    <xf numFmtId="0" fontId="0" fillId="0" borderId="50" xfId="0" applyBorder="1" applyAlignment="1">
      <alignment vertical="center" wrapText="1"/>
    </xf>
    <xf numFmtId="0" fontId="0" fillId="0" borderId="13" xfId="0" applyBorder="1" applyAlignment="1">
      <alignment vertical="center" wrapText="1"/>
    </xf>
    <xf numFmtId="0" fontId="2" fillId="0" borderId="49" xfId="0" applyFont="1" applyBorder="1" applyAlignment="1">
      <alignment vertical="center" wrapText="1"/>
    </xf>
    <xf numFmtId="0" fontId="0" fillId="0" borderId="5" xfId="0" applyBorder="1"/>
    <xf numFmtId="1" fontId="0" fillId="0" borderId="11" xfId="0" applyNumberFormat="1" applyBorder="1"/>
    <xf numFmtId="1" fontId="0" fillId="0" borderId="12" xfId="0" applyNumberFormat="1" applyBorder="1"/>
    <xf numFmtId="0" fontId="2" fillId="0" borderId="50" xfId="0" applyFont="1" applyBorder="1" applyAlignment="1">
      <alignment vertical="center" wrapText="1"/>
    </xf>
    <xf numFmtId="0" fontId="0" fillId="0" borderId="49" xfId="0" applyBorder="1" applyAlignment="1">
      <alignment vertical="center" wrapText="1"/>
    </xf>
    <xf numFmtId="9" fontId="0" fillId="0" borderId="5" xfId="1" applyFont="1" applyBorder="1"/>
    <xf numFmtId="9" fontId="0" fillId="0" borderId="7" xfId="1" applyFont="1" applyBorder="1"/>
    <xf numFmtId="9" fontId="0" fillId="0" borderId="8" xfId="1" applyFont="1" applyBorder="1"/>
    <xf numFmtId="0" fontId="1" fillId="5" borderId="6" xfId="0" applyFont="1" applyFill="1" applyBorder="1"/>
    <xf numFmtId="0" fontId="1" fillId="5" borderId="9" xfId="0" applyFont="1" applyFill="1" applyBorder="1"/>
    <xf numFmtId="0" fontId="15" fillId="5" borderId="7" xfId="0" applyFont="1" applyFill="1" applyBorder="1"/>
    <xf numFmtId="0" fontId="15" fillId="5" borderId="0" xfId="0" applyFont="1" applyFill="1"/>
    <xf numFmtId="2" fontId="15" fillId="5" borderId="10" xfId="0" applyNumberFormat="1" applyFont="1" applyFill="1" applyBorder="1"/>
    <xf numFmtId="2" fontId="15" fillId="5" borderId="0" xfId="0" applyNumberFormat="1" applyFont="1" applyFill="1"/>
    <xf numFmtId="1" fontId="15" fillId="5" borderId="0" xfId="0" applyNumberFormat="1" applyFont="1" applyFill="1"/>
    <xf numFmtId="0" fontId="15" fillId="5" borderId="8" xfId="0" applyFont="1" applyFill="1" applyBorder="1"/>
    <xf numFmtId="1" fontId="0" fillId="8" borderId="0" xfId="0" applyNumberFormat="1" applyFill="1"/>
    <xf numFmtId="0" fontId="2" fillId="3" borderId="0" xfId="0" applyFont="1" applyFill="1"/>
    <xf numFmtId="2" fontId="0" fillId="0" borderId="0" xfId="0" applyNumberFormat="1"/>
    <xf numFmtId="9" fontId="2" fillId="0" borderId="0" xfId="1" applyFont="1"/>
    <xf numFmtId="1" fontId="2" fillId="8" borderId="0" xfId="0" applyNumberFormat="1" applyFont="1" applyFill="1"/>
    <xf numFmtId="9" fontId="0" fillId="0" borderId="0" xfId="0" applyNumberFormat="1"/>
    <xf numFmtId="2" fontId="0" fillId="3" borderId="0" xfId="0" applyNumberFormat="1" applyFill="1"/>
    <xf numFmtId="2" fontId="0" fillId="9" borderId="0" xfId="0" applyNumberFormat="1" applyFill="1"/>
    <xf numFmtId="9" fontId="6" fillId="0" borderId="0" xfId="0" applyNumberFormat="1" applyFont="1"/>
    <xf numFmtId="10" fontId="0" fillId="0" borderId="0" xfId="0" applyNumberFormat="1"/>
    <xf numFmtId="10" fontId="0" fillId="0" borderId="0" xfId="1" applyNumberFormat="1" applyFont="1"/>
    <xf numFmtId="0" fontId="0" fillId="0" borderId="0" xfId="1" applyNumberFormat="1" applyFont="1"/>
    <xf numFmtId="9" fontId="0" fillId="0" borderId="9" xfId="0" applyNumberFormat="1" applyBorder="1"/>
    <xf numFmtId="2" fontId="0" fillId="0" borderId="9" xfId="0" applyNumberFormat="1" applyBorder="1"/>
    <xf numFmtId="1" fontId="0" fillId="0" borderId="10" xfId="0" applyNumberFormat="1" applyBorder="1"/>
    <xf numFmtId="0" fontId="2" fillId="0" borderId="10" xfId="0" applyFont="1" applyBorder="1"/>
    <xf numFmtId="0" fontId="8" fillId="0" borderId="49" xfId="0" applyFont="1" applyBorder="1" applyAlignment="1">
      <alignment vertical="center" wrapText="1"/>
    </xf>
    <xf numFmtId="0" fontId="8" fillId="0" borderId="50" xfId="0" applyFont="1" applyBorder="1" applyAlignment="1">
      <alignment vertical="center" wrapText="1"/>
    </xf>
    <xf numFmtId="0" fontId="8" fillId="0" borderId="13" xfId="0" applyFont="1" applyBorder="1" applyAlignment="1">
      <alignment vertical="center" wrapText="1"/>
    </xf>
    <xf numFmtId="9" fontId="8" fillId="0" borderId="50" xfId="1" applyFont="1" applyBorder="1" applyAlignment="1">
      <alignment vertical="center" wrapText="1"/>
    </xf>
    <xf numFmtId="0" fontId="0" fillId="8" borderId="0" xfId="0" applyFill="1"/>
    <xf numFmtId="0" fontId="2" fillId="0" borderId="30" xfId="0" applyFont="1" applyBorder="1"/>
    <xf numFmtId="0" fontId="2" fillId="0" borderId="31" xfId="0" applyFont="1" applyBorder="1" applyAlignment="1">
      <alignment vertical="center" wrapText="1"/>
    </xf>
    <xf numFmtId="0" fontId="2" fillId="0" borderId="29" xfId="0" applyFont="1" applyBorder="1" applyAlignment="1">
      <alignment vertical="center" wrapText="1"/>
    </xf>
    <xf numFmtId="1" fontId="2" fillId="0" borderId="10" xfId="0" applyNumberFormat="1" applyFont="1" applyBorder="1"/>
    <xf numFmtId="0" fontId="2" fillId="8" borderId="0" xfId="0" applyFont="1" applyFill="1" applyAlignment="1">
      <alignment vertical="top" wrapText="1"/>
    </xf>
    <xf numFmtId="0" fontId="2" fillId="0" borderId="8" xfId="0" applyFont="1" applyBorder="1"/>
    <xf numFmtId="1" fontId="0" fillId="8" borderId="9" xfId="0" applyNumberFormat="1" applyFill="1" applyBorder="1"/>
    <xf numFmtId="1" fontId="2" fillId="0" borderId="12" xfId="0" applyNumberFormat="1" applyFont="1" applyBorder="1"/>
    <xf numFmtId="2" fontId="15" fillId="5" borderId="12" xfId="0" applyNumberFormat="1" applyFont="1" applyFill="1" applyBorder="1"/>
    <xf numFmtId="0" fontId="2" fillId="0" borderId="5" xfId="0" applyFont="1" applyBorder="1"/>
    <xf numFmtId="0" fontId="2" fillId="8" borderId="6" xfId="0" applyFont="1" applyFill="1" applyBorder="1" applyAlignment="1">
      <alignment vertical="top" wrapText="1"/>
    </xf>
    <xf numFmtId="1" fontId="2" fillId="0" borderId="11" xfId="0" applyNumberFormat="1" applyFont="1" applyBorder="1"/>
    <xf numFmtId="9" fontId="2" fillId="0" borderId="6" xfId="1" applyFont="1" applyBorder="1"/>
    <xf numFmtId="2" fontId="0" fillId="0" borderId="6" xfId="0" applyNumberFormat="1" applyBorder="1"/>
    <xf numFmtId="0" fontId="15" fillId="5" borderId="5" xfId="0" applyFont="1" applyFill="1" applyBorder="1"/>
    <xf numFmtId="2" fontId="15" fillId="5" borderId="11" xfId="0" applyNumberFormat="1" applyFont="1" applyFill="1" applyBorder="1"/>
    <xf numFmtId="9" fontId="6" fillId="0" borderId="9" xfId="0" applyNumberFormat="1" applyFont="1" applyBorder="1"/>
    <xf numFmtId="2" fontId="15" fillId="5" borderId="9" xfId="0" applyNumberFormat="1" applyFont="1" applyFill="1" applyBorder="1"/>
    <xf numFmtId="9" fontId="0" fillId="0" borderId="5" xfId="0" applyNumberFormat="1" applyBorder="1"/>
    <xf numFmtId="9" fontId="0" fillId="0" borderId="6" xfId="0" applyNumberFormat="1" applyBorder="1"/>
    <xf numFmtId="2" fontId="15" fillId="5" borderId="6" xfId="0" applyNumberFormat="1" applyFont="1" applyFill="1" applyBorder="1"/>
    <xf numFmtId="2" fontId="0" fillId="0" borderId="0" xfId="1" applyNumberFormat="1" applyFont="1"/>
    <xf numFmtId="1" fontId="15" fillId="0" borderId="0" xfId="0" applyNumberFormat="1" applyFont="1" applyAlignment="1">
      <alignment wrapText="1"/>
    </xf>
    <xf numFmtId="0" fontId="16" fillId="0" borderId="0" xfId="0" applyFont="1"/>
    <xf numFmtId="0" fontId="17" fillId="0" borderId="0" xfId="0" applyFont="1"/>
    <xf numFmtId="1" fontId="15" fillId="2" borderId="32" xfId="0" applyNumberFormat="1" applyFont="1" applyFill="1" applyBorder="1"/>
    <xf numFmtId="1" fontId="15" fillId="2" borderId="48" xfId="0" applyNumberFormat="1" applyFont="1" applyFill="1" applyBorder="1"/>
    <xf numFmtId="1" fontId="15" fillId="2" borderId="40" xfId="0" applyNumberFormat="1" applyFont="1" applyFill="1" applyBorder="1"/>
    <xf numFmtId="1" fontId="15" fillId="2" borderId="0" xfId="0" applyNumberFormat="1" applyFont="1" applyFill="1"/>
    <xf numFmtId="1" fontId="15" fillId="2" borderId="41" xfId="0" applyNumberFormat="1" applyFont="1" applyFill="1" applyBorder="1"/>
    <xf numFmtId="1" fontId="15" fillId="2" borderId="46" xfId="0" applyNumberFormat="1" applyFont="1" applyFill="1" applyBorder="1"/>
    <xf numFmtId="1" fontId="15" fillId="2" borderId="31" xfId="0" applyNumberFormat="1" applyFont="1" applyFill="1" applyBorder="1"/>
    <xf numFmtId="1" fontId="15" fillId="2" borderId="19" xfId="0" applyNumberFormat="1" applyFont="1" applyFill="1" applyBorder="1"/>
    <xf numFmtId="1" fontId="15" fillId="2" borderId="34" xfId="0" applyNumberFormat="1" applyFont="1" applyFill="1" applyBorder="1"/>
    <xf numFmtId="1" fontId="15" fillId="2" borderId="24" xfId="0" applyNumberFormat="1" applyFont="1" applyFill="1" applyBorder="1"/>
    <xf numFmtId="1" fontId="15" fillId="2" borderId="21" xfId="0" applyNumberFormat="1" applyFont="1" applyFill="1" applyBorder="1"/>
    <xf numFmtId="1" fontId="15" fillId="2" borderId="16" xfId="0" applyNumberFormat="1" applyFont="1" applyFill="1" applyBorder="1"/>
    <xf numFmtId="1" fontId="15" fillId="2" borderId="10" xfId="0" applyNumberFormat="1" applyFont="1" applyFill="1" applyBorder="1"/>
    <xf numFmtId="1" fontId="15" fillId="2" borderId="3" xfId="0" applyNumberFormat="1" applyFont="1" applyFill="1" applyBorder="1"/>
    <xf numFmtId="1" fontId="15" fillId="2" borderId="35" xfId="0" applyNumberFormat="1" applyFont="1" applyFill="1" applyBorder="1"/>
    <xf numFmtId="1" fontId="15" fillId="2" borderId="27" xfId="0" applyNumberFormat="1" applyFont="1" applyFill="1" applyBorder="1"/>
    <xf numFmtId="1" fontId="0" fillId="2" borderId="38" xfId="0" applyNumberFormat="1" applyFill="1" applyBorder="1"/>
    <xf numFmtId="1" fontId="0" fillId="2" borderId="40" xfId="0" applyNumberFormat="1" applyFill="1" applyBorder="1"/>
    <xf numFmtId="1" fontId="0" fillId="2" borderId="0" xfId="0" applyNumberFormat="1" applyFill="1"/>
    <xf numFmtId="1" fontId="0" fillId="2" borderId="41" xfId="0" applyNumberFormat="1" applyFill="1" applyBorder="1"/>
    <xf numFmtId="1" fontId="0" fillId="2" borderId="46" xfId="0" applyNumberFormat="1" applyFill="1" applyBorder="1"/>
    <xf numFmtId="1" fontId="0" fillId="2" borderId="39" xfId="0" applyNumberFormat="1" applyFill="1" applyBorder="1"/>
    <xf numFmtId="1" fontId="0" fillId="2" borderId="19" xfId="0" applyNumberFormat="1" applyFill="1" applyBorder="1"/>
    <xf numFmtId="1" fontId="0" fillId="2" borderId="3" xfId="0" applyNumberFormat="1" applyFill="1" applyBorder="1"/>
    <xf numFmtId="1" fontId="0" fillId="2" borderId="27" xfId="0" applyNumberFormat="1" applyFill="1" applyBorder="1"/>
    <xf numFmtId="1" fontId="0" fillId="2" borderId="24" xfId="0" applyNumberFormat="1" applyFill="1" applyBorder="1"/>
    <xf numFmtId="1" fontId="0" fillId="2" borderId="32" xfId="0" applyNumberFormat="1" applyFill="1" applyBorder="1"/>
    <xf numFmtId="1" fontId="0" fillId="2" borderId="16" xfId="0" applyNumberFormat="1" applyFill="1" applyBorder="1"/>
    <xf numFmtId="0" fontId="2" fillId="0" borderId="38" xfId="0" applyFont="1" applyBorder="1" applyAlignment="1">
      <alignment horizontal="left"/>
    </xf>
    <xf numFmtId="0" fontId="2" fillId="0" borderId="39" xfId="0" applyFont="1" applyBorder="1" applyAlignment="1">
      <alignment horizontal="left"/>
    </xf>
    <xf numFmtId="2" fontId="1" fillId="5" borderId="6" xfId="0" applyNumberFormat="1" applyFont="1" applyFill="1" applyBorder="1"/>
    <xf numFmtId="2" fontId="1" fillId="5" borderId="9" xfId="0" applyNumberFormat="1" applyFont="1" applyFill="1" applyBorder="1"/>
    <xf numFmtId="0" fontId="1" fillId="5" borderId="2" xfId="0" applyFont="1" applyFill="1" applyBorder="1"/>
    <xf numFmtId="0" fontId="1" fillId="5" borderId="4" xfId="0" applyFont="1" applyFill="1" applyBorder="1"/>
    <xf numFmtId="0" fontId="8" fillId="10" borderId="13" xfId="0" applyFont="1" applyFill="1" applyBorder="1" applyAlignment="1">
      <alignment vertical="center" wrapText="1"/>
    </xf>
    <xf numFmtId="0" fontId="15" fillId="10" borderId="50" xfId="0" applyFont="1" applyFill="1" applyBorder="1" applyAlignment="1">
      <alignment vertical="center" wrapText="1"/>
    </xf>
    <xf numFmtId="0" fontId="15" fillId="10" borderId="49" xfId="0" applyFont="1" applyFill="1" applyBorder="1" applyAlignment="1">
      <alignment vertical="center" wrapText="1"/>
    </xf>
    <xf numFmtId="2" fontId="0" fillId="0" borderId="10" xfId="0" applyNumberFormat="1" applyBorder="1"/>
    <xf numFmtId="2" fontId="0" fillId="9" borderId="10" xfId="0" applyNumberFormat="1" applyFill="1" applyBorder="1"/>
    <xf numFmtId="2" fontId="2" fillId="9" borderId="10" xfId="0" applyNumberFormat="1" applyFont="1" applyFill="1" applyBorder="1"/>
    <xf numFmtId="2" fontId="2" fillId="0" borderId="10" xfId="0" applyNumberFormat="1" applyFont="1" applyBorder="1"/>
    <xf numFmtId="2" fontId="15" fillId="9" borderId="10" xfId="0" applyNumberFormat="1" applyFont="1" applyFill="1" applyBorder="1"/>
    <xf numFmtId="2" fontId="6" fillId="0" borderId="5" xfId="0" applyNumberFormat="1" applyFont="1" applyBorder="1"/>
    <xf numFmtId="2" fontId="0" fillId="0" borderId="11" xfId="0" applyNumberFormat="1" applyBorder="1"/>
    <xf numFmtId="2" fontId="6" fillId="0" borderId="7" xfId="0" applyNumberFormat="1" applyFont="1" applyBorder="1"/>
    <xf numFmtId="2" fontId="6" fillId="0" borderId="8" xfId="0" applyNumberFormat="1" applyFont="1" applyBorder="1"/>
    <xf numFmtId="2" fontId="15" fillId="9" borderId="12" xfId="0" applyNumberFormat="1" applyFont="1" applyFill="1" applyBorder="1"/>
    <xf numFmtId="0" fontId="0" fillId="0" borderId="0" xfId="0" applyAlignment="1">
      <alignment vertical="center" wrapText="1"/>
    </xf>
    <xf numFmtId="0" fontId="2" fillId="7" borderId="0" xfId="0" applyFont="1" applyFill="1"/>
    <xf numFmtId="0" fontId="0" fillId="7" borderId="5" xfId="0" applyFill="1" applyBorder="1"/>
    <xf numFmtId="0" fontId="0" fillId="7" borderId="6" xfId="0" applyFill="1" applyBorder="1"/>
    <xf numFmtId="0" fontId="0" fillId="7" borderId="7" xfId="0" applyFill="1" applyBorder="1"/>
    <xf numFmtId="0" fontId="0" fillId="7" borderId="0" xfId="0" applyFill="1"/>
    <xf numFmtId="0" fontId="0" fillId="7" borderId="10" xfId="0" applyFill="1" applyBorder="1"/>
    <xf numFmtId="0" fontId="0" fillId="7" borderId="8" xfId="0" applyFill="1" applyBorder="1"/>
    <xf numFmtId="0" fontId="0" fillId="7" borderId="9" xfId="0" applyFill="1" applyBorder="1"/>
    <xf numFmtId="0" fontId="2" fillId="7" borderId="9" xfId="0" applyFont="1" applyFill="1" applyBorder="1"/>
    <xf numFmtId="0" fontId="0" fillId="7" borderId="12" xfId="0" applyFill="1" applyBorder="1"/>
    <xf numFmtId="0" fontId="3" fillId="7" borderId="6"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0" xfId="0" applyFont="1" applyFill="1" applyAlignment="1">
      <alignment horizontal="left" vertical="center" wrapText="1"/>
    </xf>
    <xf numFmtId="0" fontId="1" fillId="2" borderId="0" xfId="0" applyFont="1" applyFill="1"/>
    <xf numFmtId="0" fontId="0" fillId="6" borderId="5" xfId="0" applyFill="1" applyBorder="1"/>
    <xf numFmtId="0" fontId="3" fillId="6" borderId="6" xfId="0" applyFont="1" applyFill="1" applyBorder="1" applyAlignment="1">
      <alignment horizontal="left" vertical="center" wrapText="1"/>
    </xf>
    <xf numFmtId="0" fontId="0" fillId="6" borderId="7" xfId="0" applyFill="1" applyBorder="1"/>
    <xf numFmtId="0" fontId="3" fillId="6" borderId="0" xfId="0" applyFont="1" applyFill="1" applyAlignment="1">
      <alignment horizontal="left" vertical="center" wrapText="1"/>
    </xf>
    <xf numFmtId="0" fontId="0" fillId="6" borderId="10" xfId="0" applyFill="1" applyBorder="1"/>
    <xf numFmtId="0" fontId="0" fillId="6" borderId="8" xfId="0" applyFill="1" applyBorder="1"/>
    <xf numFmtId="0" fontId="2" fillId="6" borderId="9" xfId="0" applyFont="1" applyFill="1" applyBorder="1"/>
    <xf numFmtId="0" fontId="3" fillId="6" borderId="9" xfId="0" applyFont="1" applyFill="1" applyBorder="1" applyAlignment="1">
      <alignment horizontal="left" vertical="center" wrapText="1"/>
    </xf>
    <xf numFmtId="0" fontId="0" fillId="6" borderId="12" xfId="0" applyFill="1" applyBorder="1"/>
    <xf numFmtId="0" fontId="2" fillId="6" borderId="0" xfId="0" applyFont="1" applyFill="1"/>
    <xf numFmtId="0" fontId="1" fillId="2" borderId="2" xfId="0" applyFont="1" applyFill="1" applyBorder="1" applyAlignment="1">
      <alignment horizontal="left" vertical="center"/>
    </xf>
    <xf numFmtId="0" fontId="1" fillId="2" borderId="5" xfId="0" applyFont="1" applyFill="1" applyBorder="1"/>
    <xf numFmtId="0" fontId="1" fillId="2" borderId="6" xfId="0" applyFont="1" applyFill="1" applyBorder="1"/>
    <xf numFmtId="0" fontId="1" fillId="2" borderId="11" xfId="0" applyFont="1" applyFill="1" applyBorder="1"/>
    <xf numFmtId="0" fontId="0" fillId="6" borderId="11" xfId="0" applyFill="1" applyBorder="1"/>
    <xf numFmtId="0" fontId="0" fillId="7" borderId="11" xfId="0" applyFill="1" applyBorder="1"/>
    <xf numFmtId="0" fontId="2" fillId="7" borderId="6" xfId="0" applyFont="1" applyFill="1" applyBorder="1"/>
    <xf numFmtId="0" fontId="2" fillId="6" borderId="6" xfId="0" applyFont="1" applyFill="1" applyBorder="1"/>
    <xf numFmtId="0" fontId="4" fillId="6" borderId="6" xfId="0" applyFont="1" applyFill="1" applyBorder="1" applyAlignment="1">
      <alignment horizontal="left" vertical="center" wrapText="1"/>
    </xf>
    <xf numFmtId="2" fontId="0" fillId="7" borderId="6" xfId="0" applyNumberFormat="1" applyFill="1" applyBorder="1"/>
    <xf numFmtId="2" fontId="0" fillId="7" borderId="11" xfId="0" applyNumberFormat="1" applyFill="1" applyBorder="1"/>
    <xf numFmtId="1" fontId="0" fillId="7" borderId="9" xfId="0" applyNumberFormat="1" applyFill="1" applyBorder="1"/>
    <xf numFmtId="1" fontId="0" fillId="7" borderId="12" xfId="0" applyNumberFormat="1" applyFill="1" applyBorder="1"/>
    <xf numFmtId="0" fontId="18" fillId="6" borderId="5" xfId="0" applyFont="1" applyFill="1" applyBorder="1"/>
    <xf numFmtId="0" fontId="0" fillId="6" borderId="6" xfId="0" applyFill="1" applyBorder="1"/>
    <xf numFmtId="1" fontId="2" fillId="6" borderId="6" xfId="0" applyNumberFormat="1" applyFont="1" applyFill="1" applyBorder="1"/>
    <xf numFmtId="2" fontId="0" fillId="6" borderId="5" xfId="0" applyNumberFormat="1" applyFill="1" applyBorder="1"/>
    <xf numFmtId="1" fontId="0" fillId="6" borderId="6" xfId="0" applyNumberFormat="1" applyFill="1" applyBorder="1"/>
    <xf numFmtId="1" fontId="0" fillId="6" borderId="11" xfId="0" applyNumberFormat="1" applyFill="1" applyBorder="1"/>
    <xf numFmtId="0" fontId="0" fillId="6" borderId="9" xfId="0" applyFill="1" applyBorder="1"/>
    <xf numFmtId="1" fontId="2" fillId="6" borderId="9" xfId="0" applyNumberFormat="1" applyFont="1" applyFill="1" applyBorder="1"/>
    <xf numFmtId="2" fontId="0" fillId="6" borderId="8" xfId="0" applyNumberFormat="1" applyFill="1" applyBorder="1"/>
    <xf numFmtId="2" fontId="0" fillId="6" borderId="9" xfId="0" applyNumberFormat="1" applyFill="1" applyBorder="1"/>
    <xf numFmtId="2" fontId="0" fillId="6" borderId="12" xfId="0" applyNumberFormat="1" applyFill="1" applyBorder="1"/>
    <xf numFmtId="0" fontId="0" fillId="6" borderId="0" xfId="0" applyFill="1"/>
    <xf numFmtId="0" fontId="4" fillId="6" borderId="0" xfId="0" applyFont="1" applyFill="1" applyAlignment="1">
      <alignment horizontal="left" vertical="center" wrapText="1"/>
    </xf>
    <xf numFmtId="0" fontId="4" fillId="6" borderId="10" xfId="0" applyFont="1" applyFill="1" applyBorder="1" applyAlignment="1">
      <alignment horizontal="left" vertical="center" wrapText="1"/>
    </xf>
    <xf numFmtId="2" fontId="0" fillId="6" borderId="0" xfId="0" applyNumberFormat="1" applyFill="1"/>
    <xf numFmtId="2" fontId="0" fillId="6" borderId="10" xfId="0" applyNumberFormat="1" applyFill="1" applyBorder="1"/>
    <xf numFmtId="0" fontId="4" fillId="6" borderId="12" xfId="0" applyFont="1" applyFill="1" applyBorder="1" applyAlignment="1">
      <alignment horizontal="left" vertical="center" wrapText="1"/>
    </xf>
    <xf numFmtId="1" fontId="2" fillId="7" borderId="6" xfId="0" applyNumberFormat="1" applyFont="1" applyFill="1" applyBorder="1"/>
    <xf numFmtId="2" fontId="0" fillId="7" borderId="5" xfId="0" applyNumberFormat="1" applyFill="1" applyBorder="1"/>
    <xf numFmtId="1" fontId="2" fillId="7" borderId="9" xfId="0" applyNumberFormat="1" applyFont="1" applyFill="1" applyBorder="1"/>
    <xf numFmtId="2" fontId="0" fillId="7" borderId="8" xfId="0" applyNumberFormat="1" applyFill="1" applyBorder="1"/>
    <xf numFmtId="2" fontId="0" fillId="7" borderId="9" xfId="0" applyNumberFormat="1" applyFill="1" applyBorder="1"/>
    <xf numFmtId="2" fontId="0" fillId="7" borderId="12" xfId="0" applyNumberFormat="1" applyFill="1" applyBorder="1"/>
    <xf numFmtId="2" fontId="0" fillId="7" borderId="0" xfId="0" applyNumberFormat="1" applyFill="1"/>
    <xf numFmtId="2" fontId="0" fillId="7" borderId="10" xfId="0" applyNumberFormat="1" applyFill="1" applyBorder="1"/>
    <xf numFmtId="1" fontId="2" fillId="7" borderId="0" xfId="0" applyNumberFormat="1" applyFont="1" applyFill="1"/>
    <xf numFmtId="1" fontId="2" fillId="6" borderId="11" xfId="0" applyNumberFormat="1" applyFont="1" applyFill="1" applyBorder="1"/>
    <xf numFmtId="1" fontId="0" fillId="6" borderId="5" xfId="0" applyNumberFormat="1" applyFill="1" applyBorder="1"/>
    <xf numFmtId="2" fontId="0" fillId="6" borderId="6" xfId="0" applyNumberFormat="1" applyFill="1" applyBorder="1"/>
    <xf numFmtId="2" fontId="0" fillId="6" borderId="11" xfId="0" applyNumberFormat="1" applyFill="1" applyBorder="1"/>
    <xf numFmtId="1" fontId="2" fillId="6" borderId="0" xfId="0" applyNumberFormat="1" applyFont="1" applyFill="1"/>
    <xf numFmtId="2" fontId="0" fillId="6" borderId="7" xfId="0" applyNumberFormat="1" applyFill="1" applyBorder="1"/>
    <xf numFmtId="1" fontId="2" fillId="6" borderId="12" xfId="0" applyNumberFormat="1" applyFont="1" applyFill="1" applyBorder="1"/>
    <xf numFmtId="1" fontId="0" fillId="6" borderId="9" xfId="0" applyNumberFormat="1" applyFill="1" applyBorder="1"/>
    <xf numFmtId="1" fontId="0" fillId="6" borderId="12" xfId="0" applyNumberFormat="1" applyFill="1" applyBorder="1"/>
    <xf numFmtId="0" fontId="4" fillId="7" borderId="6" xfId="0" applyFont="1" applyFill="1" applyBorder="1" applyAlignment="1">
      <alignment horizontal="left" vertical="center" wrapText="1"/>
    </xf>
    <xf numFmtId="1" fontId="0" fillId="7" borderId="6" xfId="0" applyNumberFormat="1" applyFill="1" applyBorder="1"/>
    <xf numFmtId="1" fontId="0" fillId="7" borderId="5" xfId="0" applyNumberFormat="1" applyFill="1" applyBorder="1"/>
    <xf numFmtId="1" fontId="0" fillId="7" borderId="0" xfId="0" applyNumberFormat="1" applyFill="1"/>
    <xf numFmtId="0" fontId="0" fillId="7" borderId="54" xfId="0" applyFill="1" applyBorder="1"/>
    <xf numFmtId="0" fontId="2" fillId="7" borderId="54" xfId="0" applyFont="1" applyFill="1" applyBorder="1"/>
    <xf numFmtId="0" fontId="0" fillId="6" borderId="54" xfId="0" applyFill="1" applyBorder="1"/>
    <xf numFmtId="0" fontId="2" fillId="6" borderId="54" xfId="0" applyFont="1" applyFill="1" applyBorder="1"/>
    <xf numFmtId="164" fontId="0" fillId="7" borderId="6" xfId="0" applyNumberFormat="1" applyFill="1" applyBorder="1"/>
    <xf numFmtId="164" fontId="0" fillId="7" borderId="11" xfId="0" applyNumberFormat="1" applyFill="1" applyBorder="1"/>
    <xf numFmtId="164" fontId="8" fillId="0" borderId="50" xfId="0" applyNumberFormat="1" applyFont="1" applyBorder="1" applyAlignment="1">
      <alignment vertical="center" wrapText="1"/>
    </xf>
    <xf numFmtId="164" fontId="8" fillId="0" borderId="13" xfId="0" applyNumberFormat="1" applyFont="1" applyBorder="1" applyAlignment="1">
      <alignment vertical="center" wrapText="1"/>
    </xf>
    <xf numFmtId="164" fontId="8" fillId="5" borderId="49" xfId="0" applyNumberFormat="1" applyFont="1" applyFill="1" applyBorder="1" applyAlignment="1">
      <alignment vertical="center" wrapText="1"/>
    </xf>
    <xf numFmtId="164" fontId="8" fillId="5" borderId="50" xfId="0" applyNumberFormat="1" applyFont="1" applyFill="1" applyBorder="1" applyAlignment="1">
      <alignment vertical="center" wrapText="1"/>
    </xf>
    <xf numFmtId="164" fontId="8" fillId="5" borderId="13" xfId="0" applyNumberFormat="1" applyFont="1" applyFill="1" applyBorder="1" applyAlignment="1">
      <alignment vertical="center" wrapText="1"/>
    </xf>
    <xf numFmtId="164" fontId="15" fillId="10" borderId="50" xfId="0" applyNumberFormat="1" applyFont="1" applyFill="1" applyBorder="1" applyAlignment="1">
      <alignment vertical="center" wrapText="1"/>
    </xf>
    <xf numFmtId="164" fontId="15" fillId="10" borderId="13" xfId="0" applyNumberFormat="1" applyFont="1" applyFill="1" applyBorder="1" applyAlignment="1">
      <alignment vertical="center" wrapText="1"/>
    </xf>
    <xf numFmtId="164" fontId="15" fillId="10" borderId="49" xfId="0" applyNumberFormat="1" applyFont="1" applyFill="1" applyBorder="1" applyAlignment="1">
      <alignment vertical="center" wrapText="1"/>
    </xf>
    <xf numFmtId="164" fontId="0" fillId="3" borderId="0" xfId="0" applyNumberFormat="1" applyFill="1"/>
    <xf numFmtId="164" fontId="0" fillId="9" borderId="0" xfId="0" applyNumberFormat="1" applyFill="1"/>
    <xf numFmtId="164" fontId="0" fillId="9" borderId="6" xfId="0" applyNumberFormat="1" applyFill="1" applyBorder="1"/>
    <xf numFmtId="164" fontId="0" fillId="3" borderId="9" xfId="0" applyNumberFormat="1" applyFill="1" applyBorder="1"/>
    <xf numFmtId="165" fontId="0" fillId="0" borderId="5" xfId="1" applyNumberFormat="1" applyFont="1" applyBorder="1"/>
    <xf numFmtId="165" fontId="0" fillId="0" borderId="6" xfId="1" applyNumberFormat="1" applyFont="1" applyBorder="1"/>
    <xf numFmtId="165" fontId="0" fillId="0" borderId="11" xfId="1" applyNumberFormat="1" applyFont="1" applyBorder="1"/>
    <xf numFmtId="165" fontId="0" fillId="0" borderId="7" xfId="1" applyNumberFormat="1" applyFont="1" applyBorder="1"/>
    <xf numFmtId="165" fontId="0" fillId="0" borderId="0" xfId="1" applyNumberFormat="1" applyFont="1"/>
    <xf numFmtId="165" fontId="0" fillId="0" borderId="10" xfId="1" applyNumberFormat="1" applyFont="1" applyBorder="1"/>
    <xf numFmtId="165" fontId="0" fillId="0" borderId="8" xfId="1" applyNumberFormat="1" applyFont="1" applyBorder="1"/>
    <xf numFmtId="165" fontId="0" fillId="0" borderId="9" xfId="1" applyNumberFormat="1" applyFont="1" applyBorder="1"/>
    <xf numFmtId="165" fontId="0" fillId="0" borderId="12" xfId="1" applyNumberFormat="1" applyFont="1" applyBorder="1"/>
    <xf numFmtId="0" fontId="14" fillId="0" borderId="0" xfId="0" applyFont="1" applyAlignment="1">
      <alignment wrapText="1"/>
    </xf>
    <xf numFmtId="0" fontId="12" fillId="0" borderId="0" xfId="0" applyFont="1" applyAlignment="1">
      <alignment wrapText="1"/>
    </xf>
    <xf numFmtId="0" fontId="15" fillId="0" borderId="0" xfId="0" applyFont="1" applyAlignment="1">
      <alignment wrapText="1"/>
    </xf>
    <xf numFmtId="0" fontId="8" fillId="4" borderId="0" xfId="0" applyFont="1" applyFill="1" applyAlignment="1">
      <alignment vertical="center" wrapText="1"/>
    </xf>
    <xf numFmtId="1" fontId="8" fillId="4" borderId="0" xfId="0" applyNumberFormat="1" applyFont="1" applyFill="1" applyAlignment="1">
      <alignment vertical="center" wrapText="1"/>
    </xf>
    <xf numFmtId="9" fontId="8" fillId="4" borderId="0" xfId="0" applyNumberFormat="1" applyFont="1" applyFill="1" applyAlignment="1">
      <alignment vertical="center" wrapText="1"/>
    </xf>
    <xf numFmtId="0" fontId="8" fillId="11" borderId="0" xfId="0" applyFont="1" applyFill="1" applyAlignment="1">
      <alignment vertical="center" wrapText="1"/>
    </xf>
    <xf numFmtId="0" fontId="15" fillId="0" borderId="0" xfId="0" applyFont="1"/>
    <xf numFmtId="0" fontId="2" fillId="0" borderId="0" xfId="0" applyFont="1"/>
    <xf numFmtId="0" fontId="5" fillId="0" borderId="54" xfId="0" applyFont="1" applyBorder="1"/>
    <xf numFmtId="0" fontId="4" fillId="0" borderId="0" xfId="0" applyFont="1" applyAlignment="1">
      <alignment horizontal="left" vertical="center" wrapText="1" indent="1"/>
    </xf>
    <xf numFmtId="0" fontId="4" fillId="0" borderId="10" xfId="0" applyFont="1" applyBorder="1" applyAlignment="1">
      <alignment horizontal="left" vertical="center" wrapText="1" inden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indent="1"/>
    </xf>
    <xf numFmtId="0" fontId="4" fillId="0" borderId="12" xfId="0" applyFont="1" applyBorder="1" applyAlignment="1">
      <alignment horizontal="left" vertical="center" wrapText="1"/>
    </xf>
    <xf numFmtId="1" fontId="0" fillId="0" borderId="54" xfId="0" applyNumberFormat="1" applyBorder="1"/>
    <xf numFmtId="1" fontId="2" fillId="0" borderId="54" xfId="0" applyNumberFormat="1" applyFont="1" applyBorder="1"/>
    <xf numFmtId="1" fontId="0" fillId="0" borderId="0" xfId="0" applyNumberFormat="1"/>
    <xf numFmtId="1" fontId="2" fillId="0" borderId="0" xfId="0" applyNumberFormat="1" applyFont="1"/>
    <xf numFmtId="1" fontId="0" fillId="0" borderId="9" xfId="0" applyNumberFormat="1" applyBorder="1"/>
    <xf numFmtId="1" fontId="2" fillId="0" borderId="9" xfId="0" applyNumberFormat="1" applyFont="1" applyBorder="1"/>
    <xf numFmtId="0" fontId="0" fillId="0" borderId="1" xfId="0" applyBorder="1"/>
    <xf numFmtId="0" fontId="4" fillId="0" borderId="13" xfId="0" applyFont="1" applyBorder="1" applyAlignment="1">
      <alignment horizontal="left" vertical="center" wrapText="1"/>
    </xf>
    <xf numFmtId="1" fontId="0" fillId="0" borderId="50" xfId="0" applyNumberFormat="1" applyBorder="1"/>
    <xf numFmtId="1" fontId="2" fillId="0" borderId="50" xfId="0" applyNumberFormat="1" applyFont="1" applyBorder="1"/>
    <xf numFmtId="0" fontId="0" fillId="0" borderId="0" xfId="0" applyAlignment="1">
      <alignment horizontal="left" vertical="center" wrapText="1" indent="2"/>
    </xf>
    <xf numFmtId="0" fontId="0" fillId="0" borderId="9" xfId="0" applyBorder="1" applyAlignment="1">
      <alignment horizontal="left" vertical="center" wrapText="1" indent="2"/>
    </xf>
    <xf numFmtId="0" fontId="5" fillId="0" borderId="5" xfId="0" applyFont="1" applyBorder="1"/>
    <xf numFmtId="0" fontId="5" fillId="0" borderId="7" xfId="0" applyFont="1" applyBorder="1" applyAlignment="1">
      <alignment horizontal="left" vertical="center" wrapText="1" indent="1"/>
    </xf>
    <xf numFmtId="0" fontId="5" fillId="0" borderId="7" xfId="0" applyFont="1" applyBorder="1"/>
    <xf numFmtId="0" fontId="5" fillId="0" borderId="8" xfId="0" applyFont="1" applyBorder="1" applyAlignment="1">
      <alignment horizontal="left" vertical="center" wrapText="1" indent="1"/>
    </xf>
    <xf numFmtId="1" fontId="0" fillId="0" borderId="4" xfId="0" applyNumberFormat="1" applyBorder="1"/>
    <xf numFmtId="1" fontId="2" fillId="0" borderId="1" xfId="0" applyNumberFormat="1" applyFont="1" applyBorder="1"/>
    <xf numFmtId="1" fontId="2" fillId="0" borderId="2" xfId="0" applyNumberFormat="1" applyFont="1" applyBorder="1"/>
    <xf numFmtId="1" fontId="2" fillId="0" borderId="3" xfId="0" applyNumberFormat="1" applyFont="1" applyBorder="1"/>
    <xf numFmtId="1" fontId="0" fillId="0" borderId="1" xfId="0" applyNumberFormat="1" applyBorder="1"/>
    <xf numFmtId="0" fontId="2" fillId="0" borderId="2" xfId="0" applyFont="1" applyBorder="1"/>
    <xf numFmtId="0" fontId="0" fillId="0" borderId="2" xfId="0" applyBorder="1"/>
    <xf numFmtId="0" fontId="11" fillId="0" borderId="0" xfId="0" applyFont="1"/>
    <xf numFmtId="0" fontId="0" fillId="0" borderId="10" xfId="0" applyBorder="1"/>
    <xf numFmtId="1" fontId="0" fillId="0" borderId="7" xfId="0" applyNumberFormat="1" applyBorder="1"/>
    <xf numFmtId="0" fontId="0" fillId="0" borderId="7" xfId="0" applyBorder="1"/>
    <xf numFmtId="0" fontId="0" fillId="0" borderId="8" xfId="0" applyBorder="1"/>
    <xf numFmtId="0" fontId="2" fillId="0" borderId="54" xfId="0" applyFont="1" applyBorder="1"/>
    <xf numFmtId="0" fontId="0" fillId="0" borderId="9" xfId="0" applyBorder="1"/>
    <xf numFmtId="0" fontId="2" fillId="0" borderId="9" xfId="0" applyFont="1" applyBorder="1"/>
    <xf numFmtId="0" fontId="0" fillId="0" borderId="54" xfId="0" applyBorder="1"/>
    <xf numFmtId="0" fontId="2" fillId="0" borderId="50" xfId="0" applyFont="1" applyBorder="1"/>
    <xf numFmtId="0" fontId="2" fillId="0" borderId="3" xfId="0" applyFont="1" applyBorder="1" applyAlignment="1">
      <alignment horizontal="left" indent="1"/>
    </xf>
    <xf numFmtId="1" fontId="0" fillId="0" borderId="3" xfId="0" applyNumberFormat="1" applyBorder="1" applyAlignment="1">
      <alignment horizontal="left" indent="1"/>
    </xf>
    <xf numFmtId="0" fontId="0" fillId="0" borderId="0" xfId="0"/>
    <xf numFmtId="0" fontId="2" fillId="0" borderId="7" xfId="0" applyFont="1" applyBorder="1"/>
    <xf numFmtId="0" fontId="7" fillId="2" borderId="49" xfId="0" applyFont="1" applyFill="1" applyBorder="1" applyAlignment="1">
      <alignment vertical="center"/>
    </xf>
    <xf numFmtId="0" fontId="7" fillId="2" borderId="1" xfId="0" applyFont="1" applyFill="1" applyBorder="1" applyAlignment="1">
      <alignment vertical="center"/>
    </xf>
    <xf numFmtId="0" fontId="7" fillId="2" borderId="1" xfId="0" applyFont="1" applyFill="1" applyBorder="1" applyAlignment="1">
      <alignment vertical="center" wrapText="1"/>
    </xf>
    <xf numFmtId="0" fontId="7" fillId="2" borderId="50" xfId="0" applyFont="1" applyFill="1" applyBorder="1" applyAlignment="1">
      <alignment vertical="center"/>
    </xf>
    <xf numFmtId="0" fontId="7" fillId="2" borderId="13" xfId="0" applyFont="1" applyFill="1" applyBorder="1" applyAlignment="1">
      <alignment vertical="center"/>
    </xf>
    <xf numFmtId="0" fontId="15" fillId="12" borderId="0" xfId="0" applyFont="1" applyFill="1"/>
    <xf numFmtId="1" fontId="15" fillId="12" borderId="0" xfId="0" applyNumberFormat="1" applyFont="1" applyFill="1" applyAlignment="1">
      <alignment wrapText="1"/>
    </xf>
    <xf numFmtId="9" fontId="15" fillId="12" borderId="0" xfId="0" applyNumberFormat="1" applyFont="1" applyFill="1" applyAlignment="1">
      <alignment wrapText="1"/>
    </xf>
    <xf numFmtId="0" fontId="15" fillId="12" borderId="0" xfId="0" applyFont="1" applyFill="1" applyAlignment="1">
      <alignment wrapText="1"/>
    </xf>
    <xf numFmtId="2" fontId="15" fillId="12" borderId="0" xfId="0" applyNumberFormat="1" applyFont="1" applyFill="1" applyAlignment="1">
      <alignment wrapText="1"/>
    </xf>
    <xf numFmtId="0" fontId="15" fillId="6" borderId="0" xfId="0" applyFont="1" applyFill="1"/>
    <xf numFmtId="1" fontId="15" fillId="6" borderId="0" xfId="0" applyNumberFormat="1" applyFont="1" applyFill="1" applyAlignment="1">
      <alignment wrapText="1"/>
    </xf>
    <xf numFmtId="9" fontId="15" fillId="6" borderId="0" xfId="0" applyNumberFormat="1" applyFont="1" applyFill="1" applyAlignment="1">
      <alignment wrapText="1"/>
    </xf>
    <xf numFmtId="0" fontId="15" fillId="6" borderId="0" xfId="0" applyFont="1" applyFill="1" applyAlignment="1">
      <alignment wrapText="1"/>
    </xf>
    <xf numFmtId="0" fontId="15" fillId="13" borderId="0" xfId="0" applyFont="1" applyFill="1"/>
    <xf numFmtId="1" fontId="15" fillId="13" borderId="0" xfId="0" applyNumberFormat="1" applyFont="1" applyFill="1" applyAlignment="1">
      <alignment wrapText="1"/>
    </xf>
    <xf numFmtId="9" fontId="15" fillId="13" borderId="0" xfId="0" applyNumberFormat="1" applyFont="1" applyFill="1" applyAlignment="1">
      <alignment wrapText="1"/>
    </xf>
    <xf numFmtId="0" fontId="15" fillId="13" borderId="0" xfId="0" applyFont="1" applyFill="1" applyAlignment="1">
      <alignment wrapText="1"/>
    </xf>
    <xf numFmtId="9" fontId="15" fillId="13" borderId="0" xfId="1" applyFont="1" applyFill="1" applyAlignment="1">
      <alignment wrapText="1"/>
    </xf>
    <xf numFmtId="0" fontId="15" fillId="14" borderId="0" xfId="0" applyFont="1" applyFill="1"/>
    <xf numFmtId="1" fontId="15" fillId="14" borderId="0" xfId="0" applyNumberFormat="1" applyFont="1" applyFill="1" applyAlignment="1">
      <alignment wrapText="1"/>
    </xf>
    <xf numFmtId="9" fontId="15" fillId="14" borderId="0" xfId="0" applyNumberFormat="1" applyFont="1" applyFill="1" applyAlignment="1">
      <alignment wrapText="1"/>
    </xf>
    <xf numFmtId="0" fontId="15" fillId="14" borderId="0" xfId="0" applyFont="1" applyFill="1" applyAlignment="1">
      <alignment wrapText="1"/>
    </xf>
    <xf numFmtId="1" fontId="15" fillId="5" borderId="0" xfId="0" applyNumberFormat="1" applyFont="1" applyFill="1" applyAlignment="1">
      <alignment wrapText="1"/>
    </xf>
    <xf numFmtId="9" fontId="15" fillId="5" borderId="0" xfId="0" applyNumberFormat="1" applyFont="1" applyFill="1" applyAlignment="1">
      <alignment wrapText="1"/>
    </xf>
    <xf numFmtId="0" fontId="15" fillId="5" borderId="0" xfId="0" applyFont="1" applyFill="1" applyAlignment="1">
      <alignment wrapText="1"/>
    </xf>
    <xf numFmtId="0" fontId="15" fillId="15" borderId="0" xfId="0" applyFont="1" applyFill="1"/>
    <xf numFmtId="1" fontId="15" fillId="15" borderId="0" xfId="0" applyNumberFormat="1" applyFont="1" applyFill="1" applyAlignment="1">
      <alignment wrapText="1"/>
    </xf>
    <xf numFmtId="9" fontId="15" fillId="15" borderId="0" xfId="0" applyNumberFormat="1" applyFont="1" applyFill="1" applyAlignment="1">
      <alignment wrapText="1"/>
    </xf>
    <xf numFmtId="0" fontId="15" fillId="15" borderId="0" xfId="0" applyFont="1" applyFill="1" applyAlignment="1">
      <alignment wrapText="1"/>
    </xf>
    <xf numFmtId="0" fontId="15" fillId="16" borderId="0" xfId="0" applyFont="1" applyFill="1"/>
    <xf numFmtId="1" fontId="15" fillId="16" borderId="0" xfId="0" applyNumberFormat="1" applyFont="1" applyFill="1" applyAlignment="1">
      <alignment wrapText="1"/>
    </xf>
    <xf numFmtId="9" fontId="15" fillId="16" borderId="0" xfId="0" applyNumberFormat="1" applyFont="1" applyFill="1" applyAlignment="1">
      <alignment wrapText="1"/>
    </xf>
    <xf numFmtId="0" fontId="15" fillId="16" borderId="0" xfId="0" applyFont="1" applyFill="1" applyAlignment="1">
      <alignment wrapText="1"/>
    </xf>
    <xf numFmtId="0" fontId="0" fillId="15" borderId="0" xfId="0" applyFill="1"/>
    <xf numFmtId="1" fontId="0" fillId="15" borderId="0" xfId="0" applyNumberFormat="1" applyFill="1"/>
    <xf numFmtId="0" fontId="2" fillId="15" borderId="0" xfId="0" applyFont="1" applyFill="1"/>
    <xf numFmtId="2" fontId="0" fillId="15" borderId="0" xfId="0" applyNumberFormat="1" applyFill="1"/>
    <xf numFmtId="0" fontId="4" fillId="15" borderId="0" xfId="0" applyFont="1" applyFill="1" applyAlignment="1">
      <alignment horizontal="left" vertical="center" wrapText="1"/>
    </xf>
    <xf numFmtId="1" fontId="0" fillId="6" borderId="0" xfId="0" applyNumberFormat="1" applyFill="1"/>
    <xf numFmtId="0" fontId="0" fillId="5" borderId="0" xfId="0" applyFill="1"/>
    <xf numFmtId="1" fontId="0" fillId="5" borderId="0" xfId="0" applyNumberFormat="1" applyFill="1"/>
    <xf numFmtId="2" fontId="0" fillId="5" borderId="0" xfId="0" applyNumberFormat="1" applyFill="1"/>
    <xf numFmtId="0" fontId="0" fillId="0" borderId="3" xfId="0" applyBorder="1"/>
    <xf numFmtId="0" fontId="0" fillId="0" borderId="4" xfId="0" applyBorder="1"/>
    <xf numFmtId="0" fontId="2" fillId="0" borderId="22" xfId="0" applyFont="1" applyBorder="1" applyAlignment="1">
      <alignment horizontal="center"/>
    </xf>
    <xf numFmtId="0" fontId="0" fillId="0" borderId="6" xfId="0" applyBorder="1"/>
    <xf numFmtId="0" fontId="0" fillId="0" borderId="11" xfId="0" applyBorder="1"/>
    <xf numFmtId="0" fontId="0" fillId="0" borderId="50" xfId="0" applyBorder="1"/>
    <xf numFmtId="0" fontId="7" fillId="2" borderId="3" xfId="0" applyFont="1" applyFill="1" applyBorder="1"/>
    <xf numFmtId="0" fontId="0" fillId="12" borderId="0" xfId="0" applyFill="1"/>
    <xf numFmtId="0" fontId="0" fillId="18" borderId="0" xfId="0" applyFill="1"/>
    <xf numFmtId="1" fontId="3" fillId="12" borderId="5" xfId="0" applyNumberFormat="1" applyFont="1" applyFill="1" applyBorder="1"/>
    <xf numFmtId="0" fontId="3" fillId="12" borderId="2" xfId="0" applyFont="1" applyFill="1" applyBorder="1"/>
    <xf numFmtId="0" fontId="0" fillId="12" borderId="54" xfId="0" applyFill="1" applyBorder="1"/>
    <xf numFmtId="1" fontId="2" fillId="12" borderId="54" xfId="0" applyNumberFormat="1" applyFont="1" applyFill="1" applyBorder="1"/>
    <xf numFmtId="0" fontId="15" fillId="12" borderId="2" xfId="0" applyFont="1" applyFill="1" applyBorder="1"/>
    <xf numFmtId="1" fontId="3" fillId="12" borderId="7" xfId="0" applyNumberFormat="1" applyFont="1" applyFill="1" applyBorder="1"/>
    <xf numFmtId="0" fontId="0" fillId="12" borderId="3" xfId="0" applyFill="1" applyBorder="1"/>
    <xf numFmtId="1" fontId="2" fillId="12" borderId="0" xfId="0" applyNumberFormat="1" applyFont="1" applyFill="1"/>
    <xf numFmtId="0" fontId="15" fillId="12" borderId="3" xfId="0" applyFont="1" applyFill="1" applyBorder="1"/>
    <xf numFmtId="0" fontId="3" fillId="12" borderId="3" xfId="0" applyFont="1" applyFill="1" applyBorder="1" applyAlignment="1">
      <alignment horizontal="left" vertical="center" wrapText="1" indent="1"/>
    </xf>
    <xf numFmtId="0" fontId="3" fillId="12" borderId="3" xfId="0" applyFont="1" applyFill="1" applyBorder="1"/>
    <xf numFmtId="0" fontId="15" fillId="12" borderId="3" xfId="0" applyFont="1" applyFill="1" applyBorder="1" applyAlignment="1">
      <alignment horizontal="left" indent="1"/>
    </xf>
    <xf numFmtId="1" fontId="3" fillId="12" borderId="8" xfId="0" applyNumberFormat="1" applyFont="1" applyFill="1" applyBorder="1"/>
    <xf numFmtId="0" fontId="3" fillId="12" borderId="4" xfId="0" applyFont="1" applyFill="1" applyBorder="1" applyAlignment="1">
      <alignment horizontal="left" vertical="center" wrapText="1" indent="1"/>
    </xf>
    <xf numFmtId="0" fontId="3" fillId="12" borderId="4" xfId="0" applyFont="1" applyFill="1" applyBorder="1"/>
    <xf numFmtId="0" fontId="0" fillId="12" borderId="9" xfId="0" applyFill="1" applyBorder="1"/>
    <xf numFmtId="1" fontId="2" fillId="12" borderId="9" xfId="0" applyNumberFormat="1" applyFont="1" applyFill="1" applyBorder="1"/>
    <xf numFmtId="0" fontId="15" fillId="12" borderId="4" xfId="0" applyFont="1" applyFill="1" applyBorder="1" applyAlignment="1">
      <alignment horizontal="left" indent="1"/>
    </xf>
    <xf numFmtId="1" fontId="3" fillId="18" borderId="5" xfId="0" applyNumberFormat="1" applyFont="1" applyFill="1" applyBorder="1"/>
    <xf numFmtId="0" fontId="0" fillId="18" borderId="2" xfId="0" applyFill="1" applyBorder="1"/>
    <xf numFmtId="0" fontId="3" fillId="18" borderId="2" xfId="0" applyFont="1" applyFill="1" applyBorder="1"/>
    <xf numFmtId="0" fontId="0" fillId="18" borderId="54" xfId="0" applyFill="1" applyBorder="1"/>
    <xf numFmtId="1" fontId="2" fillId="18" borderId="54" xfId="0" applyNumberFormat="1" applyFont="1" applyFill="1" applyBorder="1"/>
    <xf numFmtId="0" fontId="15" fillId="18" borderId="2" xfId="0" applyFont="1" applyFill="1" applyBorder="1"/>
    <xf numFmtId="1" fontId="3" fillId="18" borderId="7" xfId="0" applyNumberFormat="1" applyFont="1" applyFill="1" applyBorder="1"/>
    <xf numFmtId="0" fontId="3" fillId="18" borderId="3" xfId="0" applyFont="1" applyFill="1" applyBorder="1" applyAlignment="1">
      <alignment horizontal="left" vertical="center" wrapText="1" indent="1"/>
    </xf>
    <xf numFmtId="0" fontId="3" fillId="18" borderId="3" xfId="0" applyFont="1" applyFill="1" applyBorder="1"/>
    <xf numFmtId="1" fontId="2" fillId="18" borderId="0" xfId="0" applyNumberFormat="1" applyFont="1" applyFill="1"/>
    <xf numFmtId="0" fontId="15" fillId="18" borderId="3" xfId="0" applyFont="1" applyFill="1" applyBorder="1" applyAlignment="1">
      <alignment horizontal="left" indent="1"/>
    </xf>
    <xf numFmtId="0" fontId="3" fillId="18" borderId="3" xfId="0" applyFont="1" applyFill="1" applyBorder="1" applyAlignment="1">
      <alignment horizontal="left" vertical="center" wrapText="1" indent="2"/>
    </xf>
    <xf numFmtId="0" fontId="15" fillId="18" borderId="3" xfId="0" applyFont="1" applyFill="1" applyBorder="1" applyAlignment="1">
      <alignment horizontal="left" indent="2"/>
    </xf>
    <xf numFmtId="1" fontId="3" fillId="18" borderId="8" xfId="0" applyNumberFormat="1" applyFont="1" applyFill="1" applyBorder="1"/>
    <xf numFmtId="0" fontId="3" fillId="18" borderId="4" xfId="0" applyFont="1" applyFill="1" applyBorder="1" applyAlignment="1">
      <alignment horizontal="left" vertical="center" wrapText="1" indent="1"/>
    </xf>
    <xf numFmtId="0" fontId="3" fillId="18" borderId="4" xfId="0" applyFont="1" applyFill="1" applyBorder="1"/>
    <xf numFmtId="0" fontId="0" fillId="18" borderId="9" xfId="0" applyFill="1" applyBorder="1"/>
    <xf numFmtId="1" fontId="2" fillId="18" borderId="9" xfId="0" applyNumberFormat="1" applyFont="1" applyFill="1" applyBorder="1"/>
    <xf numFmtId="0" fontId="15" fillId="18" borderId="4" xfId="0" applyFont="1" applyFill="1" applyBorder="1" applyAlignment="1">
      <alignment horizontal="left" indent="1"/>
    </xf>
    <xf numFmtId="1" fontId="3" fillId="19" borderId="5" xfId="0" applyNumberFormat="1" applyFont="1" applyFill="1" applyBorder="1"/>
    <xf numFmtId="0" fontId="3" fillId="19" borderId="2" xfId="0" applyFont="1" applyFill="1" applyBorder="1"/>
    <xf numFmtId="0" fontId="0" fillId="19" borderId="54" xfId="0" applyFill="1" applyBorder="1"/>
    <xf numFmtId="1" fontId="2" fillId="19" borderId="54" xfId="0" applyNumberFormat="1" applyFont="1" applyFill="1" applyBorder="1"/>
    <xf numFmtId="0" fontId="0" fillId="19" borderId="0" xfId="0" applyFill="1"/>
    <xf numFmtId="0" fontId="15" fillId="19" borderId="2" xfId="0" applyFont="1" applyFill="1" applyBorder="1"/>
    <xf numFmtId="1" fontId="3" fillId="19" borderId="7" xfId="0" applyNumberFormat="1" applyFont="1" applyFill="1" applyBorder="1"/>
    <xf numFmtId="0" fontId="3" fillId="19" borderId="3" xfId="0" applyFont="1" applyFill="1" applyBorder="1" applyAlignment="1">
      <alignment horizontal="left" vertical="center" wrapText="1" indent="1"/>
    </xf>
    <xf numFmtId="0" fontId="3" fillId="19" borderId="3" xfId="0" applyFont="1" applyFill="1" applyBorder="1"/>
    <xf numFmtId="1" fontId="2" fillId="19" borderId="0" xfId="0" applyNumberFormat="1" applyFont="1" applyFill="1"/>
    <xf numFmtId="0" fontId="15" fillId="19" borderId="3" xfId="0" applyFont="1" applyFill="1" applyBorder="1" applyAlignment="1">
      <alignment horizontal="left" indent="1"/>
    </xf>
    <xf numFmtId="0" fontId="3" fillId="19" borderId="3" xfId="0" applyFont="1" applyFill="1" applyBorder="1" applyAlignment="1">
      <alignment horizontal="left" vertical="center" wrapText="1" indent="2"/>
    </xf>
    <xf numFmtId="0" fontId="15" fillId="19" borderId="3" xfId="0" applyFont="1" applyFill="1" applyBorder="1" applyAlignment="1">
      <alignment horizontal="left" indent="2"/>
    </xf>
    <xf numFmtId="1" fontId="3" fillId="19" borderId="8" xfId="0" applyNumberFormat="1" applyFont="1" applyFill="1" applyBorder="1"/>
    <xf numFmtId="0" fontId="3" fillId="19" borderId="4" xfId="0" applyFont="1" applyFill="1" applyBorder="1" applyAlignment="1">
      <alignment horizontal="left" vertical="center" wrapText="1" indent="1"/>
    </xf>
    <xf numFmtId="0" fontId="3" fillId="19" borderId="4" xfId="0" applyFont="1" applyFill="1" applyBorder="1"/>
    <xf numFmtId="0" fontId="0" fillId="19" borderId="9" xfId="0" applyFill="1" applyBorder="1"/>
    <xf numFmtId="1" fontId="2" fillId="19" borderId="9" xfId="0" applyNumberFormat="1" applyFont="1" applyFill="1" applyBorder="1"/>
    <xf numFmtId="0" fontId="15" fillId="19" borderId="4" xfId="0" applyFont="1" applyFill="1" applyBorder="1" applyAlignment="1">
      <alignment horizontal="left" indent="1"/>
    </xf>
    <xf numFmtId="0" fontId="0" fillId="20" borderId="0" xfId="0" applyFill="1"/>
    <xf numFmtId="1" fontId="3" fillId="20" borderId="5" xfId="0" applyNumberFormat="1" applyFont="1" applyFill="1" applyBorder="1"/>
    <xf numFmtId="0" fontId="3" fillId="20" borderId="2" xfId="0" applyFont="1" applyFill="1" applyBorder="1" applyAlignment="1">
      <alignment horizontal="left" vertical="center" wrapText="1"/>
    </xf>
    <xf numFmtId="0" fontId="3" fillId="20" borderId="2" xfId="0" applyFont="1" applyFill="1" applyBorder="1"/>
    <xf numFmtId="0" fontId="0" fillId="20" borderId="54" xfId="0" applyFill="1" applyBorder="1"/>
    <xf numFmtId="1" fontId="2" fillId="20" borderId="54" xfId="0" applyNumberFormat="1" applyFont="1" applyFill="1" applyBorder="1"/>
    <xf numFmtId="0" fontId="15" fillId="20" borderId="2" xfId="0" applyFont="1" applyFill="1" applyBorder="1"/>
    <xf numFmtId="1" fontId="3" fillId="20" borderId="7" xfId="0" applyNumberFormat="1" applyFont="1" applyFill="1" applyBorder="1"/>
    <xf numFmtId="0" fontId="3" fillId="20" borderId="3" xfId="0" applyFont="1" applyFill="1" applyBorder="1" applyAlignment="1">
      <alignment horizontal="left" vertical="center" wrapText="1" indent="1"/>
    </xf>
    <xf numFmtId="0" fontId="3" fillId="20" borderId="3" xfId="0" applyFont="1" applyFill="1" applyBorder="1"/>
    <xf numFmtId="1" fontId="2" fillId="20" borderId="0" xfId="0" applyNumberFormat="1" applyFont="1" applyFill="1"/>
    <xf numFmtId="0" fontId="15" fillId="20" borderId="3" xfId="0" applyFont="1" applyFill="1" applyBorder="1" applyAlignment="1">
      <alignment horizontal="left" indent="1"/>
    </xf>
    <xf numFmtId="0" fontId="3" fillId="20" borderId="3" xfId="0" applyFont="1" applyFill="1" applyBorder="1" applyAlignment="1">
      <alignment horizontal="left" vertical="center" wrapText="1" indent="2"/>
    </xf>
    <xf numFmtId="0" fontId="15" fillId="20" borderId="3" xfId="0" applyFont="1" applyFill="1" applyBorder="1" applyAlignment="1">
      <alignment horizontal="left" indent="2"/>
    </xf>
    <xf numFmtId="0" fontId="3" fillId="20" borderId="3" xfId="0" applyFont="1" applyFill="1" applyBorder="1" applyAlignment="1">
      <alignment horizontal="left" indent="3"/>
    </xf>
    <xf numFmtId="0" fontId="15" fillId="20" borderId="3" xfId="0" applyFont="1" applyFill="1" applyBorder="1" applyAlignment="1">
      <alignment horizontal="left" indent="3"/>
    </xf>
    <xf numFmtId="0" fontId="3" fillId="20" borderId="3" xfId="0" applyFont="1" applyFill="1" applyBorder="1" applyAlignment="1">
      <alignment horizontal="left" vertical="center" wrapText="1" indent="4"/>
    </xf>
    <xf numFmtId="0" fontId="15" fillId="20" borderId="3" xfId="0" applyFont="1" applyFill="1" applyBorder="1" applyAlignment="1">
      <alignment horizontal="left" indent="4"/>
    </xf>
    <xf numFmtId="0" fontId="15" fillId="20" borderId="3" xfId="0" applyFont="1" applyFill="1" applyBorder="1"/>
    <xf numFmtId="1" fontId="3" fillId="20" borderId="8" xfId="0" applyNumberFormat="1" applyFont="1" applyFill="1" applyBorder="1"/>
    <xf numFmtId="0" fontId="3" fillId="20" borderId="4" xfId="0" applyFont="1" applyFill="1" applyBorder="1" applyAlignment="1">
      <alignment horizontal="left" vertical="center" wrapText="1" indent="1"/>
    </xf>
    <xf numFmtId="0" fontId="3" fillId="20" borderId="4" xfId="0" applyFont="1" applyFill="1" applyBorder="1"/>
    <xf numFmtId="0" fontId="0" fillId="20" borderId="9" xfId="0" applyFill="1" applyBorder="1"/>
    <xf numFmtId="1" fontId="2" fillId="20" borderId="9" xfId="0" applyNumberFormat="1" applyFont="1" applyFill="1" applyBorder="1"/>
    <xf numFmtId="0" fontId="15" fillId="20" borderId="4" xfId="0" applyFont="1" applyFill="1" applyBorder="1"/>
    <xf numFmtId="0" fontId="0" fillId="21" borderId="0" xfId="0" applyFill="1"/>
    <xf numFmtId="1" fontId="3" fillId="21" borderId="49" xfId="0" applyNumberFormat="1" applyFont="1" applyFill="1" applyBorder="1"/>
    <xf numFmtId="0" fontId="3" fillId="21" borderId="1" xfId="0" applyFont="1" applyFill="1" applyBorder="1"/>
    <xf numFmtId="0" fontId="0" fillId="21" borderId="50" xfId="0" applyFill="1" applyBorder="1"/>
    <xf numFmtId="1" fontId="2" fillId="21" borderId="50" xfId="0" applyNumberFormat="1" applyFont="1" applyFill="1" applyBorder="1"/>
    <xf numFmtId="0" fontId="15" fillId="21" borderId="1" xfId="0" applyFont="1" applyFill="1" applyBorder="1"/>
    <xf numFmtId="0" fontId="3" fillId="21" borderId="1" xfId="0" applyFont="1" applyFill="1" applyBorder="1" applyAlignment="1">
      <alignment horizontal="left" vertical="center" wrapText="1"/>
    </xf>
    <xf numFmtId="1" fontId="3" fillId="21" borderId="5" xfId="0" applyNumberFormat="1" applyFont="1" applyFill="1" applyBorder="1"/>
    <xf numFmtId="0" fontId="3" fillId="21" borderId="2" xfId="0" applyFont="1" applyFill="1" applyBorder="1"/>
    <xf numFmtId="0" fontId="0" fillId="21" borderId="54" xfId="0" applyFill="1" applyBorder="1"/>
    <xf numFmtId="1" fontId="2" fillId="21" borderId="54" xfId="0" applyNumberFormat="1" applyFont="1" applyFill="1" applyBorder="1"/>
    <xf numFmtId="0" fontId="15" fillId="21" borderId="2" xfId="0" applyFont="1" applyFill="1" applyBorder="1"/>
    <xf numFmtId="1" fontId="3" fillId="21" borderId="7" xfId="0" applyNumberFormat="1" applyFont="1" applyFill="1" applyBorder="1"/>
    <xf numFmtId="0" fontId="3" fillId="21" borderId="3" xfId="0" applyFont="1" applyFill="1" applyBorder="1" applyAlignment="1">
      <alignment horizontal="left" vertical="center" wrapText="1" indent="1"/>
    </xf>
    <xf numFmtId="0" fontId="3" fillId="21" borderId="3" xfId="0" applyFont="1" applyFill="1" applyBorder="1"/>
    <xf numFmtId="1" fontId="2" fillId="21" borderId="0" xfId="0" applyNumberFormat="1" applyFont="1" applyFill="1"/>
    <xf numFmtId="0" fontId="15" fillId="21" borderId="3" xfId="0" applyFont="1" applyFill="1" applyBorder="1" applyAlignment="1">
      <alignment horizontal="left" indent="1"/>
    </xf>
    <xf numFmtId="0" fontId="3" fillId="21" borderId="3" xfId="0" applyFont="1" applyFill="1" applyBorder="1" applyAlignment="1">
      <alignment horizontal="left" vertical="center" wrapText="1" indent="2"/>
    </xf>
    <xf numFmtId="0" fontId="15" fillId="21" borderId="3" xfId="0" applyFont="1" applyFill="1" applyBorder="1"/>
    <xf numFmtId="1" fontId="3" fillId="21" borderId="8" xfId="0" applyNumberFormat="1" applyFont="1" applyFill="1" applyBorder="1"/>
    <xf numFmtId="0" fontId="3" fillId="21" borderId="4" xfId="0" applyFont="1" applyFill="1" applyBorder="1" applyAlignment="1">
      <alignment horizontal="left" vertical="center" wrapText="1" indent="2"/>
    </xf>
    <xf numFmtId="0" fontId="3" fillId="21" borderId="4" xfId="0" applyFont="1" applyFill="1" applyBorder="1"/>
    <xf numFmtId="0" fontId="0" fillId="21" borderId="9" xfId="0" applyFill="1" applyBorder="1"/>
    <xf numFmtId="1" fontId="2" fillId="21" borderId="9" xfId="0" applyNumberFormat="1" applyFont="1" applyFill="1" applyBorder="1"/>
    <xf numFmtId="0" fontId="15" fillId="21" borderId="4" xfId="0" applyFont="1" applyFill="1" applyBorder="1"/>
    <xf numFmtId="1" fontId="3" fillId="17" borderId="5" xfId="0" applyNumberFormat="1" applyFont="1" applyFill="1" applyBorder="1"/>
    <xf numFmtId="0" fontId="0" fillId="17" borderId="54" xfId="0" applyFill="1" applyBorder="1"/>
    <xf numFmtId="1" fontId="2" fillId="17" borderId="54" xfId="0" applyNumberFormat="1" applyFont="1" applyFill="1" applyBorder="1"/>
    <xf numFmtId="0" fontId="0" fillId="17" borderId="0" xfId="0" applyFill="1"/>
    <xf numFmtId="0" fontId="15" fillId="17" borderId="2" xfId="0" applyFont="1" applyFill="1" applyBorder="1"/>
    <xf numFmtId="1" fontId="3" fillId="17" borderId="7" xfId="0" applyNumberFormat="1" applyFont="1" applyFill="1" applyBorder="1"/>
    <xf numFmtId="1" fontId="2" fillId="17" borderId="0" xfId="0" applyNumberFormat="1" applyFont="1" applyFill="1"/>
    <xf numFmtId="0" fontId="15" fillId="17" borderId="3" xfId="0" applyFont="1" applyFill="1" applyBorder="1" applyAlignment="1">
      <alignment horizontal="left" indent="1"/>
    </xf>
    <xf numFmtId="0" fontId="0" fillId="17" borderId="9" xfId="0" applyFill="1" applyBorder="1"/>
    <xf numFmtId="1" fontId="2" fillId="17" borderId="9" xfId="0" applyNumberFormat="1" applyFont="1" applyFill="1" applyBorder="1"/>
    <xf numFmtId="1" fontId="3" fillId="22" borderId="5" xfId="0" applyNumberFormat="1" applyFont="1" applyFill="1" applyBorder="1"/>
    <xf numFmtId="0" fontId="3" fillId="22" borderId="2" xfId="0" applyFont="1" applyFill="1" applyBorder="1" applyAlignment="1">
      <alignment horizontal="left" vertical="center" wrapText="1"/>
    </xf>
    <xf numFmtId="0" fontId="3" fillId="22" borderId="2" xfId="0" applyFont="1" applyFill="1" applyBorder="1"/>
    <xf numFmtId="0" fontId="0" fillId="22" borderId="54" xfId="0" applyFill="1" applyBorder="1"/>
    <xf numFmtId="1" fontId="2" fillId="22" borderId="54" xfId="0" applyNumberFormat="1" applyFont="1" applyFill="1" applyBorder="1"/>
    <xf numFmtId="0" fontId="0" fillId="22" borderId="0" xfId="0" applyFill="1"/>
    <xf numFmtId="0" fontId="15" fillId="22" borderId="2" xfId="0" applyFont="1" applyFill="1" applyBorder="1"/>
    <xf numFmtId="1" fontId="3" fillId="22" borderId="7" xfId="0" applyNumberFormat="1" applyFont="1" applyFill="1" applyBorder="1"/>
    <xf numFmtId="0" fontId="3" fillId="22" borderId="3" xfId="0" applyFont="1" applyFill="1" applyBorder="1" applyAlignment="1">
      <alignment horizontal="left" vertical="center" wrapText="1" indent="1"/>
    </xf>
    <xf numFmtId="0" fontId="3" fillId="22" borderId="3" xfId="0" applyFont="1" applyFill="1" applyBorder="1"/>
    <xf numFmtId="1" fontId="2" fillId="22" borderId="0" xfId="0" applyNumberFormat="1" applyFont="1" applyFill="1"/>
    <xf numFmtId="0" fontId="15" fillId="22" borderId="3" xfId="0" applyFont="1" applyFill="1" applyBorder="1" applyAlignment="1">
      <alignment horizontal="left" indent="1"/>
    </xf>
    <xf numFmtId="0" fontId="3" fillId="22" borderId="3" xfId="0" applyFont="1" applyFill="1" applyBorder="1" applyAlignment="1">
      <alignment horizontal="left" vertical="center" wrapText="1"/>
    </xf>
    <xf numFmtId="0" fontId="15" fillId="22" borderId="3" xfId="0" applyFont="1" applyFill="1" applyBorder="1"/>
    <xf numFmtId="1" fontId="3" fillId="22" borderId="8" xfId="0" applyNumberFormat="1" applyFont="1" applyFill="1" applyBorder="1"/>
    <xf numFmtId="0" fontId="3" fillId="22" borderId="4" xfId="0" applyFont="1" applyFill="1" applyBorder="1" applyAlignment="1">
      <alignment horizontal="left" vertical="center" wrapText="1"/>
    </xf>
    <xf numFmtId="0" fontId="3" fillId="22" borderId="4" xfId="0" applyFont="1" applyFill="1" applyBorder="1"/>
    <xf numFmtId="0" fontId="0" fillId="22" borderId="9" xfId="0" applyFill="1" applyBorder="1"/>
    <xf numFmtId="1" fontId="2" fillId="22" borderId="9" xfId="0" applyNumberFormat="1" applyFont="1" applyFill="1" applyBorder="1"/>
    <xf numFmtId="0" fontId="15" fillId="22" borderId="4" xfId="0" applyFont="1" applyFill="1" applyBorder="1"/>
    <xf numFmtId="1" fontId="3" fillId="23" borderId="5" xfId="0" applyNumberFormat="1" applyFont="1" applyFill="1" applyBorder="1"/>
    <xf numFmtId="0" fontId="3" fillId="23" borderId="5" xfId="0" applyFont="1" applyFill="1" applyBorder="1" applyAlignment="1">
      <alignment horizontal="left" vertical="center" wrapText="1"/>
    </xf>
    <xf numFmtId="0" fontId="3" fillId="23" borderId="2" xfId="0" applyFont="1" applyFill="1" applyBorder="1"/>
    <xf numFmtId="0" fontId="0" fillId="23" borderId="54" xfId="0" applyFill="1" applyBorder="1"/>
    <xf numFmtId="0" fontId="2" fillId="23" borderId="0" xfId="0" applyFont="1" applyFill="1" applyBorder="1"/>
    <xf numFmtId="0" fontId="0" fillId="23" borderId="0" xfId="0" applyFill="1"/>
    <xf numFmtId="0" fontId="15" fillId="23" borderId="2" xfId="0" applyFont="1" applyFill="1" applyBorder="1"/>
    <xf numFmtId="1" fontId="3" fillId="23" borderId="7" xfId="0" applyNumberFormat="1" applyFont="1" applyFill="1" applyBorder="1"/>
    <xf numFmtId="0" fontId="3" fillId="23" borderId="3" xfId="0" applyFont="1" applyFill="1" applyBorder="1" applyAlignment="1">
      <alignment horizontal="left" vertical="center" wrapText="1" indent="1"/>
    </xf>
    <xf numFmtId="0" fontId="3" fillId="23" borderId="3" xfId="0" applyFont="1" applyFill="1" applyBorder="1"/>
    <xf numFmtId="0" fontId="15" fillId="23" borderId="3" xfId="0" applyFont="1" applyFill="1" applyBorder="1" applyAlignment="1">
      <alignment horizontal="left" indent="1"/>
    </xf>
    <xf numFmtId="0" fontId="3" fillId="23" borderId="7" xfId="0" applyFont="1" applyFill="1" applyBorder="1" applyAlignment="1">
      <alignment horizontal="left" vertical="center" wrapText="1"/>
    </xf>
    <xf numFmtId="0" fontId="15" fillId="23" borderId="3" xfId="0" applyFont="1" applyFill="1" applyBorder="1"/>
    <xf numFmtId="1" fontId="3" fillId="23" borderId="8" xfId="0" applyNumberFormat="1" applyFont="1" applyFill="1" applyBorder="1"/>
    <xf numFmtId="0" fontId="3" fillId="23" borderId="4" xfId="0" applyFont="1" applyFill="1" applyBorder="1" applyAlignment="1">
      <alignment horizontal="left" vertical="center" wrapText="1" indent="1"/>
    </xf>
    <xf numFmtId="0" fontId="3" fillId="23" borderId="4" xfId="0" applyFont="1" applyFill="1" applyBorder="1"/>
    <xf numFmtId="0" fontId="0" fillId="23" borderId="9" xfId="0" applyFill="1" applyBorder="1"/>
    <xf numFmtId="0" fontId="15" fillId="23" borderId="4" xfId="0" applyFont="1" applyFill="1" applyBorder="1" applyAlignment="1">
      <alignment horizontal="left" indent="1"/>
    </xf>
    <xf numFmtId="1" fontId="3" fillId="5" borderId="5" xfId="0" applyNumberFormat="1" applyFont="1" applyFill="1" applyBorder="1"/>
    <xf numFmtId="0" fontId="3" fillId="5" borderId="2" xfId="0" applyFont="1" applyFill="1" applyBorder="1" applyAlignment="1">
      <alignment horizontal="left" vertical="center" wrapText="1"/>
    </xf>
    <xf numFmtId="0" fontId="3" fillId="5" borderId="2" xfId="0" applyFont="1" applyFill="1" applyBorder="1"/>
    <xf numFmtId="0" fontId="0" fillId="5" borderId="54" xfId="0" applyFill="1" applyBorder="1"/>
    <xf numFmtId="0" fontId="15" fillId="5" borderId="2" xfId="0" applyFont="1" applyFill="1" applyBorder="1"/>
    <xf numFmtId="1" fontId="3" fillId="5" borderId="7" xfId="0" applyNumberFormat="1" applyFont="1" applyFill="1" applyBorder="1"/>
    <xf numFmtId="0" fontId="3" fillId="5" borderId="3" xfId="0" applyFont="1" applyFill="1" applyBorder="1" applyAlignment="1">
      <alignment horizontal="left" vertical="center" wrapText="1" indent="1"/>
    </xf>
    <xf numFmtId="0" fontId="3" fillId="5" borderId="3" xfId="0" applyFont="1" applyFill="1" applyBorder="1"/>
    <xf numFmtId="0" fontId="15" fillId="5" borderId="3" xfId="0" applyFont="1" applyFill="1" applyBorder="1"/>
    <xf numFmtId="1" fontId="3" fillId="5" borderId="8" xfId="0" applyNumberFormat="1" applyFont="1" applyFill="1" applyBorder="1"/>
    <xf numFmtId="0" fontId="3" fillId="5" borderId="8" xfId="0" applyFont="1" applyFill="1" applyBorder="1" applyAlignment="1">
      <alignment horizontal="left" vertical="center" wrapText="1" indent="1"/>
    </xf>
    <xf numFmtId="0" fontId="3" fillId="5" borderId="4" xfId="0" applyFont="1" applyFill="1" applyBorder="1"/>
    <xf numFmtId="0" fontId="0" fillId="5" borderId="9" xfId="0" applyFill="1" applyBorder="1"/>
    <xf numFmtId="0" fontId="15" fillId="5" borderId="4" xfId="0" applyFont="1" applyFill="1" applyBorder="1"/>
    <xf numFmtId="0" fontId="3" fillId="17" borderId="5" xfId="0" applyFont="1" applyFill="1" applyBorder="1"/>
    <xf numFmtId="0" fontId="0" fillId="17" borderId="11" xfId="0" applyFill="1" applyBorder="1"/>
    <xf numFmtId="0" fontId="0" fillId="17" borderId="0" xfId="0" applyFill="1" applyBorder="1"/>
    <xf numFmtId="0" fontId="3" fillId="17" borderId="7" xfId="0" applyFont="1" applyFill="1" applyBorder="1" applyAlignment="1">
      <alignment horizontal="left" vertical="center" wrapText="1" indent="1"/>
    </xf>
    <xf numFmtId="0" fontId="3" fillId="17" borderId="10" xfId="0" applyFont="1" applyFill="1" applyBorder="1"/>
    <xf numFmtId="0" fontId="0" fillId="17" borderId="10" xfId="0" applyFill="1" applyBorder="1"/>
    <xf numFmtId="0" fontId="0" fillId="24" borderId="0" xfId="0" applyFill="1"/>
    <xf numFmtId="0" fontId="0" fillId="24" borderId="54" xfId="0" applyFill="1" applyBorder="1"/>
    <xf numFmtId="1" fontId="2" fillId="24" borderId="54" xfId="0" applyNumberFormat="1" applyFont="1" applyFill="1" applyBorder="1"/>
    <xf numFmtId="0" fontId="0" fillId="25" borderId="0" xfId="0" applyFill="1"/>
    <xf numFmtId="0" fontId="0" fillId="13" borderId="9" xfId="0" applyFill="1" applyBorder="1"/>
    <xf numFmtId="1" fontId="3" fillId="25" borderId="7" xfId="0" applyNumberFormat="1" applyFont="1" applyFill="1" applyBorder="1"/>
    <xf numFmtId="0" fontId="3" fillId="25" borderId="3" xfId="0" applyFont="1" applyFill="1" applyBorder="1" applyAlignment="1">
      <alignment horizontal="left" vertical="center" wrapText="1" indent="1"/>
    </xf>
    <xf numFmtId="1" fontId="2" fillId="24" borderId="0" xfId="0" applyNumberFormat="1" applyFont="1" applyFill="1"/>
    <xf numFmtId="0" fontId="0" fillId="24" borderId="2" xfId="0" applyFill="1" applyBorder="1"/>
    <xf numFmtId="0" fontId="4" fillId="24" borderId="11" xfId="0" applyFont="1" applyFill="1" applyBorder="1" applyAlignment="1">
      <alignment horizontal="left" vertical="center" wrapText="1"/>
    </xf>
    <xf numFmtId="1" fontId="0" fillId="24" borderId="54" xfId="0" applyNumberFormat="1" applyFill="1" applyBorder="1"/>
    <xf numFmtId="1" fontId="0" fillId="24" borderId="2" xfId="0" applyNumberFormat="1" applyFill="1" applyBorder="1"/>
    <xf numFmtId="0" fontId="0" fillId="24" borderId="3" xfId="0" applyFill="1" applyBorder="1"/>
    <xf numFmtId="1" fontId="0" fillId="24" borderId="0" xfId="0" applyNumberFormat="1" applyFill="1"/>
    <xf numFmtId="1" fontId="0" fillId="24" borderId="3" xfId="0" applyNumberFormat="1" applyFill="1" applyBorder="1"/>
    <xf numFmtId="0" fontId="0" fillId="24" borderId="4" xfId="0" applyFill="1" applyBorder="1"/>
    <xf numFmtId="0" fontId="0" fillId="24" borderId="9" xfId="0" applyFill="1" applyBorder="1"/>
    <xf numFmtId="1" fontId="0" fillId="24" borderId="9" xfId="0" applyNumberFormat="1" applyFill="1" applyBorder="1"/>
    <xf numFmtId="1" fontId="2" fillId="24" borderId="9" xfId="0" applyNumberFormat="1" applyFont="1" applyFill="1" applyBorder="1"/>
    <xf numFmtId="0" fontId="0" fillId="17" borderId="2" xfId="0" applyFill="1" applyBorder="1"/>
    <xf numFmtId="0" fontId="4" fillId="17" borderId="11" xfId="0" applyFont="1" applyFill="1" applyBorder="1" applyAlignment="1">
      <alignment horizontal="left" vertical="center" wrapText="1"/>
    </xf>
    <xf numFmtId="1" fontId="0" fillId="17" borderId="54" xfId="0" applyNumberFormat="1" applyFill="1" applyBorder="1"/>
    <xf numFmtId="0" fontId="0" fillId="17" borderId="3" xfId="0" applyFill="1" applyBorder="1"/>
    <xf numFmtId="1" fontId="0" fillId="17" borderId="0" xfId="0" applyNumberFormat="1" applyFill="1"/>
    <xf numFmtId="0" fontId="0" fillId="17" borderId="4" xfId="0" applyFill="1" applyBorder="1"/>
    <xf numFmtId="1" fontId="0" fillId="17" borderId="9" xfId="0" applyNumberFormat="1" applyFill="1" applyBorder="1"/>
    <xf numFmtId="0" fontId="0" fillId="5" borderId="2" xfId="0" applyFill="1" applyBorder="1"/>
    <xf numFmtId="0" fontId="4" fillId="5" borderId="11" xfId="0" applyFont="1" applyFill="1" applyBorder="1" applyAlignment="1">
      <alignment horizontal="left" vertical="center" wrapText="1"/>
    </xf>
    <xf numFmtId="1" fontId="0" fillId="5" borderId="54" xfId="0" applyNumberFormat="1" applyFill="1" applyBorder="1"/>
    <xf numFmtId="1" fontId="2" fillId="5" borderId="54" xfId="0" applyNumberFormat="1" applyFont="1" applyFill="1" applyBorder="1"/>
    <xf numFmtId="1" fontId="0" fillId="5" borderId="2" xfId="0" applyNumberFormat="1" applyFill="1" applyBorder="1"/>
    <xf numFmtId="0" fontId="0" fillId="5" borderId="3" xfId="0" applyFill="1" applyBorder="1"/>
    <xf numFmtId="0" fontId="4" fillId="5" borderId="10" xfId="0" applyFont="1" applyFill="1" applyBorder="1" applyAlignment="1">
      <alignment horizontal="left" vertical="center" wrapText="1"/>
    </xf>
    <xf numFmtId="1" fontId="2" fillId="5" borderId="0" xfId="0" applyNumberFormat="1" applyFont="1" applyFill="1"/>
    <xf numFmtId="1" fontId="0" fillId="5" borderId="3" xfId="0" applyNumberFormat="1" applyFill="1" applyBorder="1"/>
    <xf numFmtId="0" fontId="0" fillId="5" borderId="10" xfId="0" applyFill="1" applyBorder="1" applyAlignment="1">
      <alignment vertical="center"/>
    </xf>
    <xf numFmtId="0" fontId="0" fillId="5" borderId="4" xfId="0" applyFill="1" applyBorder="1"/>
    <xf numFmtId="0" fontId="4" fillId="5" borderId="12" xfId="0" applyFont="1" applyFill="1" applyBorder="1" applyAlignment="1">
      <alignment horizontal="left" vertical="center" wrapText="1"/>
    </xf>
    <xf numFmtId="1" fontId="0" fillId="5" borderId="9" xfId="0" applyNumberFormat="1" applyFill="1" applyBorder="1"/>
    <xf numFmtId="1" fontId="2" fillId="5" borderId="9" xfId="0" applyNumberFormat="1" applyFont="1" applyFill="1" applyBorder="1"/>
    <xf numFmtId="1" fontId="2" fillId="5" borderId="4" xfId="0" applyNumberFormat="1" applyFont="1" applyFill="1" applyBorder="1"/>
    <xf numFmtId="1" fontId="2" fillId="17" borderId="2" xfId="0" applyNumberFormat="1" applyFont="1" applyFill="1" applyBorder="1"/>
    <xf numFmtId="0" fontId="4" fillId="17" borderId="10" xfId="0" applyFont="1" applyFill="1" applyBorder="1" applyAlignment="1">
      <alignment horizontal="left" vertical="center" wrapText="1" indent="1"/>
    </xf>
    <xf numFmtId="0" fontId="2" fillId="17" borderId="3" xfId="0" applyFont="1" applyFill="1" applyBorder="1" applyAlignment="1">
      <alignment horizontal="left" indent="1"/>
    </xf>
    <xf numFmtId="1" fontId="2" fillId="17" borderId="3" xfId="0" applyNumberFormat="1" applyFont="1" applyFill="1" applyBorder="1" applyAlignment="1">
      <alignment horizontal="left" indent="1"/>
    </xf>
    <xf numFmtId="0" fontId="4" fillId="17" borderId="12" xfId="0" applyFont="1" applyFill="1" applyBorder="1" applyAlignment="1">
      <alignment horizontal="left" vertical="center" wrapText="1" indent="1"/>
    </xf>
    <xf numFmtId="1" fontId="2" fillId="17" borderId="4" xfId="0" applyNumberFormat="1" applyFont="1" applyFill="1" applyBorder="1" applyAlignment="1">
      <alignment horizontal="left" indent="1"/>
    </xf>
    <xf numFmtId="0" fontId="4" fillId="24" borderId="10" xfId="0" applyFont="1" applyFill="1" applyBorder="1" applyAlignment="1">
      <alignment horizontal="left" vertical="center" wrapText="1" indent="1"/>
    </xf>
    <xf numFmtId="0" fontId="4" fillId="24" borderId="12" xfId="0" applyFont="1" applyFill="1" applyBorder="1" applyAlignment="1">
      <alignment horizontal="left" vertical="center" wrapText="1" indent="1"/>
    </xf>
    <xf numFmtId="1" fontId="0" fillId="24" borderId="4" xfId="0" applyNumberFormat="1" applyFill="1" applyBorder="1"/>
    <xf numFmtId="0" fontId="0" fillId="13" borderId="0" xfId="0" applyFill="1" applyBorder="1"/>
    <xf numFmtId="0" fontId="2" fillId="25" borderId="0" xfId="0" applyFont="1" applyFill="1"/>
    <xf numFmtId="0" fontId="0" fillId="25" borderId="9" xfId="0" applyFill="1" applyBorder="1"/>
    <xf numFmtId="0" fontId="3" fillId="25" borderId="3" xfId="0" applyFont="1" applyFill="1" applyBorder="1"/>
    <xf numFmtId="0" fontId="15" fillId="25" borderId="3" xfId="0" applyFont="1" applyFill="1" applyBorder="1" applyAlignment="1">
      <alignment horizontal="left" indent="2"/>
    </xf>
    <xf numFmtId="1" fontId="3" fillId="25" borderId="0" xfId="0" applyNumberFormat="1" applyFont="1" applyFill="1" applyBorder="1"/>
    <xf numFmtId="0" fontId="3" fillId="25" borderId="0" xfId="0" applyFont="1" applyFill="1" applyBorder="1" applyAlignment="1">
      <alignment horizontal="left" vertical="center" wrapText="1"/>
    </xf>
    <xf numFmtId="0" fontId="3" fillId="25" borderId="0" xfId="0" applyFont="1" applyFill="1" applyBorder="1"/>
    <xf numFmtId="0" fontId="0" fillId="25" borderId="0" xfId="0" applyFill="1" applyBorder="1"/>
    <xf numFmtId="1" fontId="2" fillId="25" borderId="0" xfId="0" applyNumberFormat="1" applyFont="1" applyFill="1" applyBorder="1"/>
    <xf numFmtId="0" fontId="2" fillId="25" borderId="0" xfId="0" applyFont="1" applyFill="1" applyBorder="1"/>
    <xf numFmtId="0" fontId="15" fillId="25" borderId="0" xfId="0" applyFont="1" applyFill="1" applyBorder="1"/>
    <xf numFmtId="0" fontId="3" fillId="25" borderId="0" xfId="0" applyFont="1" applyFill="1" applyBorder="1" applyAlignment="1">
      <alignment horizontal="left" vertical="center" wrapText="1" indent="1"/>
    </xf>
    <xf numFmtId="0" fontId="3" fillId="25" borderId="0" xfId="0" applyFont="1" applyFill="1" applyBorder="1" applyAlignment="1">
      <alignment horizontal="left" vertical="center" wrapText="1" indent="2"/>
    </xf>
    <xf numFmtId="0" fontId="3" fillId="25" borderId="0" xfId="0" applyFont="1" applyFill="1" applyBorder="1" applyAlignment="1">
      <alignment horizontal="left" indent="2"/>
    </xf>
    <xf numFmtId="1" fontId="3" fillId="13" borderId="0" xfId="0" applyNumberFormat="1" applyFont="1" applyFill="1" applyBorder="1"/>
    <xf numFmtId="0" fontId="3" fillId="13" borderId="0" xfId="0" applyFont="1" applyFill="1" applyBorder="1" applyAlignment="1">
      <alignment horizontal="left" vertical="center" wrapText="1"/>
    </xf>
    <xf numFmtId="0" fontId="3" fillId="13" borderId="0" xfId="0" applyFont="1" applyFill="1" applyBorder="1"/>
    <xf numFmtId="1" fontId="2" fillId="13" borderId="0" xfId="0" applyNumberFormat="1" applyFont="1" applyFill="1" applyBorder="1"/>
    <xf numFmtId="0" fontId="2" fillId="13" borderId="0" xfId="0" applyFont="1" applyFill="1" applyBorder="1"/>
    <xf numFmtId="0" fontId="15" fillId="13" borderId="0" xfId="0" applyFont="1" applyFill="1" applyBorder="1"/>
    <xf numFmtId="0" fontId="2" fillId="13" borderId="0" xfId="0" applyFont="1" applyFill="1" applyBorder="1" applyAlignment="1">
      <alignment horizontal="left" indent="2"/>
    </xf>
    <xf numFmtId="1" fontId="3" fillId="13" borderId="9" xfId="0" applyNumberFormat="1" applyFont="1" applyFill="1" applyBorder="1"/>
    <xf numFmtId="0" fontId="3" fillId="13" borderId="9" xfId="0" applyFont="1" applyFill="1" applyBorder="1" applyAlignment="1">
      <alignment horizontal="left" vertical="center" wrapText="1" indent="2"/>
    </xf>
    <xf numFmtId="0" fontId="3" fillId="13" borderId="9" xfId="0" applyFont="1" applyFill="1" applyBorder="1"/>
    <xf numFmtId="1" fontId="2" fillId="13" borderId="9" xfId="0" applyNumberFormat="1" applyFont="1" applyFill="1" applyBorder="1"/>
    <xf numFmtId="0" fontId="2" fillId="13" borderId="9" xfId="0" applyFont="1" applyFill="1" applyBorder="1"/>
    <xf numFmtId="0" fontId="15" fillId="13" borderId="9" xfId="0" applyFont="1" applyFill="1" applyBorder="1" applyAlignment="1">
      <alignment horizontal="left" indent="2"/>
    </xf>
    <xf numFmtId="1" fontId="3" fillId="24" borderId="0" xfId="0" applyNumberFormat="1" applyFont="1" applyFill="1" applyBorder="1"/>
    <xf numFmtId="0" fontId="3" fillId="24" borderId="0" xfId="0" applyFont="1" applyFill="1" applyBorder="1"/>
    <xf numFmtId="0" fontId="0" fillId="24" borderId="0" xfId="0" applyFill="1" applyBorder="1"/>
    <xf numFmtId="1" fontId="2" fillId="24" borderId="0" xfId="0" applyNumberFormat="1" applyFont="1" applyFill="1" applyBorder="1"/>
    <xf numFmtId="0" fontId="2" fillId="0" borderId="0" xfId="0" applyFont="1" applyBorder="1"/>
    <xf numFmtId="0" fontId="15" fillId="24" borderId="0" xfId="0" applyFont="1" applyFill="1" applyBorder="1"/>
    <xf numFmtId="0" fontId="3" fillId="24" borderId="0" xfId="0" applyFont="1" applyFill="1" applyBorder="1" applyAlignment="1">
      <alignment horizontal="left" indent="1"/>
    </xf>
    <xf numFmtId="0" fontId="3" fillId="24" borderId="0" xfId="0" applyFont="1" applyFill="1" applyBorder="1" applyAlignment="1">
      <alignment horizontal="left" indent="2"/>
    </xf>
    <xf numFmtId="0" fontId="3" fillId="24" borderId="0" xfId="0" applyFont="1" applyFill="1" applyBorder="1" applyAlignment="1">
      <alignment horizontal="left" vertical="center" wrapText="1" indent="3"/>
    </xf>
    <xf numFmtId="0" fontId="15" fillId="24" borderId="0" xfId="0" applyFont="1" applyFill="1" applyBorder="1" applyAlignment="1">
      <alignment horizontal="left" indent="1"/>
    </xf>
    <xf numFmtId="0" fontId="3" fillId="24" borderId="0" xfId="0" applyFont="1" applyFill="1" applyBorder="1" applyAlignment="1">
      <alignment horizontal="left" vertical="center" wrapText="1" indent="4"/>
    </xf>
    <xf numFmtId="0" fontId="15" fillId="24" borderId="0" xfId="0" applyFont="1" applyFill="1" applyBorder="1" applyAlignment="1">
      <alignment horizontal="left" indent="2"/>
    </xf>
    <xf numFmtId="1" fontId="0" fillId="24" borderId="0" xfId="0" applyNumberFormat="1" applyFill="1" applyBorder="1"/>
    <xf numFmtId="0" fontId="3" fillId="24" borderId="0" xfId="0" applyFont="1" applyFill="1" applyBorder="1" applyAlignment="1">
      <alignment horizontal="left" vertical="center" wrapText="1" indent="1"/>
    </xf>
    <xf numFmtId="1" fontId="3" fillId="24" borderId="9" xfId="0" applyNumberFormat="1" applyFont="1" applyFill="1" applyBorder="1"/>
    <xf numFmtId="0" fontId="3" fillId="24" borderId="9" xfId="0" applyFont="1" applyFill="1" applyBorder="1" applyAlignment="1">
      <alignment horizontal="left" vertical="center" wrapText="1" indent="1"/>
    </xf>
    <xf numFmtId="0" fontId="3" fillId="24" borderId="9" xfId="0" applyFont="1" applyFill="1" applyBorder="1"/>
    <xf numFmtId="0" fontId="15" fillId="24" borderId="9" xfId="0" applyFont="1" applyFill="1" applyBorder="1"/>
    <xf numFmtId="1" fontId="3" fillId="24" borderId="54" xfId="0" applyNumberFormat="1" applyFont="1" applyFill="1" applyBorder="1"/>
    <xf numFmtId="0" fontId="3" fillId="24" borderId="54" xfId="0" applyFont="1" applyFill="1" applyBorder="1" applyAlignment="1">
      <alignment horizontal="left" vertical="center" wrapText="1"/>
    </xf>
    <xf numFmtId="0" fontId="3" fillId="24" borderId="54" xfId="0" applyFont="1" applyFill="1" applyBorder="1"/>
    <xf numFmtId="0" fontId="15" fillId="24" borderId="54" xfId="0" applyFont="1" applyFill="1" applyBorder="1"/>
    <xf numFmtId="0" fontId="3" fillId="25" borderId="0" xfId="0" applyFont="1" applyFill="1" applyBorder="1" applyAlignment="1">
      <alignment horizontal="left" indent="1"/>
    </xf>
    <xf numFmtId="1" fontId="3" fillId="25" borderId="9" xfId="0" applyNumberFormat="1" applyFont="1" applyFill="1" applyBorder="1"/>
    <xf numFmtId="0" fontId="3" fillId="25" borderId="9" xfId="0" applyFont="1" applyFill="1" applyBorder="1" applyAlignment="1">
      <alignment horizontal="left" vertical="center" wrapText="1" indent="1"/>
    </xf>
    <xf numFmtId="0" fontId="3" fillId="25" borderId="9" xfId="0" applyFont="1" applyFill="1" applyBorder="1"/>
    <xf numFmtId="0" fontId="2" fillId="25" borderId="9" xfId="0" applyFont="1" applyFill="1" applyBorder="1"/>
    <xf numFmtId="0" fontId="15" fillId="25" borderId="9" xfId="0" applyFont="1" applyFill="1" applyBorder="1"/>
    <xf numFmtId="0" fontId="3" fillId="13" borderId="0" xfId="0" applyFont="1" applyFill="1" applyBorder="1" applyAlignment="1">
      <alignment horizontal="left" vertical="center" wrapText="1" indent="1"/>
    </xf>
    <xf numFmtId="0" fontId="3" fillId="13" borderId="0" xfId="0" applyFont="1" applyFill="1" applyBorder="1" applyAlignment="1">
      <alignment horizontal="left" vertical="center" wrapText="1" indent="3"/>
    </xf>
    <xf numFmtId="0" fontId="2" fillId="13" borderId="0" xfId="0" applyFont="1" applyFill="1" applyBorder="1" applyAlignment="1">
      <alignment horizontal="left" indent="3"/>
    </xf>
    <xf numFmtId="0" fontId="19" fillId="0" borderId="0" xfId="0" applyFont="1" applyAlignment="1"/>
    <xf numFmtId="0" fontId="19" fillId="0" borderId="0" xfId="0" applyFont="1" applyAlignment="1">
      <alignment horizontal="right"/>
    </xf>
    <xf numFmtId="0" fontId="2" fillId="26" borderId="7" xfId="0" applyFont="1" applyFill="1" applyBorder="1"/>
    <xf numFmtId="1" fontId="0" fillId="26" borderId="0" xfId="0" applyNumberFormat="1" applyFill="1"/>
    <xf numFmtId="1" fontId="0" fillId="26" borderId="10" xfId="0" applyNumberFormat="1" applyFill="1" applyBorder="1"/>
    <xf numFmtId="0" fontId="2" fillId="26" borderId="0" xfId="0" applyFont="1" applyFill="1"/>
    <xf numFmtId="0" fontId="0" fillId="26" borderId="0" xfId="0" applyFill="1"/>
    <xf numFmtId="9" fontId="0" fillId="26" borderId="0" xfId="1" applyFont="1" applyFill="1"/>
    <xf numFmtId="9" fontId="2" fillId="26" borderId="0" xfId="1" applyFont="1" applyFill="1"/>
    <xf numFmtId="2" fontId="6" fillId="26" borderId="7" xfId="0" applyNumberFormat="1" applyFont="1" applyFill="1" applyBorder="1"/>
    <xf numFmtId="164" fontId="0" fillId="26" borderId="0" xfId="0" applyNumberFormat="1" applyFill="1"/>
    <xf numFmtId="2" fontId="0" fillId="26" borderId="10" xfId="0" applyNumberFormat="1" applyFill="1" applyBorder="1"/>
    <xf numFmtId="0" fontId="15" fillId="26" borderId="7" xfId="0" applyFont="1" applyFill="1" applyBorder="1"/>
    <xf numFmtId="0" fontId="15" fillId="26" borderId="0" xfId="0" applyFont="1" applyFill="1"/>
    <xf numFmtId="2" fontId="15" fillId="26" borderId="10" xfId="0" applyNumberFormat="1" applyFont="1" applyFill="1" applyBorder="1"/>
    <xf numFmtId="0" fontId="2" fillId="26" borderId="3" xfId="0" applyFont="1" applyFill="1" applyBorder="1" applyAlignment="1">
      <alignment vertical="top" wrapText="1"/>
    </xf>
    <xf numFmtId="2" fontId="0" fillId="26" borderId="0" xfId="0" applyNumberFormat="1" applyFill="1"/>
    <xf numFmtId="9" fontId="0" fillId="26" borderId="0" xfId="0" applyNumberFormat="1" applyFill="1"/>
    <xf numFmtId="1" fontId="15" fillId="26" borderId="0" xfId="0" applyNumberFormat="1" applyFont="1" applyFill="1"/>
    <xf numFmtId="1" fontId="2" fillId="26" borderId="0" xfId="0" applyNumberFormat="1" applyFont="1" applyFill="1"/>
    <xf numFmtId="2" fontId="15" fillId="26" borderId="0" xfId="0" applyNumberFormat="1" applyFont="1" applyFill="1"/>
    <xf numFmtId="0" fontId="2" fillId="0" borderId="2" xfId="0" applyFont="1" applyBorder="1" applyAlignment="1">
      <alignment horizontal="left" vertical="center" wrapText="1"/>
    </xf>
    <xf numFmtId="0" fontId="0" fillId="0" borderId="3" xfId="0" applyBorder="1"/>
    <xf numFmtId="0" fontId="2" fillId="0" borderId="4" xfId="0" applyFont="1" applyBorder="1" applyAlignment="1">
      <alignment horizontal="left" vertical="center" wrapText="1"/>
    </xf>
    <xf numFmtId="0" fontId="0" fillId="0" borderId="4" xfId="0" applyBorder="1"/>
    <xf numFmtId="0" fontId="2" fillId="0" borderId="22" xfId="0" applyFont="1" applyBorder="1" applyAlignment="1">
      <alignment horizontal="center"/>
    </xf>
    <xf numFmtId="0" fontId="0" fillId="0" borderId="51" xfId="0" applyBorder="1"/>
    <xf numFmtId="0" fontId="0" fillId="0" borderId="52" xfId="0" applyBorder="1"/>
    <xf numFmtId="0" fontId="15" fillId="0" borderId="22" xfId="0" applyFont="1" applyBorder="1" applyAlignment="1">
      <alignment horizontal="center"/>
    </xf>
    <xf numFmtId="0" fontId="2" fillId="0" borderId="53" xfId="0" applyFont="1" applyBorder="1" applyAlignment="1">
      <alignment horizontal="center"/>
    </xf>
    <xf numFmtId="0" fontId="0" fillId="0" borderId="55" xfId="0" applyBorder="1"/>
    <xf numFmtId="0" fontId="2" fillId="0" borderId="15" xfId="0" applyFont="1" applyBorder="1" applyAlignment="1">
      <alignment horizontal="center"/>
    </xf>
    <xf numFmtId="0" fontId="0" fillId="0" borderId="19" xfId="0" applyBorder="1"/>
    <xf numFmtId="0" fontId="0" fillId="0" borderId="21" xfId="0" applyBorder="1"/>
    <xf numFmtId="0" fontId="2" fillId="0" borderId="21" xfId="0" applyFont="1" applyBorder="1" applyAlignment="1">
      <alignment horizontal="center"/>
    </xf>
    <xf numFmtId="0" fontId="2" fillId="0" borderId="19" xfId="0" applyFont="1" applyBorder="1" applyAlignment="1">
      <alignment horizontal="center"/>
    </xf>
    <xf numFmtId="0" fontId="15" fillId="0" borderId="20" xfId="0" applyFont="1" applyBorder="1" applyAlignment="1">
      <alignment horizontal="center"/>
    </xf>
    <xf numFmtId="0" fontId="0" fillId="0" borderId="20" xfId="0" applyBorder="1"/>
    <xf numFmtId="0" fontId="2" fillId="0" borderId="14" xfId="0" applyFont="1" applyBorder="1" applyAlignment="1">
      <alignment horizontal="center" wrapText="1"/>
    </xf>
    <xf numFmtId="0" fontId="0" fillId="6" borderId="1" xfId="0" applyFill="1" applyBorder="1" applyAlignment="1">
      <alignment horizontal="left" wrapText="1"/>
    </xf>
    <xf numFmtId="0" fontId="0" fillId="7" borderId="1" xfId="0" applyFill="1" applyBorder="1" applyAlignment="1">
      <alignment horizontal="left" vertical="center" wrapText="1"/>
    </xf>
    <xf numFmtId="0" fontId="2" fillId="6" borderId="1" xfId="0" applyFont="1" applyFill="1" applyBorder="1" applyAlignment="1">
      <alignment horizontal="left" vertical="center"/>
    </xf>
    <xf numFmtId="0" fontId="2" fillId="6" borderId="2"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1" xfId="0" applyFont="1" applyFill="1" applyBorder="1" applyAlignment="1">
      <alignment horizontal="left" vertical="center"/>
    </xf>
    <xf numFmtId="0" fontId="0" fillId="7" borderId="1" xfId="0" applyFill="1" applyBorder="1" applyAlignment="1">
      <alignment horizontal="left" vertical="center"/>
    </xf>
    <xf numFmtId="0" fontId="2" fillId="6" borderId="2" xfId="0" applyFont="1" applyFill="1" applyBorder="1" applyAlignment="1">
      <alignment horizontal="left" vertical="center"/>
    </xf>
    <xf numFmtId="0" fontId="2" fillId="0" borderId="2" xfId="0" applyFont="1" applyBorder="1" applyAlignment="1">
      <alignment horizontal="center" vertical="center"/>
    </xf>
    <xf numFmtId="0" fontId="0" fillId="0" borderId="6" xfId="0" applyBorder="1"/>
    <xf numFmtId="0" fontId="0" fillId="0" borderId="11" xfId="0" applyBorder="1"/>
    <xf numFmtId="0" fontId="1" fillId="0" borderId="2" xfId="0" applyFont="1" applyBorder="1" applyAlignment="1">
      <alignment horizontal="center" vertical="center" wrapText="1"/>
    </xf>
    <xf numFmtId="0" fontId="1" fillId="5" borderId="1" xfId="0" applyFont="1" applyFill="1" applyBorder="1" applyAlignment="1">
      <alignment horizontal="center" vertical="center" wrapText="1"/>
    </xf>
    <xf numFmtId="0" fontId="8" fillId="10" borderId="49" xfId="0" applyFont="1" applyFill="1" applyBorder="1" applyAlignment="1">
      <alignment horizontal="center" vertical="center" wrapText="1"/>
    </xf>
    <xf numFmtId="0" fontId="0" fillId="0" borderId="50" xfId="0" applyBorder="1"/>
  </cellXfs>
  <cellStyles count="2">
    <cellStyle name="Normal" xfId="0" builtinId="0"/>
    <cellStyle name="Pourcentage" xfId="1" builtinId="5"/>
  </cellStyles>
  <dxfs count="4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2298700</xdr:colOff>
      <xdr:row>82</xdr:row>
      <xdr:rowOff>25400</xdr:rowOff>
    </xdr:from>
    <xdr:to>
      <xdr:col>3</xdr:col>
      <xdr:colOff>1308100</xdr:colOff>
      <xdr:row>145</xdr:row>
      <xdr:rowOff>25399</xdr:rowOff>
    </xdr:to>
    <xdr:pic>
      <xdr:nvPicPr>
        <xdr:cNvPr id="2" name="Image 1" descr="screenshot_02.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3746500" y="14351000"/>
          <a:ext cx="3162300" cy="10401300"/>
        </a:xfrm>
        <a:prstGeom prst="rect">
          <a:avLst/>
        </a:prstGeom>
        <a:ln>
          <a:prstDash val="solid"/>
        </a:ln>
      </xdr:spPr>
    </xdr:pic>
    <xdr:clientData/>
  </xdr:twoCellAnchor>
  <xdr:twoCellAnchor editAs="oneCell">
    <xdr:from>
      <xdr:col>5</xdr:col>
      <xdr:colOff>0</xdr:colOff>
      <xdr:row>82</xdr:row>
      <xdr:rowOff>0</xdr:rowOff>
    </xdr:from>
    <xdr:to>
      <xdr:col>7</xdr:col>
      <xdr:colOff>673100</xdr:colOff>
      <xdr:row>146</xdr:row>
      <xdr:rowOff>0</xdr:rowOff>
    </xdr:to>
    <xdr:pic>
      <xdr:nvPicPr>
        <xdr:cNvPr id="3" name="Image 2" descr="screenshot_01.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8572500" y="14744700"/>
          <a:ext cx="3136900" cy="10566400"/>
        </a:xfrm>
        <a:prstGeom prst="rect">
          <a:avLst/>
        </a:prstGeom>
        <a:ln>
          <a:prstDash val="solid"/>
        </a:ln>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workbookViewId="0"/>
  </sheetViews>
  <sheetFormatPr baseColWidth="10" defaultRowHeight="12.75" x14ac:dyDescent="0.2"/>
  <cols>
    <col min="1" max="1" width="5.875" style="400" customWidth="1"/>
    <col min="2" max="2" width="5.625" style="400" customWidth="1"/>
  </cols>
  <sheetData>
    <row r="1" spans="1:3" ht="24.95" customHeight="1" x14ac:dyDescent="0.3">
      <c r="A1" s="197" t="s">
        <v>0</v>
      </c>
    </row>
    <row r="3" spans="1:3" ht="18" customHeight="1" x14ac:dyDescent="0.25">
      <c r="A3" s="198" t="s">
        <v>1</v>
      </c>
      <c r="B3" s="358"/>
    </row>
    <row r="4" spans="1:3" x14ac:dyDescent="0.2">
      <c r="B4" s="358" t="s">
        <v>2</v>
      </c>
    </row>
    <row r="5" spans="1:3" x14ac:dyDescent="0.2">
      <c r="B5" s="358"/>
      <c r="C5" s="358" t="s">
        <v>3</v>
      </c>
    </row>
    <row r="6" spans="1:3" x14ac:dyDescent="0.2">
      <c r="B6" s="358"/>
      <c r="C6" s="358" t="s">
        <v>4</v>
      </c>
    </row>
    <row r="7" spans="1:3" x14ac:dyDescent="0.2">
      <c r="B7" s="358" t="s">
        <v>5</v>
      </c>
      <c r="C7" s="358"/>
    </row>
    <row r="8" spans="1:3" x14ac:dyDescent="0.2">
      <c r="B8" s="358"/>
      <c r="C8" s="358" t="s">
        <v>6</v>
      </c>
    </row>
    <row r="9" spans="1:3" x14ac:dyDescent="0.2">
      <c r="B9" s="358" t="s">
        <v>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I82"/>
  <sheetViews>
    <sheetView tabSelected="1" zoomScale="80" zoomScaleNormal="80" workbookViewId="0">
      <pane xSplit="2" ySplit="1" topLeftCell="C2" activePane="bottomRight" state="frozen"/>
      <selection activeCell="H24" sqref="H24"/>
      <selection pane="topRight" activeCell="H24" sqref="H24"/>
      <selection pane="bottomLeft" activeCell="H24" sqref="H24"/>
      <selection pane="bottomRight" activeCell="J21" sqref="J21"/>
    </sheetView>
  </sheetViews>
  <sheetFormatPr baseColWidth="10" defaultColWidth="10.875" defaultRowHeight="12.75" x14ac:dyDescent="0.2"/>
  <cols>
    <col min="1" max="1" width="12.5" style="400" customWidth="1"/>
    <col min="2" max="2" width="32" style="400" customWidth="1"/>
    <col min="3" max="3" width="22.5" style="400" customWidth="1"/>
    <col min="4" max="4" width="17.5" style="400" customWidth="1"/>
    <col min="5" max="5" width="21.375" style="400" customWidth="1"/>
    <col min="6" max="6" width="18.875" style="400" customWidth="1"/>
    <col min="7" max="7" width="13.5" style="118" bestFit="1" customWidth="1"/>
    <col min="8" max="8" width="15" style="118" bestFit="1" customWidth="1"/>
    <col min="9" max="9" width="15.875" style="400" customWidth="1"/>
    <col min="10" max="10" width="21.5" style="400" customWidth="1"/>
    <col min="11" max="11" width="20.5" style="400" customWidth="1"/>
    <col min="12" max="12" width="23.125" style="400" customWidth="1"/>
    <col min="13" max="13" width="21" style="400" bestFit="1" customWidth="1"/>
    <col min="14" max="14" width="29.875" style="400" bestFit="1" customWidth="1"/>
    <col min="15" max="15" width="41" style="108" customWidth="1"/>
    <col min="16" max="16" width="16.875" style="108" customWidth="1"/>
    <col min="17" max="17" width="22.125" style="108" customWidth="1"/>
    <col min="18" max="18" width="21.625" style="400" bestFit="1" customWidth="1"/>
    <col min="19" max="33" width="10.875" style="400" customWidth="1"/>
    <col min="34" max="34" width="20.5" style="400" customWidth="1"/>
    <col min="35" max="35" width="13.625" style="400" customWidth="1"/>
    <col min="36" max="42" width="10.875" style="400" customWidth="1"/>
    <col min="43" max="16384" width="10.875" style="400"/>
  </cols>
  <sheetData>
    <row r="1" spans="1:18" s="246" customFormat="1" ht="84" customHeight="1" x14ac:dyDescent="0.2">
      <c r="A1" s="169" t="s">
        <v>313</v>
      </c>
      <c r="B1" s="170" t="s">
        <v>314</v>
      </c>
      <c r="C1" s="171" t="s">
        <v>244</v>
      </c>
      <c r="D1" s="170" t="s">
        <v>315</v>
      </c>
      <c r="E1" s="170" t="s">
        <v>316</v>
      </c>
      <c r="F1" s="170" t="s">
        <v>317</v>
      </c>
      <c r="G1" s="170" t="s">
        <v>318</v>
      </c>
      <c r="H1" s="172" t="s">
        <v>319</v>
      </c>
      <c r="I1" s="172" t="s">
        <v>320</v>
      </c>
      <c r="J1" s="331" t="s">
        <v>321</v>
      </c>
      <c r="K1" s="332" t="s">
        <v>322</v>
      </c>
      <c r="L1" s="333" t="s">
        <v>323</v>
      </c>
      <c r="M1" s="169" t="s">
        <v>398</v>
      </c>
      <c r="N1" s="170" t="s">
        <v>399</v>
      </c>
      <c r="O1" s="170" t="s">
        <v>401</v>
      </c>
      <c r="P1" s="170" t="s">
        <v>400</v>
      </c>
      <c r="Q1" s="329" t="s">
        <v>397</v>
      </c>
      <c r="R1" s="330" t="s">
        <v>396</v>
      </c>
    </row>
    <row r="2" spans="1:18" s="246" customFormat="1" ht="306" x14ac:dyDescent="0.2">
      <c r="A2" s="790" t="s">
        <v>324</v>
      </c>
      <c r="B2" s="791"/>
      <c r="C2" s="233"/>
      <c r="D2" s="234" t="s">
        <v>325</v>
      </c>
      <c r="E2" s="234" t="s">
        <v>326</v>
      </c>
      <c r="F2" s="234" t="s">
        <v>327</v>
      </c>
      <c r="G2" s="234" t="s">
        <v>327</v>
      </c>
      <c r="H2" s="234" t="s">
        <v>327</v>
      </c>
      <c r="I2" s="234" t="s">
        <v>327</v>
      </c>
      <c r="J2" s="336" t="s">
        <v>334</v>
      </c>
      <c r="K2" s="334" t="s">
        <v>335</v>
      </c>
      <c r="L2" s="335" t="s">
        <v>336</v>
      </c>
      <c r="M2" s="235" t="s">
        <v>328</v>
      </c>
      <c r="N2" s="234" t="s">
        <v>329</v>
      </c>
      <c r="O2" s="234" t="s">
        <v>330</v>
      </c>
      <c r="P2" s="234" t="s">
        <v>331</v>
      </c>
      <c r="Q2" s="334" t="s">
        <v>332</v>
      </c>
      <c r="R2" s="335" t="s">
        <v>333</v>
      </c>
    </row>
    <row r="3" spans="1:18" x14ac:dyDescent="0.2">
      <c r="A3" s="401" t="s">
        <v>337</v>
      </c>
      <c r="B3" s="153" t="s">
        <v>32</v>
      </c>
      <c r="C3" s="167"/>
      <c r="D3" s="154" t="s">
        <v>338</v>
      </c>
      <c r="E3" s="154" t="s">
        <v>338</v>
      </c>
      <c r="H3" s="156">
        <v>0.5</v>
      </c>
      <c r="I3" s="156">
        <v>0.5</v>
      </c>
      <c r="J3" s="147" t="s">
        <v>265</v>
      </c>
      <c r="K3" s="148">
        <v>1</v>
      </c>
      <c r="L3" s="149">
        <f t="shared" ref="L3:L54" si="0">1/K3</f>
        <v>1</v>
      </c>
      <c r="M3" s="243">
        <f t="shared" ref="M3:M34" si="1">H3*infra_d_f+I3*infra_d_r</f>
        <v>0.47941199999999995</v>
      </c>
      <c r="N3" s="337"/>
      <c r="O3" s="338"/>
      <c r="P3" s="338"/>
      <c r="Q3" s="155">
        <f>(Q5+Q6)/2</f>
        <v>0.70500000000000007</v>
      </c>
      <c r="R3" s="236">
        <v>1</v>
      </c>
    </row>
    <row r="4" spans="1:18" s="743" customFormat="1" ht="14.1" customHeight="1" x14ac:dyDescent="0.2">
      <c r="A4" s="739" t="s">
        <v>337</v>
      </c>
      <c r="B4" s="752" t="s">
        <v>36</v>
      </c>
      <c r="C4" s="741"/>
      <c r="D4" s="742" t="s">
        <v>338</v>
      </c>
      <c r="E4" s="742" t="s">
        <v>338</v>
      </c>
      <c r="G4" s="744"/>
      <c r="H4" s="745">
        <v>1</v>
      </c>
      <c r="I4" s="745">
        <v>0</v>
      </c>
      <c r="J4" s="749" t="s">
        <v>265</v>
      </c>
      <c r="K4" s="750">
        <v>1</v>
      </c>
      <c r="L4" s="751">
        <f t="shared" ref="L4" si="2">1/K4</f>
        <v>1</v>
      </c>
      <c r="M4" s="746">
        <f t="shared" si="1"/>
        <v>0.57488039999999996</v>
      </c>
      <c r="N4" s="747"/>
      <c r="O4" s="747"/>
      <c r="P4" s="747"/>
      <c r="Q4" s="753">
        <v>0.63</v>
      </c>
      <c r="R4" s="748">
        <v>1</v>
      </c>
    </row>
    <row r="5" spans="1:18" ht="14.1" customHeight="1" x14ac:dyDescent="0.2">
      <c r="A5" s="401" t="s">
        <v>337</v>
      </c>
      <c r="B5" s="104" t="s">
        <v>38</v>
      </c>
      <c r="C5" s="167"/>
      <c r="D5" s="154" t="s">
        <v>338</v>
      </c>
      <c r="E5" s="154" t="s">
        <v>338</v>
      </c>
      <c r="H5" s="156">
        <v>1</v>
      </c>
      <c r="I5" s="156">
        <v>0</v>
      </c>
      <c r="J5" s="147" t="s">
        <v>265</v>
      </c>
      <c r="K5" s="148">
        <v>1</v>
      </c>
      <c r="L5" s="149">
        <f t="shared" si="0"/>
        <v>1</v>
      </c>
      <c r="M5" s="243">
        <f t="shared" si="1"/>
        <v>0.57488039999999996</v>
      </c>
      <c r="N5" s="337"/>
      <c r="O5" s="338"/>
      <c r="P5" s="338"/>
      <c r="Q5" s="155">
        <v>0.63</v>
      </c>
      <c r="R5" s="236">
        <v>1</v>
      </c>
    </row>
    <row r="6" spans="1:18" ht="14.1" customHeight="1" x14ac:dyDescent="0.2">
      <c r="A6" s="401" t="s">
        <v>337</v>
      </c>
      <c r="B6" s="104" t="s">
        <v>40</v>
      </c>
      <c r="C6" s="167"/>
      <c r="D6" s="154" t="s">
        <v>338</v>
      </c>
      <c r="E6" s="154" t="s">
        <v>338</v>
      </c>
      <c r="H6" s="156">
        <v>0</v>
      </c>
      <c r="I6" s="156">
        <v>1</v>
      </c>
      <c r="J6" s="147" t="s">
        <v>265</v>
      </c>
      <c r="K6" s="148">
        <v>1</v>
      </c>
      <c r="L6" s="149">
        <f t="shared" si="0"/>
        <v>1</v>
      </c>
      <c r="M6" s="243">
        <f t="shared" si="1"/>
        <v>0.3839436</v>
      </c>
      <c r="N6" s="337"/>
      <c r="O6" s="338"/>
      <c r="P6" s="338"/>
      <c r="Q6" s="155">
        <v>0.78</v>
      </c>
      <c r="R6" s="236">
        <v>1</v>
      </c>
    </row>
    <row r="7" spans="1:18" ht="14.1" customHeight="1" x14ac:dyDescent="0.2">
      <c r="A7" s="401" t="s">
        <v>337</v>
      </c>
      <c r="B7" s="178" t="s">
        <v>42</v>
      </c>
      <c r="C7" s="177"/>
      <c r="D7" s="154" t="s">
        <v>338</v>
      </c>
      <c r="E7" s="154" t="s">
        <v>338</v>
      </c>
      <c r="H7" s="156">
        <v>0.2</v>
      </c>
      <c r="I7" s="156">
        <v>0.8</v>
      </c>
      <c r="J7" s="147" t="s">
        <v>265</v>
      </c>
      <c r="K7" s="148">
        <v>1</v>
      </c>
      <c r="L7" s="149">
        <f t="shared" si="0"/>
        <v>1</v>
      </c>
      <c r="M7" s="243">
        <f t="shared" si="1"/>
        <v>0.42213096</v>
      </c>
      <c r="N7" s="337"/>
      <c r="O7" s="338"/>
      <c r="P7" s="338"/>
      <c r="Q7" s="160"/>
      <c r="R7" s="236">
        <v>1</v>
      </c>
    </row>
    <row r="8" spans="1:18" s="743" customFormat="1" x14ac:dyDescent="0.2">
      <c r="A8" s="739" t="s">
        <v>337</v>
      </c>
      <c r="B8" s="740" t="s">
        <v>46</v>
      </c>
      <c r="C8" s="741"/>
      <c r="D8" s="742" t="s">
        <v>338</v>
      </c>
      <c r="E8" s="742" t="s">
        <v>338</v>
      </c>
      <c r="G8" s="744"/>
      <c r="H8" s="745">
        <v>1</v>
      </c>
      <c r="I8" s="745"/>
      <c r="J8" s="749" t="s">
        <v>265</v>
      </c>
      <c r="K8" s="750">
        <v>1</v>
      </c>
      <c r="L8" s="751">
        <f t="shared" ref="L8" si="3">1/K8</f>
        <v>1</v>
      </c>
      <c r="M8" s="746">
        <f t="shared" si="1"/>
        <v>0.57488039999999996</v>
      </c>
      <c r="N8" s="747"/>
      <c r="O8" s="747"/>
      <c r="P8" s="747"/>
      <c r="Q8" s="747"/>
      <c r="R8" s="748">
        <v>1</v>
      </c>
    </row>
    <row r="9" spans="1:18" x14ac:dyDescent="0.2">
      <c r="A9" s="401" t="s">
        <v>337</v>
      </c>
      <c r="B9" s="153" t="s">
        <v>49</v>
      </c>
      <c r="C9" s="167"/>
      <c r="D9" s="154" t="s">
        <v>338</v>
      </c>
      <c r="E9" s="154" t="s">
        <v>338</v>
      </c>
      <c r="H9" s="156">
        <v>1</v>
      </c>
      <c r="I9" s="156">
        <v>0</v>
      </c>
      <c r="J9" s="147" t="s">
        <v>265</v>
      </c>
      <c r="K9" s="148">
        <v>1</v>
      </c>
      <c r="L9" s="149">
        <f t="shared" si="0"/>
        <v>1</v>
      </c>
      <c r="M9" s="243">
        <f t="shared" si="1"/>
        <v>0.57488039999999996</v>
      </c>
      <c r="N9" s="337"/>
      <c r="O9" s="338"/>
      <c r="P9" s="338"/>
      <c r="Q9" s="337"/>
      <c r="R9" s="236">
        <v>1</v>
      </c>
    </row>
    <row r="10" spans="1:18" x14ac:dyDescent="0.2">
      <c r="A10" s="401" t="s">
        <v>337</v>
      </c>
      <c r="B10" s="153" t="s">
        <v>51</v>
      </c>
      <c r="C10" s="167"/>
      <c r="D10" s="154" t="s">
        <v>338</v>
      </c>
      <c r="E10" s="154" t="s">
        <v>338</v>
      </c>
      <c r="H10" s="156">
        <v>0</v>
      </c>
      <c r="I10" s="156">
        <v>1</v>
      </c>
      <c r="J10" s="147" t="s">
        <v>265</v>
      </c>
      <c r="K10" s="148">
        <v>1</v>
      </c>
      <c r="L10" s="149">
        <f t="shared" si="0"/>
        <v>1</v>
      </c>
      <c r="M10" s="243">
        <f t="shared" si="1"/>
        <v>0.3839436</v>
      </c>
      <c r="N10" s="337"/>
      <c r="O10" s="338"/>
      <c r="P10" s="338"/>
      <c r="Q10" s="337"/>
      <c r="R10" s="236">
        <v>1</v>
      </c>
    </row>
    <row r="11" spans="1:18" x14ac:dyDescent="0.2">
      <c r="A11" s="401" t="s">
        <v>337</v>
      </c>
      <c r="B11" s="157" t="s">
        <v>53</v>
      </c>
      <c r="C11" s="177" t="s">
        <v>339</v>
      </c>
      <c r="D11" s="158">
        <v>0.42899999999999999</v>
      </c>
      <c r="E11" s="158">
        <v>0.3</v>
      </c>
      <c r="H11" s="156">
        <v>0.2</v>
      </c>
      <c r="I11" s="156">
        <v>0.8</v>
      </c>
      <c r="J11" s="147" t="s">
        <v>340</v>
      </c>
      <c r="K11" s="150">
        <f>1/N11</f>
        <v>1.658253163899658</v>
      </c>
      <c r="L11" s="149">
        <f t="shared" si="0"/>
        <v>0.60304422857142859</v>
      </c>
      <c r="M11" s="243">
        <f t="shared" si="1"/>
        <v>0.42213096</v>
      </c>
      <c r="N11" s="155">
        <f>(M11/(1-E11))/(1-F11)</f>
        <v>0.60304422857142859</v>
      </c>
      <c r="O11" s="155">
        <f>5*(1-E11)-0.7*E11</f>
        <v>3.29</v>
      </c>
      <c r="P11" s="155">
        <f>O11*N11</f>
        <v>1.984015512</v>
      </c>
      <c r="Q11" s="337"/>
      <c r="R11" s="236">
        <v>1</v>
      </c>
    </row>
    <row r="12" spans="1:18" x14ac:dyDescent="0.2">
      <c r="A12" s="401" t="s">
        <v>337</v>
      </c>
      <c r="B12" s="153" t="s">
        <v>56</v>
      </c>
      <c r="C12" s="167"/>
      <c r="D12" s="154" t="s">
        <v>338</v>
      </c>
      <c r="E12" s="154" t="s">
        <v>338</v>
      </c>
      <c r="H12" s="156">
        <v>1</v>
      </c>
      <c r="I12" s="156">
        <v>0</v>
      </c>
      <c r="J12" s="147" t="s">
        <v>265</v>
      </c>
      <c r="K12" s="148">
        <v>1</v>
      </c>
      <c r="L12" s="149">
        <f t="shared" si="0"/>
        <v>1</v>
      </c>
      <c r="M12" s="243">
        <f t="shared" si="1"/>
        <v>0.57488039999999996</v>
      </c>
      <c r="N12" s="337"/>
      <c r="O12" s="338"/>
      <c r="P12" s="338"/>
      <c r="Q12" s="337"/>
      <c r="R12" s="236">
        <v>1</v>
      </c>
    </row>
    <row r="13" spans="1:18" x14ac:dyDescent="0.2">
      <c r="A13" s="401" t="s">
        <v>337</v>
      </c>
      <c r="B13" s="153" t="s">
        <v>58</v>
      </c>
      <c r="C13" s="167"/>
      <c r="D13" s="154" t="s">
        <v>338</v>
      </c>
      <c r="E13" s="154" t="s">
        <v>338</v>
      </c>
      <c r="H13" s="156"/>
      <c r="I13" s="156">
        <v>1</v>
      </c>
      <c r="J13" s="147" t="s">
        <v>265</v>
      </c>
      <c r="K13" s="148">
        <v>1</v>
      </c>
      <c r="L13" s="149">
        <f t="shared" si="0"/>
        <v>1</v>
      </c>
      <c r="M13" s="243">
        <f t="shared" si="1"/>
        <v>0.3839436</v>
      </c>
      <c r="N13" s="337"/>
      <c r="O13" s="338"/>
      <c r="P13" s="338"/>
      <c r="Q13" s="337"/>
      <c r="R13" s="236">
        <v>1</v>
      </c>
    </row>
    <row r="14" spans="1:18" s="743" customFormat="1" x14ac:dyDescent="0.2">
      <c r="A14" s="739" t="s">
        <v>337</v>
      </c>
      <c r="B14" s="756" t="s">
        <v>143</v>
      </c>
      <c r="C14" s="741"/>
      <c r="D14" s="158">
        <v>0.3</v>
      </c>
      <c r="E14" s="158">
        <v>0.23</v>
      </c>
      <c r="G14" s="744"/>
      <c r="H14" s="745">
        <v>1</v>
      </c>
      <c r="I14" s="745">
        <v>0</v>
      </c>
      <c r="J14" s="749" t="s">
        <v>402</v>
      </c>
      <c r="K14" s="757">
        <f>P14</f>
        <v>2.7541997345454541</v>
      </c>
      <c r="L14" s="751">
        <f t="shared" ref="L14" si="4">1/K14</f>
        <v>0.36308187364088806</v>
      </c>
      <c r="M14" s="746">
        <f t="shared" si="1"/>
        <v>0.57488039999999996</v>
      </c>
      <c r="N14" s="155">
        <f t="shared" ref="N14:N22" si="5">(M14/(1-E14))/(1-F14)</f>
        <v>0.74659792207792197</v>
      </c>
      <c r="O14" s="155">
        <f t="shared" ref="O14:O22" si="6">5*(1-E14)-0.7*E14</f>
        <v>3.6890000000000001</v>
      </c>
      <c r="P14" s="155">
        <f t="shared" ref="P14:P15" si="7">O14*N14</f>
        <v>2.7541997345454541</v>
      </c>
      <c r="Q14" s="747"/>
      <c r="R14" s="748">
        <v>1</v>
      </c>
    </row>
    <row r="15" spans="1:18" x14ac:dyDescent="0.2">
      <c r="A15" s="401" t="s">
        <v>337</v>
      </c>
      <c r="B15" s="157" t="s">
        <v>60</v>
      </c>
      <c r="C15" s="167"/>
      <c r="D15" s="158">
        <v>0.3</v>
      </c>
      <c r="E15" s="158">
        <v>0.23</v>
      </c>
      <c r="H15" s="156">
        <v>1</v>
      </c>
      <c r="I15" s="156">
        <v>0</v>
      </c>
      <c r="J15" s="749" t="s">
        <v>402</v>
      </c>
      <c r="K15" s="757">
        <f t="shared" ref="K15:K16" si="8">P15</f>
        <v>2.7541997345454541</v>
      </c>
      <c r="L15" s="149">
        <f t="shared" si="0"/>
        <v>0.36308187364088806</v>
      </c>
      <c r="M15" s="243">
        <f t="shared" si="1"/>
        <v>0.57488039999999996</v>
      </c>
      <c r="N15" s="155">
        <f t="shared" si="5"/>
        <v>0.74659792207792197</v>
      </c>
      <c r="O15" s="155">
        <f t="shared" si="6"/>
        <v>3.6890000000000001</v>
      </c>
      <c r="P15" s="155">
        <f t="shared" si="7"/>
        <v>2.7541997345454541</v>
      </c>
      <c r="Q15" s="337"/>
      <c r="R15" s="236">
        <v>1</v>
      </c>
    </row>
    <row r="16" spans="1:18" x14ac:dyDescent="0.2">
      <c r="A16" s="401" t="s">
        <v>337</v>
      </c>
      <c r="B16" s="5" t="s">
        <v>141</v>
      </c>
      <c r="C16" s="168"/>
      <c r="D16" s="158">
        <v>0.3</v>
      </c>
      <c r="E16" s="158">
        <v>0.23</v>
      </c>
      <c r="H16" s="118">
        <v>0.2</v>
      </c>
      <c r="I16" s="118">
        <v>0.8</v>
      </c>
      <c r="J16" s="749" t="s">
        <v>402</v>
      </c>
      <c r="K16" s="757">
        <f t="shared" si="8"/>
        <v>2.0223910538181817</v>
      </c>
      <c r="L16" s="149">
        <f t="shared" si="0"/>
        <v>0.49446421260222934</v>
      </c>
      <c r="M16" s="243">
        <f t="shared" si="1"/>
        <v>0.42213096</v>
      </c>
      <c r="N16" s="155">
        <f t="shared" si="5"/>
        <v>0.54822202597402592</v>
      </c>
      <c r="O16" s="155">
        <f t="shared" si="6"/>
        <v>3.6890000000000001</v>
      </c>
      <c r="P16" s="155">
        <f t="shared" ref="P16:P22" si="9">O16*N16</f>
        <v>2.0223910538181817</v>
      </c>
      <c r="Q16" s="337"/>
      <c r="R16" s="236">
        <v>1</v>
      </c>
    </row>
    <row r="17" spans="1:18" x14ac:dyDescent="0.2">
      <c r="A17" s="401" t="s">
        <v>337</v>
      </c>
      <c r="B17" s="5" t="s">
        <v>145</v>
      </c>
      <c r="C17" s="168" t="s">
        <v>341</v>
      </c>
      <c r="D17" s="158">
        <v>0.55000000000000004</v>
      </c>
      <c r="E17" s="158">
        <v>0.35</v>
      </c>
      <c r="H17" s="118">
        <v>0.5</v>
      </c>
      <c r="I17" s="118">
        <v>0.5</v>
      </c>
      <c r="J17" s="147" t="s">
        <v>340</v>
      </c>
      <c r="K17" s="150">
        <f>1/N17</f>
        <v>1.3558275554220589</v>
      </c>
      <c r="L17" s="149">
        <f t="shared" si="0"/>
        <v>0.737556923076923</v>
      </c>
      <c r="M17" s="243">
        <f t="shared" si="1"/>
        <v>0.47941199999999995</v>
      </c>
      <c r="N17" s="155">
        <f t="shared" si="5"/>
        <v>0.737556923076923</v>
      </c>
      <c r="O17" s="155">
        <f t="shared" si="6"/>
        <v>3.0049999999999999</v>
      </c>
      <c r="P17" s="155">
        <f t="shared" si="9"/>
        <v>2.2163585538461534</v>
      </c>
      <c r="Q17" s="337"/>
      <c r="R17" s="237"/>
    </row>
    <row r="18" spans="1:18" x14ac:dyDescent="0.2">
      <c r="A18" s="401" t="s">
        <v>337</v>
      </c>
      <c r="B18" s="153" t="s">
        <v>89</v>
      </c>
      <c r="C18" s="167"/>
      <c r="D18" s="158">
        <v>0.66700000000000004</v>
      </c>
      <c r="E18" s="158">
        <v>0.4</v>
      </c>
      <c r="H18" s="118">
        <v>0.2</v>
      </c>
      <c r="I18" s="118">
        <v>0.8</v>
      </c>
      <c r="J18" s="147" t="s">
        <v>340</v>
      </c>
      <c r="K18" s="150">
        <f>1/N18</f>
        <v>1.4213598547711355</v>
      </c>
      <c r="L18" s="149">
        <f t="shared" si="0"/>
        <v>0.70355160000000005</v>
      </c>
      <c r="M18" s="243">
        <f t="shared" si="1"/>
        <v>0.42213096</v>
      </c>
      <c r="N18" s="155">
        <f t="shared" si="5"/>
        <v>0.70355160000000005</v>
      </c>
      <c r="O18" s="155">
        <f t="shared" si="6"/>
        <v>2.72</v>
      </c>
      <c r="P18" s="155">
        <f t="shared" si="9"/>
        <v>1.9136603520000002</v>
      </c>
      <c r="Q18" s="337"/>
      <c r="R18" s="237"/>
    </row>
    <row r="19" spans="1:18" x14ac:dyDescent="0.2">
      <c r="A19" s="401" t="s">
        <v>337</v>
      </c>
      <c r="B19" s="153" t="s">
        <v>101</v>
      </c>
      <c r="C19" s="167"/>
      <c r="D19" s="158">
        <v>0.3</v>
      </c>
      <c r="E19" s="158">
        <v>0.23</v>
      </c>
      <c r="H19" s="156">
        <v>1</v>
      </c>
      <c r="I19" s="156">
        <v>0</v>
      </c>
      <c r="J19" s="147" t="s">
        <v>265</v>
      </c>
      <c r="K19" s="151">
        <v>1</v>
      </c>
      <c r="L19" s="149">
        <f t="shared" si="0"/>
        <v>1</v>
      </c>
      <c r="M19" s="243">
        <f t="shared" si="1"/>
        <v>0.57488039999999996</v>
      </c>
      <c r="N19" s="155">
        <f t="shared" si="5"/>
        <v>0.74659792207792197</v>
      </c>
      <c r="O19" s="155">
        <f t="shared" si="6"/>
        <v>3.6890000000000001</v>
      </c>
      <c r="P19" s="155">
        <f t="shared" si="9"/>
        <v>2.7541997345454541</v>
      </c>
      <c r="Q19" s="337"/>
      <c r="R19" s="236">
        <v>1</v>
      </c>
    </row>
    <row r="20" spans="1:18" x14ac:dyDescent="0.2">
      <c r="A20" s="401" t="s">
        <v>337</v>
      </c>
      <c r="B20" s="153" t="s">
        <v>103</v>
      </c>
      <c r="C20" s="167"/>
      <c r="D20" s="158">
        <v>0.3</v>
      </c>
      <c r="E20" s="158">
        <v>0.23</v>
      </c>
      <c r="H20" s="156">
        <v>1</v>
      </c>
      <c r="I20" s="156">
        <v>0</v>
      </c>
      <c r="J20" s="147" t="s">
        <v>265</v>
      </c>
      <c r="K20" s="151">
        <v>1</v>
      </c>
      <c r="L20" s="149">
        <f t="shared" si="0"/>
        <v>1</v>
      </c>
      <c r="M20" s="243">
        <f t="shared" si="1"/>
        <v>0.57488039999999996</v>
      </c>
      <c r="N20" s="155">
        <f t="shared" si="5"/>
        <v>0.74659792207792197</v>
      </c>
      <c r="O20" s="155">
        <f t="shared" si="6"/>
        <v>3.6890000000000001</v>
      </c>
      <c r="P20" s="155">
        <f t="shared" si="9"/>
        <v>2.7541997345454541</v>
      </c>
      <c r="Q20" s="337"/>
      <c r="R20" s="236">
        <v>1</v>
      </c>
    </row>
    <row r="21" spans="1:18" s="743" customFormat="1" x14ac:dyDescent="0.2">
      <c r="A21" s="739" t="s">
        <v>337</v>
      </c>
      <c r="B21" s="740" t="s">
        <v>95</v>
      </c>
      <c r="C21" s="741"/>
      <c r="D21" s="754">
        <v>0.3</v>
      </c>
      <c r="E21" s="754">
        <v>0.23</v>
      </c>
      <c r="G21" s="744"/>
      <c r="H21" s="745">
        <v>1</v>
      </c>
      <c r="I21" s="156">
        <v>0</v>
      </c>
      <c r="J21" s="749" t="s">
        <v>265</v>
      </c>
      <c r="K21" s="755">
        <v>1</v>
      </c>
      <c r="L21" s="751">
        <f t="shared" ref="L21" si="10">1/K21</f>
        <v>1</v>
      </c>
      <c r="M21" s="746">
        <f t="shared" si="1"/>
        <v>0.57488039999999996</v>
      </c>
      <c r="N21" s="753">
        <f t="shared" si="5"/>
        <v>0.74659792207792197</v>
      </c>
      <c r="O21" s="753">
        <f t="shared" si="6"/>
        <v>3.6890000000000001</v>
      </c>
      <c r="P21" s="753">
        <f t="shared" ref="P21" si="11">O21*N21</f>
        <v>2.7541997345454541</v>
      </c>
      <c r="Q21" s="747"/>
      <c r="R21" s="748">
        <f>1/K21</f>
        <v>1</v>
      </c>
    </row>
    <row r="22" spans="1:18" x14ac:dyDescent="0.2">
      <c r="A22" s="401" t="s">
        <v>337</v>
      </c>
      <c r="B22" s="153" t="s">
        <v>97</v>
      </c>
      <c r="C22" s="167"/>
      <c r="D22" s="158">
        <v>0.3</v>
      </c>
      <c r="E22" s="158">
        <v>0.23</v>
      </c>
      <c r="H22" s="156">
        <v>1</v>
      </c>
      <c r="I22" s="156">
        <v>0</v>
      </c>
      <c r="J22" s="147" t="s">
        <v>265</v>
      </c>
      <c r="K22" s="151">
        <v>1</v>
      </c>
      <c r="L22" s="149">
        <f t="shared" si="0"/>
        <v>1</v>
      </c>
      <c r="M22" s="243">
        <f t="shared" si="1"/>
        <v>0.57488039999999996</v>
      </c>
      <c r="N22" s="155">
        <f t="shared" si="5"/>
        <v>0.74659792207792197</v>
      </c>
      <c r="O22" s="155">
        <f t="shared" si="6"/>
        <v>3.6890000000000001</v>
      </c>
      <c r="P22" s="155">
        <f t="shared" si="9"/>
        <v>2.7541997345454541</v>
      </c>
      <c r="Q22" s="338"/>
      <c r="R22" s="236">
        <f>1/K22</f>
        <v>1</v>
      </c>
    </row>
    <row r="23" spans="1:18" x14ac:dyDescent="0.2">
      <c r="A23" s="401" t="s">
        <v>337</v>
      </c>
      <c r="B23" s="153" t="s">
        <v>99</v>
      </c>
      <c r="C23" s="167"/>
      <c r="D23" s="154" t="s">
        <v>338</v>
      </c>
      <c r="E23" s="154" t="s">
        <v>338</v>
      </c>
      <c r="H23" s="156">
        <v>0</v>
      </c>
      <c r="I23" s="156">
        <v>1</v>
      </c>
      <c r="J23" s="147" t="s">
        <v>265</v>
      </c>
      <c r="K23" s="148">
        <v>1</v>
      </c>
      <c r="L23" s="149">
        <f t="shared" si="0"/>
        <v>1</v>
      </c>
      <c r="M23" s="243">
        <f t="shared" si="1"/>
        <v>0.3839436</v>
      </c>
      <c r="N23" s="159"/>
      <c r="O23" s="160"/>
      <c r="P23" s="160"/>
      <c r="Q23" s="337"/>
      <c r="R23" s="236">
        <v>1</v>
      </c>
    </row>
    <row r="24" spans="1:18" x14ac:dyDescent="0.2">
      <c r="A24" s="401" t="s">
        <v>337</v>
      </c>
      <c r="B24" s="157" t="s">
        <v>93</v>
      </c>
      <c r="C24" s="177"/>
      <c r="D24" s="154" t="s">
        <v>338</v>
      </c>
      <c r="E24" s="154" t="s">
        <v>338</v>
      </c>
      <c r="H24" s="118">
        <v>0.2</v>
      </c>
      <c r="I24" s="118">
        <v>0.8</v>
      </c>
      <c r="J24" s="147" t="s">
        <v>265</v>
      </c>
      <c r="K24" s="148">
        <v>1</v>
      </c>
      <c r="L24" s="149">
        <f t="shared" si="0"/>
        <v>1</v>
      </c>
      <c r="M24" s="243">
        <f t="shared" si="1"/>
        <v>0.42213096</v>
      </c>
      <c r="N24" s="159"/>
      <c r="O24" s="160"/>
      <c r="P24" s="160"/>
      <c r="Q24" s="337"/>
      <c r="R24" s="236">
        <v>1</v>
      </c>
    </row>
    <row r="25" spans="1:18" x14ac:dyDescent="0.2">
      <c r="A25" s="401" t="s">
        <v>337</v>
      </c>
      <c r="B25" s="153" t="s">
        <v>67</v>
      </c>
      <c r="C25" s="167"/>
      <c r="D25" s="158">
        <v>0.42899999999999999</v>
      </c>
      <c r="E25" s="158">
        <v>0.3</v>
      </c>
      <c r="H25" s="118">
        <v>0.2</v>
      </c>
      <c r="I25" s="118">
        <v>0.8</v>
      </c>
      <c r="J25" s="147" t="s">
        <v>340</v>
      </c>
      <c r="K25" s="150">
        <f t="shared" ref="K25:K31" si="12">1/N25</f>
        <v>1.658253163899658</v>
      </c>
      <c r="L25" s="149">
        <f t="shared" si="0"/>
        <v>0.60304422857142859</v>
      </c>
      <c r="M25" s="243">
        <f t="shared" si="1"/>
        <v>0.42213096</v>
      </c>
      <c r="N25" s="155">
        <f t="shared" ref="N25:N33" si="13">(M25/(1-E25))/(1-F25)</f>
        <v>0.60304422857142859</v>
      </c>
      <c r="O25" s="155">
        <f t="shared" ref="O25:O33" si="14">5*(1-E25)-0.7*E25</f>
        <v>3.29</v>
      </c>
      <c r="P25" s="155">
        <f t="shared" ref="P25:P33" si="15">O25*N25</f>
        <v>1.984015512</v>
      </c>
      <c r="Q25" s="337"/>
      <c r="R25" s="237"/>
    </row>
    <row r="26" spans="1:18" x14ac:dyDescent="0.2">
      <c r="A26" s="401" t="s">
        <v>337</v>
      </c>
      <c r="B26" s="153" t="s">
        <v>83</v>
      </c>
      <c r="C26" s="167"/>
      <c r="D26" s="158">
        <v>0.42899999999999999</v>
      </c>
      <c r="E26" s="158">
        <v>0.3</v>
      </c>
      <c r="H26" s="118">
        <v>0.2</v>
      </c>
      <c r="I26" s="118">
        <v>0.8</v>
      </c>
      <c r="J26" s="147" t="s">
        <v>340</v>
      </c>
      <c r="K26" s="150">
        <f t="shared" si="12"/>
        <v>1.658253163899658</v>
      </c>
      <c r="L26" s="149">
        <f t="shared" si="0"/>
        <v>0.60304422857142859</v>
      </c>
      <c r="M26" s="243">
        <f t="shared" si="1"/>
        <v>0.42213096</v>
      </c>
      <c r="N26" s="155">
        <f t="shared" si="13"/>
        <v>0.60304422857142859</v>
      </c>
      <c r="O26" s="155">
        <f t="shared" si="14"/>
        <v>3.29</v>
      </c>
      <c r="P26" s="155">
        <f t="shared" si="15"/>
        <v>1.984015512</v>
      </c>
      <c r="Q26" s="337"/>
      <c r="R26" s="237"/>
    </row>
    <row r="27" spans="1:18" x14ac:dyDescent="0.2">
      <c r="A27" s="401" t="s">
        <v>337</v>
      </c>
      <c r="B27" s="153" t="s">
        <v>105</v>
      </c>
      <c r="C27" s="167"/>
      <c r="D27" s="158">
        <v>7.0000000000000007E-2</v>
      </c>
      <c r="E27" s="161">
        <v>6.5420561000000002E-2</v>
      </c>
      <c r="H27" s="118">
        <v>0.2</v>
      </c>
      <c r="I27" s="118">
        <v>0.8</v>
      </c>
      <c r="J27" s="147" t="s">
        <v>340</v>
      </c>
      <c r="K27" s="150">
        <f t="shared" si="12"/>
        <v>2.213956159481882</v>
      </c>
      <c r="L27" s="149">
        <f t="shared" si="0"/>
        <v>0.45168012732195367</v>
      </c>
      <c r="M27" s="243">
        <f t="shared" si="1"/>
        <v>0.42213096</v>
      </c>
      <c r="N27" s="155">
        <f t="shared" si="13"/>
        <v>0.45168012732195367</v>
      </c>
      <c r="O27" s="155">
        <f t="shared" si="14"/>
        <v>4.6271028022999996</v>
      </c>
      <c r="P27" s="155">
        <f t="shared" si="15"/>
        <v>2.0899703828746325</v>
      </c>
      <c r="Q27" s="337"/>
      <c r="R27" s="238"/>
    </row>
    <row r="28" spans="1:18" x14ac:dyDescent="0.2">
      <c r="A28" s="401" t="s">
        <v>337</v>
      </c>
      <c r="B28" s="157" t="s">
        <v>133</v>
      </c>
      <c r="C28" s="167"/>
      <c r="D28" s="158">
        <v>0.55000000000000004</v>
      </c>
      <c r="E28" s="161">
        <v>0.35</v>
      </c>
      <c r="H28" s="118">
        <v>0.2</v>
      </c>
      <c r="I28" s="118">
        <v>0.8</v>
      </c>
      <c r="J28" s="147" t="s">
        <v>340</v>
      </c>
      <c r="K28" s="150">
        <f t="shared" si="12"/>
        <v>1.539806509335397</v>
      </c>
      <c r="L28" s="149">
        <f t="shared" si="0"/>
        <v>0.64943224615384609</v>
      </c>
      <c r="M28" s="243">
        <f t="shared" si="1"/>
        <v>0.42213096</v>
      </c>
      <c r="N28" s="155">
        <f t="shared" si="13"/>
        <v>0.64943224615384609</v>
      </c>
      <c r="O28" s="155">
        <f t="shared" si="14"/>
        <v>3.0049999999999999</v>
      </c>
      <c r="P28" s="155">
        <f t="shared" si="15"/>
        <v>1.9515438996923073</v>
      </c>
      <c r="Q28" s="337"/>
      <c r="R28" s="237"/>
    </row>
    <row r="29" spans="1:18" x14ac:dyDescent="0.2">
      <c r="A29" s="401" t="s">
        <v>337</v>
      </c>
      <c r="B29" s="157" t="s">
        <v>64</v>
      </c>
      <c r="C29" s="177"/>
      <c r="D29" s="158">
        <v>0.55000000000000004</v>
      </c>
      <c r="E29" s="161">
        <v>0.35</v>
      </c>
      <c r="H29" s="118">
        <v>0.2</v>
      </c>
      <c r="I29" s="118">
        <v>0.8</v>
      </c>
      <c r="J29" s="147" t="s">
        <v>340</v>
      </c>
      <c r="K29" s="150">
        <f t="shared" si="12"/>
        <v>1.539806509335397</v>
      </c>
      <c r="L29" s="149">
        <f t="shared" si="0"/>
        <v>0.64943224615384609</v>
      </c>
      <c r="M29" s="243">
        <f t="shared" si="1"/>
        <v>0.42213096</v>
      </c>
      <c r="N29" s="155">
        <f t="shared" si="13"/>
        <v>0.64943224615384609</v>
      </c>
      <c r="O29" s="155">
        <f t="shared" si="14"/>
        <v>3.0049999999999999</v>
      </c>
      <c r="P29" s="155">
        <f t="shared" si="15"/>
        <v>1.9515438996923073</v>
      </c>
      <c r="Q29" s="337"/>
      <c r="R29" s="237"/>
    </row>
    <row r="30" spans="1:18" x14ac:dyDescent="0.2">
      <c r="A30" s="401" t="s">
        <v>337</v>
      </c>
      <c r="B30" s="157" t="s">
        <v>156</v>
      </c>
      <c r="C30" s="177" t="s">
        <v>342</v>
      </c>
      <c r="D30" s="158">
        <v>0.42899999999999999</v>
      </c>
      <c r="E30" s="158">
        <v>0.3</v>
      </c>
      <c r="H30" s="118">
        <v>0.2</v>
      </c>
      <c r="I30" s="118">
        <v>0.8</v>
      </c>
      <c r="J30" s="147" t="s">
        <v>340</v>
      </c>
      <c r="K30" s="150">
        <f t="shared" si="12"/>
        <v>1.658253163899658</v>
      </c>
      <c r="L30" s="149">
        <f t="shared" si="0"/>
        <v>0.60304422857142859</v>
      </c>
      <c r="M30" s="243">
        <f t="shared" si="1"/>
        <v>0.42213096</v>
      </c>
      <c r="N30" s="155">
        <f t="shared" si="13"/>
        <v>0.60304422857142859</v>
      </c>
      <c r="O30" s="155">
        <f t="shared" si="14"/>
        <v>3.29</v>
      </c>
      <c r="P30" s="155">
        <f t="shared" si="15"/>
        <v>1.984015512</v>
      </c>
      <c r="Q30" s="337"/>
      <c r="R30" s="237"/>
    </row>
    <row r="31" spans="1:18" x14ac:dyDescent="0.2">
      <c r="A31" s="401" t="s">
        <v>337</v>
      </c>
      <c r="B31" s="153" t="s">
        <v>106</v>
      </c>
      <c r="C31" s="167"/>
      <c r="D31" s="158">
        <v>0.25</v>
      </c>
      <c r="E31" s="158">
        <v>0.2</v>
      </c>
      <c r="H31" s="118">
        <v>0.2</v>
      </c>
      <c r="I31" s="118">
        <v>0.8</v>
      </c>
      <c r="J31" s="147" t="s">
        <v>340</v>
      </c>
      <c r="K31" s="150">
        <f t="shared" si="12"/>
        <v>1.8951464730281808</v>
      </c>
      <c r="L31" s="149">
        <f t="shared" si="0"/>
        <v>0.52766369999999996</v>
      </c>
      <c r="M31" s="243">
        <f t="shared" si="1"/>
        <v>0.42213096</v>
      </c>
      <c r="N31" s="155">
        <f t="shared" si="13"/>
        <v>0.52766369999999996</v>
      </c>
      <c r="O31" s="155">
        <f t="shared" si="14"/>
        <v>3.86</v>
      </c>
      <c r="P31" s="155">
        <f t="shared" si="15"/>
        <v>2.0367818819999997</v>
      </c>
      <c r="Q31" s="337"/>
      <c r="R31" s="239">
        <f>1-(0.3-D31)*(H31*retrait_v_f+I31*retrait_v_r)</f>
        <v>0.97793666666666668</v>
      </c>
    </row>
    <row r="32" spans="1:18" x14ac:dyDescent="0.2">
      <c r="A32" s="401" t="s">
        <v>337</v>
      </c>
      <c r="B32" s="153" t="s">
        <v>110</v>
      </c>
      <c r="C32" s="167"/>
      <c r="D32" s="158">
        <v>7.0000000000000007E-2</v>
      </c>
      <c r="E32" s="161">
        <v>6.5420561000000002E-2</v>
      </c>
      <c r="H32" s="118">
        <v>0.2</v>
      </c>
      <c r="I32" s="118">
        <v>0.8</v>
      </c>
      <c r="J32" s="147" t="s">
        <v>265</v>
      </c>
      <c r="K32" s="150">
        <f>1/(1-(0.3-D32)*(H32*retrait_v_f+I32*retrait_v_r))</f>
        <v>1.1129553192957515</v>
      </c>
      <c r="L32" s="149">
        <f t="shared" si="0"/>
        <v>0.89850866666666673</v>
      </c>
      <c r="M32" s="243">
        <f t="shared" si="1"/>
        <v>0.42213096</v>
      </c>
      <c r="N32" s="155">
        <f t="shared" si="13"/>
        <v>0.45168012732195367</v>
      </c>
      <c r="O32" s="155">
        <f t="shared" si="14"/>
        <v>4.6271028022999996</v>
      </c>
      <c r="P32" s="155">
        <f t="shared" si="15"/>
        <v>2.0899703828746325</v>
      </c>
      <c r="Q32" s="337"/>
      <c r="R32" s="236">
        <f>1/K32</f>
        <v>0.89850866666666673</v>
      </c>
    </row>
    <row r="33" spans="1:18" x14ac:dyDescent="0.2">
      <c r="A33" s="401" t="s">
        <v>337</v>
      </c>
      <c r="B33" s="153" t="s">
        <v>112</v>
      </c>
      <c r="C33" s="167"/>
      <c r="D33" s="158">
        <v>7.0000000000000007E-2</v>
      </c>
      <c r="E33" s="161">
        <v>6.5420561000000002E-2</v>
      </c>
      <c r="F33" s="162">
        <v>7.6999999999999999E-2</v>
      </c>
      <c r="G33" s="162"/>
      <c r="H33" s="118">
        <v>0.2</v>
      </c>
      <c r="I33" s="118">
        <v>0.8</v>
      </c>
      <c r="J33" s="147" t="s">
        <v>265</v>
      </c>
      <c r="K33" s="150">
        <f>1/R33</f>
        <v>1.0272577597099788</v>
      </c>
      <c r="L33" s="149">
        <f t="shared" si="0"/>
        <v>0.97346551101480672</v>
      </c>
      <c r="M33" s="243">
        <f t="shared" si="1"/>
        <v>0.42213096</v>
      </c>
      <c r="N33" s="155">
        <f t="shared" si="13"/>
        <v>0.4893609180086172</v>
      </c>
      <c r="O33" s="155">
        <f t="shared" si="14"/>
        <v>4.6271028022999996</v>
      </c>
      <c r="P33" s="155">
        <f t="shared" si="15"/>
        <v>2.2643232750537732</v>
      </c>
      <c r="Q33" s="337"/>
      <c r="R33" s="236">
        <f>(1-(0.3-D33)*(H33*retrait_v_f+I33*retrait_v_r))/(1-F33)</f>
        <v>0.97346551101480672</v>
      </c>
    </row>
    <row r="34" spans="1:18" x14ac:dyDescent="0.2">
      <c r="A34" s="401" t="s">
        <v>337</v>
      </c>
      <c r="B34" s="153" t="s">
        <v>114</v>
      </c>
      <c r="C34" s="167"/>
      <c r="D34" s="158">
        <v>7.0000000000000007E-2</v>
      </c>
      <c r="E34" s="161">
        <v>6.5420561000000002E-2</v>
      </c>
      <c r="F34" s="163">
        <f>0.65*F35+0.2*F38+0.1*F36+0.05*F37</f>
        <v>3.9E-2</v>
      </c>
      <c r="G34" s="155">
        <f>0.65*G35+0.2*G38+0.1*G36+0.05*G37</f>
        <v>0.71350000000000002</v>
      </c>
      <c r="H34" s="118">
        <v>0.2</v>
      </c>
      <c r="I34" s="118">
        <v>0.8</v>
      </c>
      <c r="J34" s="147" t="s">
        <v>265</v>
      </c>
      <c r="K34" s="150">
        <f>0.65*K35+0.2*K38+0.1*K36+0.05*K37</f>
        <v>1.5235339311474572</v>
      </c>
      <c r="L34" s="149">
        <f t="shared" si="0"/>
        <v>0.65636870932493441</v>
      </c>
      <c r="M34" s="243">
        <f t="shared" si="1"/>
        <v>0.42213096</v>
      </c>
      <c r="N34" s="155">
        <f>0.65*N35+0.2*N38+0.1*N36+0.05*N37</f>
        <v>0.47042004749807731</v>
      </c>
      <c r="O34" s="155">
        <f>0.65*O35+0.2*O38+0.1*O36+0.05*O37</f>
        <v>4.6271028022999996</v>
      </c>
      <c r="P34" s="155">
        <f>0.65*P35+0.2*P38+0.1*P36+0.05*P37</f>
        <v>2.1766819200364527</v>
      </c>
      <c r="Q34" s="337"/>
      <c r="R34" s="236">
        <f>0.65*R35+0.2*R38+0.1*R36+0.05*R37</f>
        <v>0.6720490358833614</v>
      </c>
    </row>
    <row r="35" spans="1:18" x14ac:dyDescent="0.2">
      <c r="A35" s="401" t="s">
        <v>337</v>
      </c>
      <c r="B35" s="173" t="s">
        <v>116</v>
      </c>
      <c r="C35" s="167"/>
      <c r="D35" s="158">
        <v>7.0000000000000007E-2</v>
      </c>
      <c r="E35" s="161">
        <v>6.5420561000000002E-2</v>
      </c>
      <c r="F35" s="162">
        <v>0.06</v>
      </c>
      <c r="G35" s="164">
        <v>0.65</v>
      </c>
      <c r="H35" s="118">
        <v>0.2</v>
      </c>
      <c r="I35" s="118">
        <v>0.8</v>
      </c>
      <c r="J35" s="147" t="s">
        <v>265</v>
      </c>
      <c r="K35" s="150">
        <f>1/R35</f>
        <v>1.3527272134434298</v>
      </c>
      <c r="L35" s="149">
        <f t="shared" si="0"/>
        <v>0.73924734422578342</v>
      </c>
      <c r="M35" s="243">
        <f t="shared" ref="M35:M54" si="16">H35*infra_d_f+I35*infra_d_r</f>
        <v>0.42213096</v>
      </c>
      <c r="N35" s="155">
        <f>(M35/(1-E35))/(1-F35)</f>
        <v>0.48051077374675927</v>
      </c>
      <c r="O35" s="155">
        <f>5*(1-E35)-0.7*E35</f>
        <v>4.6271028022999996</v>
      </c>
      <c r="P35" s="155">
        <f>O35*N35</f>
        <v>2.2233727477389711</v>
      </c>
      <c r="Q35" s="337"/>
      <c r="R35" s="236">
        <f>N35/G35</f>
        <v>0.73924734422578342</v>
      </c>
    </row>
    <row r="36" spans="1:18" x14ac:dyDescent="0.2">
      <c r="A36" s="401" t="s">
        <v>337</v>
      </c>
      <c r="B36" s="173" t="s">
        <v>119</v>
      </c>
      <c r="C36" s="167"/>
      <c r="D36" s="158">
        <v>7.0000000000000007E-2</v>
      </c>
      <c r="E36" s="161">
        <v>6.5420561000000002E-2</v>
      </c>
      <c r="F36" s="162"/>
      <c r="G36" s="164">
        <v>0.85</v>
      </c>
      <c r="H36" s="118">
        <v>0.2</v>
      </c>
      <c r="I36" s="118">
        <v>0.8</v>
      </c>
      <c r="J36" s="147" t="s">
        <v>265</v>
      </c>
      <c r="K36" s="150">
        <f>1/R36</f>
        <v>1.8818627355595996</v>
      </c>
      <c r="L36" s="149">
        <f t="shared" si="0"/>
        <v>0.53138838508465136</v>
      </c>
      <c r="M36" s="243">
        <f t="shared" si="16"/>
        <v>0.42213096</v>
      </c>
      <c r="N36" s="155">
        <f>(M36/(1-E36))/(1-F36)</f>
        <v>0.45168012732195367</v>
      </c>
      <c r="O36" s="155">
        <f>5*(1-E36)-0.7*E36</f>
        <v>4.6271028022999996</v>
      </c>
      <c r="P36" s="155">
        <f>O36*N36</f>
        <v>2.0899703828746325</v>
      </c>
      <c r="Q36" s="337"/>
      <c r="R36" s="236">
        <f>N36/G36</f>
        <v>0.53138838508465136</v>
      </c>
    </row>
    <row r="37" spans="1:18" x14ac:dyDescent="0.2">
      <c r="A37" s="401" t="s">
        <v>337</v>
      </c>
      <c r="B37" s="173" t="s">
        <v>117</v>
      </c>
      <c r="C37" s="167"/>
      <c r="D37" s="158">
        <v>7.0000000000000007E-2</v>
      </c>
      <c r="E37" s="161">
        <v>6.5420561000000002E-2</v>
      </c>
      <c r="F37" s="162"/>
      <c r="G37" s="164">
        <v>1</v>
      </c>
      <c r="H37" s="118">
        <v>0.2</v>
      </c>
      <c r="I37" s="118">
        <v>0.8</v>
      </c>
      <c r="J37" s="147" t="s">
        <v>265</v>
      </c>
      <c r="K37" s="150">
        <f>1/R37</f>
        <v>2.213956159481882</v>
      </c>
      <c r="L37" s="149">
        <f t="shared" si="0"/>
        <v>0.45168012732195367</v>
      </c>
      <c r="M37" s="243">
        <f t="shared" si="16"/>
        <v>0.42213096</v>
      </c>
      <c r="N37" s="155">
        <f>(M37/(1-E37))/(1-F37)</f>
        <v>0.45168012732195367</v>
      </c>
      <c r="O37" s="155">
        <f>5*(1-E37)-0.7*E37</f>
        <v>4.6271028022999996</v>
      </c>
      <c r="P37" s="155">
        <f>O37*N37</f>
        <v>2.0899703828746325</v>
      </c>
      <c r="Q37" s="337"/>
      <c r="R37" s="236">
        <f>N37/G37</f>
        <v>0.45168012732195367</v>
      </c>
    </row>
    <row r="38" spans="1:18" x14ac:dyDescent="0.2">
      <c r="A38" s="401" t="s">
        <v>337</v>
      </c>
      <c r="B38" s="173" t="s">
        <v>118</v>
      </c>
      <c r="C38" s="167"/>
      <c r="D38" s="158">
        <v>7.0000000000000007E-2</v>
      </c>
      <c r="E38" s="161">
        <v>6.5420561000000002E-2</v>
      </c>
      <c r="F38" s="162"/>
      <c r="G38" s="164">
        <v>0.78</v>
      </c>
      <c r="H38" s="118">
        <v>0.2</v>
      </c>
      <c r="I38" s="118">
        <v>0.8</v>
      </c>
      <c r="J38" s="147" t="s">
        <v>265</v>
      </c>
      <c r="K38" s="150">
        <f>1/R38</f>
        <v>1.7268858043958681</v>
      </c>
      <c r="L38" s="149">
        <f t="shared" si="0"/>
        <v>0.57907708631019694</v>
      </c>
      <c r="M38" s="243">
        <f t="shared" si="16"/>
        <v>0.42213096</v>
      </c>
      <c r="N38" s="155">
        <f>(M38/(1-E38))/(1-F38)</f>
        <v>0.45168012732195367</v>
      </c>
      <c r="O38" s="155">
        <f>5*(1-E38)-0.7*E38</f>
        <v>4.6271028022999996</v>
      </c>
      <c r="P38" s="155">
        <f>O38*N38</f>
        <v>2.0899703828746325</v>
      </c>
      <c r="Q38" s="337"/>
      <c r="R38" s="236">
        <f>N38/G38</f>
        <v>0.57907708631019694</v>
      </c>
    </row>
    <row r="39" spans="1:18" x14ac:dyDescent="0.2">
      <c r="A39" s="401" t="s">
        <v>337</v>
      </c>
      <c r="B39" s="5" t="s">
        <v>107</v>
      </c>
      <c r="C39" s="177"/>
      <c r="D39" s="158">
        <v>7.0000000000000007E-2</v>
      </c>
      <c r="E39" s="161">
        <v>6.5420561000000002E-2</v>
      </c>
      <c r="F39" s="163">
        <f>F34</f>
        <v>3.9E-2</v>
      </c>
      <c r="G39" s="195">
        <f>G34</f>
        <v>0.71350000000000002</v>
      </c>
      <c r="H39" s="118">
        <v>0.2</v>
      </c>
      <c r="I39" s="118">
        <v>0.8</v>
      </c>
      <c r="J39" s="147" t="s">
        <v>340</v>
      </c>
      <c r="K39" s="150">
        <f>K34</f>
        <v>1.5235339311474572</v>
      </c>
      <c r="L39" s="149">
        <f t="shared" si="0"/>
        <v>0.65636870932493441</v>
      </c>
      <c r="M39" s="243">
        <f t="shared" si="16"/>
        <v>0.42213096</v>
      </c>
      <c r="N39" s="155">
        <f>N34</f>
        <v>0.47042004749807731</v>
      </c>
      <c r="O39" s="155">
        <f>O34</f>
        <v>4.6271028022999996</v>
      </c>
      <c r="P39" s="155">
        <f>P34</f>
        <v>2.1766819200364527</v>
      </c>
      <c r="Q39" s="337"/>
      <c r="R39" s="236">
        <f>R34</f>
        <v>0.6720490358833614</v>
      </c>
    </row>
    <row r="40" spans="1:18" x14ac:dyDescent="0.2">
      <c r="A40" s="401" t="s">
        <v>337</v>
      </c>
      <c r="B40" s="5" t="s">
        <v>120</v>
      </c>
      <c r="C40" s="167"/>
      <c r="D40" s="158">
        <v>0.111</v>
      </c>
      <c r="E40" s="158">
        <v>0.1</v>
      </c>
      <c r="F40" s="162"/>
      <c r="G40" s="164"/>
      <c r="H40" s="118">
        <v>0.2</v>
      </c>
      <c r="I40" s="118">
        <v>0.8</v>
      </c>
      <c r="J40" s="147" t="s">
        <v>340</v>
      </c>
      <c r="K40" s="150">
        <f t="shared" ref="K40:K50" si="17">1/N40</f>
        <v>2.1320397821567032</v>
      </c>
      <c r="L40" s="149">
        <f t="shared" si="0"/>
        <v>0.46903440000000002</v>
      </c>
      <c r="M40" s="243">
        <f t="shared" si="16"/>
        <v>0.42213096</v>
      </c>
      <c r="N40" s="155">
        <f t="shared" ref="N40:N50" si="18">(M40/(1-E40))/(1-F40)</f>
        <v>0.46903439999999996</v>
      </c>
      <c r="O40" s="155">
        <f t="shared" ref="O40:O50" si="19">5*(1-E40)-0.7*E40</f>
        <v>4.43</v>
      </c>
      <c r="P40" s="155">
        <f t="shared" ref="P40:P50" si="20">O40*N40</f>
        <v>2.0778223919999999</v>
      </c>
      <c r="Q40" s="337"/>
      <c r="R40" s="240"/>
    </row>
    <row r="41" spans="1:18" x14ac:dyDescent="0.2">
      <c r="A41" s="401" t="s">
        <v>337</v>
      </c>
      <c r="B41" s="157" t="s">
        <v>125</v>
      </c>
      <c r="C41" s="167"/>
      <c r="D41" s="158">
        <v>0.111</v>
      </c>
      <c r="E41" s="158">
        <v>0.1</v>
      </c>
      <c r="H41" s="118">
        <v>0.2</v>
      </c>
      <c r="I41" s="118">
        <v>0.8</v>
      </c>
      <c r="J41" s="147" t="s">
        <v>340</v>
      </c>
      <c r="K41" s="150">
        <f t="shared" si="17"/>
        <v>2.1320397821567032</v>
      </c>
      <c r="L41" s="149">
        <f t="shared" si="0"/>
        <v>0.46903440000000002</v>
      </c>
      <c r="M41" s="243">
        <f t="shared" si="16"/>
        <v>0.42213096</v>
      </c>
      <c r="N41" s="155">
        <f t="shared" si="18"/>
        <v>0.46903439999999996</v>
      </c>
      <c r="O41" s="155">
        <f t="shared" si="19"/>
        <v>4.43</v>
      </c>
      <c r="P41" s="155">
        <f t="shared" si="20"/>
        <v>2.0778223919999999</v>
      </c>
      <c r="Q41" s="337"/>
      <c r="R41" s="240"/>
    </row>
    <row r="42" spans="1:18" x14ac:dyDescent="0.2">
      <c r="A42" s="401" t="s">
        <v>337</v>
      </c>
      <c r="B42" s="157" t="s">
        <v>123</v>
      </c>
      <c r="C42" s="167"/>
      <c r="D42" s="158">
        <v>0.111</v>
      </c>
      <c r="E42" s="158">
        <v>0.1</v>
      </c>
      <c r="H42" s="118">
        <v>0.2</v>
      </c>
      <c r="I42" s="118">
        <v>0.8</v>
      </c>
      <c r="J42" s="147" t="s">
        <v>340</v>
      </c>
      <c r="K42" s="150">
        <f t="shared" si="17"/>
        <v>2.1320397821567032</v>
      </c>
      <c r="L42" s="149">
        <f t="shared" si="0"/>
        <v>0.46903440000000002</v>
      </c>
      <c r="M42" s="243">
        <f t="shared" si="16"/>
        <v>0.42213096</v>
      </c>
      <c r="N42" s="155">
        <f t="shared" si="18"/>
        <v>0.46903439999999996</v>
      </c>
      <c r="O42" s="155">
        <f t="shared" si="19"/>
        <v>4.43</v>
      </c>
      <c r="P42" s="155">
        <f t="shared" si="20"/>
        <v>2.0778223919999999</v>
      </c>
      <c r="Q42" s="337"/>
      <c r="R42" s="240"/>
    </row>
    <row r="43" spans="1:18" x14ac:dyDescent="0.2">
      <c r="A43" s="401" t="s">
        <v>337</v>
      </c>
      <c r="B43" s="153" t="s">
        <v>127</v>
      </c>
      <c r="C43" s="167"/>
      <c r="D43" s="158">
        <v>0.111</v>
      </c>
      <c r="E43" s="158">
        <v>0.1</v>
      </c>
      <c r="H43" s="118">
        <v>0.2</v>
      </c>
      <c r="I43" s="118">
        <v>0.8</v>
      </c>
      <c r="J43" s="147" t="s">
        <v>340</v>
      </c>
      <c r="K43" s="150">
        <f t="shared" si="17"/>
        <v>2.1320397821567032</v>
      </c>
      <c r="L43" s="149">
        <f t="shared" si="0"/>
        <v>0.46903440000000002</v>
      </c>
      <c r="M43" s="243">
        <f t="shared" si="16"/>
        <v>0.42213096</v>
      </c>
      <c r="N43" s="155">
        <f t="shared" si="18"/>
        <v>0.46903439999999996</v>
      </c>
      <c r="O43" s="155">
        <f t="shared" si="19"/>
        <v>4.43</v>
      </c>
      <c r="P43" s="155">
        <f t="shared" si="20"/>
        <v>2.0778223919999999</v>
      </c>
      <c r="Q43" s="337"/>
      <c r="R43" s="240"/>
    </row>
    <row r="44" spans="1:18" x14ac:dyDescent="0.2">
      <c r="A44" s="401" t="s">
        <v>337</v>
      </c>
      <c r="B44" s="153" t="s">
        <v>129</v>
      </c>
      <c r="C44" s="167"/>
      <c r="D44" s="158">
        <v>7.0000000000000007E-2</v>
      </c>
      <c r="E44" s="161">
        <v>6.5420561000000002E-2</v>
      </c>
      <c r="F44" s="158">
        <v>0.1</v>
      </c>
      <c r="G44" s="158"/>
      <c r="H44" s="118">
        <v>0.2</v>
      </c>
      <c r="I44" s="118">
        <v>0.8</v>
      </c>
      <c r="J44" s="147" t="s">
        <v>340</v>
      </c>
      <c r="K44" s="150">
        <f t="shared" si="17"/>
        <v>1.9925605435336937</v>
      </c>
      <c r="L44" s="149">
        <f t="shared" si="0"/>
        <v>0.50186680813550411</v>
      </c>
      <c r="M44" s="243">
        <f t="shared" si="16"/>
        <v>0.42213096</v>
      </c>
      <c r="N44" s="155">
        <f t="shared" si="18"/>
        <v>0.50186680813550411</v>
      </c>
      <c r="O44" s="155">
        <f t="shared" si="19"/>
        <v>4.6271028022999996</v>
      </c>
      <c r="P44" s="155">
        <f t="shared" si="20"/>
        <v>2.3221893143051471</v>
      </c>
      <c r="Q44" s="337"/>
      <c r="R44" s="240"/>
    </row>
    <row r="45" spans="1:18" x14ac:dyDescent="0.2">
      <c r="A45" s="401" t="s">
        <v>337</v>
      </c>
      <c r="B45" s="153" t="s">
        <v>131</v>
      </c>
      <c r="C45" s="167"/>
      <c r="D45" s="158">
        <v>7.0000000000000007E-2</v>
      </c>
      <c r="E45" s="161">
        <v>6.5420561000000002E-2</v>
      </c>
      <c r="F45" s="158">
        <v>0.1</v>
      </c>
      <c r="G45" s="158"/>
      <c r="H45" s="118">
        <v>0.2</v>
      </c>
      <c r="I45" s="118">
        <v>0.8</v>
      </c>
      <c r="J45" s="147" t="s">
        <v>340</v>
      </c>
      <c r="K45" s="150">
        <f t="shared" si="17"/>
        <v>1.9925605435336937</v>
      </c>
      <c r="L45" s="149">
        <f t="shared" si="0"/>
        <v>0.50186680813550411</v>
      </c>
      <c r="M45" s="243">
        <f t="shared" si="16"/>
        <v>0.42213096</v>
      </c>
      <c r="N45" s="155">
        <f t="shared" si="18"/>
        <v>0.50186680813550411</v>
      </c>
      <c r="O45" s="155">
        <f t="shared" si="19"/>
        <v>4.6271028022999996</v>
      </c>
      <c r="P45" s="155">
        <f t="shared" si="20"/>
        <v>2.3221893143051471</v>
      </c>
      <c r="Q45" s="337"/>
      <c r="R45" s="240"/>
    </row>
    <row r="46" spans="1:18" x14ac:dyDescent="0.2">
      <c r="A46" s="401" t="s">
        <v>337</v>
      </c>
      <c r="B46" s="153" t="s">
        <v>90</v>
      </c>
      <c r="C46" s="167"/>
      <c r="D46" s="158">
        <v>0.25</v>
      </c>
      <c r="E46" s="158">
        <v>0.2</v>
      </c>
      <c r="H46" s="118">
        <v>0.2</v>
      </c>
      <c r="I46" s="118">
        <v>0.8</v>
      </c>
      <c r="J46" s="147" t="s">
        <v>340</v>
      </c>
      <c r="K46" s="150">
        <f t="shared" si="17"/>
        <v>1.8951464730281808</v>
      </c>
      <c r="L46" s="149">
        <f t="shared" si="0"/>
        <v>0.52766369999999996</v>
      </c>
      <c r="M46" s="243">
        <f t="shared" si="16"/>
        <v>0.42213096</v>
      </c>
      <c r="N46" s="155">
        <f t="shared" si="18"/>
        <v>0.52766369999999996</v>
      </c>
      <c r="O46" s="155">
        <f t="shared" si="19"/>
        <v>3.86</v>
      </c>
      <c r="P46" s="155">
        <f t="shared" si="20"/>
        <v>2.0367818819999997</v>
      </c>
      <c r="Q46" s="337"/>
      <c r="R46" s="236">
        <f>1-(0.3-D46)*(H46*retrait_v_f+I46*retrait_v_r)</f>
        <v>0.97793666666666668</v>
      </c>
    </row>
    <row r="47" spans="1:18" ht="14.1" customHeight="1" x14ac:dyDescent="0.2">
      <c r="A47" s="183" t="s">
        <v>343</v>
      </c>
      <c r="B47" s="184" t="s">
        <v>42</v>
      </c>
      <c r="C47" s="185" t="s">
        <v>344</v>
      </c>
      <c r="D47" s="192">
        <v>0.66700000000000004</v>
      </c>
      <c r="E47" s="193">
        <v>0.4</v>
      </c>
      <c r="F47" s="448"/>
      <c r="G47" s="448"/>
      <c r="H47" s="186">
        <v>0.2</v>
      </c>
      <c r="I47" s="186">
        <v>0.8</v>
      </c>
      <c r="J47" s="188" t="s">
        <v>340</v>
      </c>
      <c r="K47" s="194">
        <f t="shared" si="17"/>
        <v>1.4213598547711355</v>
      </c>
      <c r="L47" s="189">
        <f t="shared" si="0"/>
        <v>0.70355160000000005</v>
      </c>
      <c r="M47" s="241">
        <f t="shared" si="16"/>
        <v>0.42213096</v>
      </c>
      <c r="N47" s="187">
        <f t="shared" si="18"/>
        <v>0.70355160000000005</v>
      </c>
      <c r="O47" s="187">
        <f t="shared" si="19"/>
        <v>2.72</v>
      </c>
      <c r="P47" s="187">
        <f t="shared" si="20"/>
        <v>1.9136603520000002</v>
      </c>
      <c r="Q47" s="339"/>
      <c r="R47" s="242">
        <v>1</v>
      </c>
    </row>
    <row r="48" spans="1:18" x14ac:dyDescent="0.2">
      <c r="A48" s="401" t="s">
        <v>343</v>
      </c>
      <c r="B48" s="157" t="s">
        <v>93</v>
      </c>
      <c r="C48" s="177" t="s">
        <v>344</v>
      </c>
      <c r="D48" s="158">
        <f>E48/(1-E48)</f>
        <v>0.17647058823529413</v>
      </c>
      <c r="E48" s="158">
        <v>0.15</v>
      </c>
      <c r="H48" s="156">
        <v>0.2</v>
      </c>
      <c r="I48" s="118">
        <v>0.8</v>
      </c>
      <c r="J48" s="147" t="s">
        <v>340</v>
      </c>
      <c r="K48" s="150">
        <f t="shared" si="17"/>
        <v>2.0135931275924421</v>
      </c>
      <c r="L48" s="149">
        <f t="shared" si="0"/>
        <v>0.49662465882352935</v>
      </c>
      <c r="M48" s="243">
        <f t="shared" si="16"/>
        <v>0.42213096</v>
      </c>
      <c r="N48" s="155">
        <f t="shared" si="18"/>
        <v>0.49662465882352941</v>
      </c>
      <c r="O48" s="155">
        <f t="shared" si="19"/>
        <v>4.1449999999999996</v>
      </c>
      <c r="P48" s="155">
        <f t="shared" si="20"/>
        <v>2.0585092108235292</v>
      </c>
      <c r="Q48" s="338"/>
      <c r="R48" s="239">
        <f>1-(0.3-D48)*(H48*retrait_v_f+I48*retrait_v_r)</f>
        <v>0.94549058823529408</v>
      </c>
    </row>
    <row r="49" spans="1:34" x14ac:dyDescent="0.2">
      <c r="A49" s="401" t="s">
        <v>343</v>
      </c>
      <c r="B49" s="157" t="s">
        <v>106</v>
      </c>
      <c r="C49" s="177" t="s">
        <v>344</v>
      </c>
      <c r="D49" s="158">
        <v>0.25</v>
      </c>
      <c r="E49" s="158">
        <v>0.2</v>
      </c>
      <c r="H49" s="118">
        <v>0.2</v>
      </c>
      <c r="I49" s="118">
        <v>0.8</v>
      </c>
      <c r="J49" s="147" t="s">
        <v>340</v>
      </c>
      <c r="K49" s="150">
        <f t="shared" si="17"/>
        <v>1.8951464730281808</v>
      </c>
      <c r="L49" s="149">
        <f t="shared" si="0"/>
        <v>0.52766369999999996</v>
      </c>
      <c r="M49" s="243">
        <f t="shared" si="16"/>
        <v>0.42213096</v>
      </c>
      <c r="N49" s="155">
        <f t="shared" si="18"/>
        <v>0.52766369999999996</v>
      </c>
      <c r="O49" s="155">
        <f t="shared" si="19"/>
        <v>3.86</v>
      </c>
      <c r="P49" s="155">
        <f t="shared" si="20"/>
        <v>2.0367818819999997</v>
      </c>
      <c r="Q49" s="337"/>
      <c r="R49" s="239">
        <f>1-(0.3-D49)*(H49*retrait_v_f+I49*retrait_v_r)</f>
        <v>0.97793666666666668</v>
      </c>
    </row>
    <row r="50" spans="1:34" x14ac:dyDescent="0.2">
      <c r="A50" s="401" t="s">
        <v>343</v>
      </c>
      <c r="B50" s="157" t="s">
        <v>64</v>
      </c>
      <c r="C50" s="177" t="s">
        <v>344</v>
      </c>
      <c r="D50" s="158">
        <v>0.55000000000000004</v>
      </c>
      <c r="E50" s="161">
        <v>0.35</v>
      </c>
      <c r="H50" s="118">
        <v>0.2</v>
      </c>
      <c r="I50" s="118">
        <v>0.8</v>
      </c>
      <c r="J50" s="147" t="s">
        <v>340</v>
      </c>
      <c r="K50" s="150">
        <f t="shared" si="17"/>
        <v>1.539806509335397</v>
      </c>
      <c r="L50" s="149">
        <f t="shared" si="0"/>
        <v>0.64943224615384609</v>
      </c>
      <c r="M50" s="243">
        <f t="shared" si="16"/>
        <v>0.42213096</v>
      </c>
      <c r="N50" s="155">
        <f t="shared" si="18"/>
        <v>0.64943224615384609</v>
      </c>
      <c r="O50" s="155">
        <f t="shared" si="19"/>
        <v>3.0049999999999999</v>
      </c>
      <c r="P50" s="155">
        <f t="shared" si="20"/>
        <v>1.9515438996923073</v>
      </c>
      <c r="Q50" s="337"/>
      <c r="R50" s="237"/>
    </row>
    <row r="51" spans="1:34" x14ac:dyDescent="0.2">
      <c r="A51" s="401" t="s">
        <v>343</v>
      </c>
      <c r="B51" s="5" t="s">
        <v>107</v>
      </c>
      <c r="C51" s="177" t="s">
        <v>344</v>
      </c>
      <c r="D51" s="158">
        <v>7.0000000000000007E-2</v>
      </c>
      <c r="E51" s="161">
        <v>6.5420561000000002E-2</v>
      </c>
      <c r="F51" s="163">
        <f>F34</f>
        <v>3.9E-2</v>
      </c>
      <c r="G51" s="195">
        <f>G34</f>
        <v>0.71350000000000002</v>
      </c>
      <c r="H51" s="118">
        <v>0.2</v>
      </c>
      <c r="I51" s="118">
        <v>0.8</v>
      </c>
      <c r="J51" s="147" t="s">
        <v>340</v>
      </c>
      <c r="K51" s="150">
        <f>K34</f>
        <v>1.5235339311474572</v>
      </c>
      <c r="L51" s="149">
        <f t="shared" si="0"/>
        <v>0.65636870932493441</v>
      </c>
      <c r="M51" s="243">
        <f t="shared" si="16"/>
        <v>0.42213096</v>
      </c>
      <c r="N51" s="155">
        <f>N34</f>
        <v>0.47042004749807731</v>
      </c>
      <c r="O51" s="155">
        <f>O34</f>
        <v>4.6271028022999996</v>
      </c>
      <c r="P51" s="155">
        <f>P34</f>
        <v>2.1766819200364527</v>
      </c>
      <c r="Q51" s="337"/>
      <c r="R51" s="236">
        <f>R34</f>
        <v>0.6720490358833614</v>
      </c>
    </row>
    <row r="52" spans="1:34" x14ac:dyDescent="0.2">
      <c r="A52" s="401" t="s">
        <v>343</v>
      </c>
      <c r="B52" s="5" t="s">
        <v>120</v>
      </c>
      <c r="C52" s="177" t="s">
        <v>344</v>
      </c>
      <c r="D52" s="158">
        <v>0.111</v>
      </c>
      <c r="E52" s="158">
        <v>0.1</v>
      </c>
      <c r="F52" s="162"/>
      <c r="G52" s="164"/>
      <c r="H52" s="118">
        <v>0.2</v>
      </c>
      <c r="I52" s="118">
        <v>0.8</v>
      </c>
      <c r="J52" s="147" t="s">
        <v>340</v>
      </c>
      <c r="K52" s="150">
        <f>1/N52</f>
        <v>2.1320397821567032</v>
      </c>
      <c r="L52" s="149">
        <f t="shared" si="0"/>
        <v>0.46903440000000002</v>
      </c>
      <c r="M52" s="243">
        <f t="shared" si="16"/>
        <v>0.42213096</v>
      </c>
      <c r="N52" s="155">
        <f>(M52/(1-E52))/(1-F52)</f>
        <v>0.46903439999999996</v>
      </c>
      <c r="O52" s="155">
        <f>5*(1-E52)-0.7*E52</f>
        <v>4.43</v>
      </c>
      <c r="P52" s="155">
        <f>O52*N52</f>
        <v>2.0778223919999999</v>
      </c>
      <c r="Q52" s="337"/>
      <c r="R52" s="240"/>
    </row>
    <row r="53" spans="1:34" x14ac:dyDescent="0.2">
      <c r="A53" s="401" t="s">
        <v>343</v>
      </c>
      <c r="B53" s="153" t="s">
        <v>129</v>
      </c>
      <c r="C53" s="177" t="s">
        <v>344</v>
      </c>
      <c r="D53" s="158">
        <v>7.0000000000000007E-2</v>
      </c>
      <c r="E53" s="161">
        <v>6.5420561000000002E-2</v>
      </c>
      <c r="F53" s="158">
        <v>0.1</v>
      </c>
      <c r="G53" s="158"/>
      <c r="H53" s="118">
        <v>0.2</v>
      </c>
      <c r="I53" s="118">
        <v>0.8</v>
      </c>
      <c r="J53" s="147" t="s">
        <v>340</v>
      </c>
      <c r="K53" s="150">
        <f>1/N53</f>
        <v>1.9925605435336937</v>
      </c>
      <c r="L53" s="149">
        <f t="shared" si="0"/>
        <v>0.50186680813550411</v>
      </c>
      <c r="M53" s="243">
        <f t="shared" si="16"/>
        <v>0.42213096</v>
      </c>
      <c r="N53" s="155">
        <f>(M53/(1-E53))/(1-F53)</f>
        <v>0.50186680813550411</v>
      </c>
      <c r="O53" s="155">
        <f>5*(1-E53)-0.7*E53</f>
        <v>4.6271028022999996</v>
      </c>
      <c r="P53" s="155">
        <f>O53*N53</f>
        <v>2.3221893143051471</v>
      </c>
      <c r="Q53" s="337"/>
      <c r="R53" s="240"/>
    </row>
    <row r="54" spans="1:34" x14ac:dyDescent="0.2">
      <c r="A54" s="179" t="s">
        <v>343</v>
      </c>
      <c r="B54" s="180" t="s">
        <v>131</v>
      </c>
      <c r="C54" s="181" t="s">
        <v>344</v>
      </c>
      <c r="D54" s="165">
        <v>7.0000000000000007E-2</v>
      </c>
      <c r="E54" s="190">
        <v>6.5420561000000002E-2</v>
      </c>
      <c r="F54" s="165">
        <v>0.1</v>
      </c>
      <c r="G54" s="165"/>
      <c r="H54" s="120">
        <v>0.2</v>
      </c>
      <c r="I54" s="120">
        <v>0.8</v>
      </c>
      <c r="J54" s="152" t="s">
        <v>340</v>
      </c>
      <c r="K54" s="191">
        <f>1/N54</f>
        <v>1.9925605435336937</v>
      </c>
      <c r="L54" s="182">
        <f t="shared" si="0"/>
        <v>0.50186680813550411</v>
      </c>
      <c r="M54" s="244">
        <f t="shared" si="16"/>
        <v>0.42213096</v>
      </c>
      <c r="N54" s="166">
        <f>(M54/(1-E54))/(1-F54)</f>
        <v>0.50186680813550411</v>
      </c>
      <c r="O54" s="166">
        <f>5*(1-E54)-0.7*E54</f>
        <v>4.6271028022999996</v>
      </c>
      <c r="P54" s="166">
        <f>O54*N54</f>
        <v>2.3221893143051471</v>
      </c>
      <c r="Q54" s="340"/>
      <c r="R54" s="245"/>
    </row>
    <row r="57" spans="1:34" s="106" customFormat="1" ht="33" customHeight="1" x14ac:dyDescent="0.2">
      <c r="G57" s="107"/>
      <c r="H57" s="107"/>
      <c r="M57" s="785" t="s">
        <v>345</v>
      </c>
      <c r="N57" s="786"/>
      <c r="O57" s="786"/>
      <c r="P57" s="786"/>
      <c r="Q57" s="786"/>
      <c r="R57" s="786"/>
      <c r="S57" s="787"/>
      <c r="T57" s="785" t="s">
        <v>346</v>
      </c>
      <c r="U57" s="786"/>
      <c r="V57" s="786"/>
      <c r="W57" s="786"/>
      <c r="X57" s="786"/>
      <c r="Y57" s="786"/>
      <c r="Z57" s="787"/>
      <c r="AA57" s="788" t="s">
        <v>347</v>
      </c>
      <c r="AB57" s="786"/>
      <c r="AC57" s="786"/>
      <c r="AD57" s="786"/>
      <c r="AE57" s="786"/>
      <c r="AF57" s="786"/>
      <c r="AG57" s="787"/>
      <c r="AH57" s="789" t="s">
        <v>348</v>
      </c>
    </row>
    <row r="58" spans="1:34" s="106" customFormat="1" ht="96" customHeight="1" x14ac:dyDescent="0.2">
      <c r="A58" s="131" t="s">
        <v>349</v>
      </c>
      <c r="B58" s="132" t="s">
        <v>350</v>
      </c>
      <c r="C58" s="133" t="s">
        <v>351</v>
      </c>
      <c r="D58" s="136" t="s">
        <v>352</v>
      </c>
      <c r="E58" s="133" t="s">
        <v>353</v>
      </c>
      <c r="F58" s="136" t="s">
        <v>354</v>
      </c>
      <c r="G58" s="140" t="s">
        <v>355</v>
      </c>
      <c r="H58" s="133" t="s">
        <v>356</v>
      </c>
      <c r="I58" s="134" t="s">
        <v>357</v>
      </c>
      <c r="J58" s="141" t="s">
        <v>358</v>
      </c>
      <c r="K58" s="134" t="s">
        <v>359</v>
      </c>
      <c r="L58" s="135" t="s">
        <v>348</v>
      </c>
      <c r="M58" s="122">
        <v>0</v>
      </c>
      <c r="N58" s="123">
        <v>0.05</v>
      </c>
      <c r="O58" s="123">
        <v>0.1</v>
      </c>
      <c r="P58" s="123">
        <v>0.15</v>
      </c>
      <c r="Q58" s="123">
        <v>0.2</v>
      </c>
      <c r="R58" s="123">
        <v>0.25</v>
      </c>
      <c r="S58" s="124">
        <v>0.3</v>
      </c>
      <c r="T58" s="122">
        <v>0</v>
      </c>
      <c r="U58" s="123">
        <v>0.05</v>
      </c>
      <c r="V58" s="123">
        <v>0.1</v>
      </c>
      <c r="W58" s="123">
        <v>0.15</v>
      </c>
      <c r="X58" s="123">
        <v>0.2</v>
      </c>
      <c r="Y58" s="123">
        <v>0.25</v>
      </c>
      <c r="Z58" s="124">
        <v>0.3</v>
      </c>
      <c r="AA58" s="122">
        <v>0</v>
      </c>
      <c r="AB58" s="123">
        <v>0.05</v>
      </c>
      <c r="AC58" s="123">
        <v>0.1</v>
      </c>
      <c r="AD58" s="123">
        <v>0.15</v>
      </c>
      <c r="AE58" s="123">
        <v>0.2</v>
      </c>
      <c r="AF58" s="123">
        <v>0.25</v>
      </c>
      <c r="AG58" s="124">
        <v>0.3</v>
      </c>
      <c r="AH58" s="761"/>
    </row>
    <row r="59" spans="1:34" x14ac:dyDescent="0.2">
      <c r="A59" s="445" t="s">
        <v>360</v>
      </c>
      <c r="B59" s="125">
        <v>0.3</v>
      </c>
      <c r="C59" s="126"/>
      <c r="D59" s="137">
        <v>705</v>
      </c>
      <c r="E59" s="138">
        <f t="shared" ref="E59:E77" si="21">0.828*D59</f>
        <v>583.74</v>
      </c>
      <c r="F59" s="142">
        <v>0.12</v>
      </c>
      <c r="G59" s="116">
        <v>0.06</v>
      </c>
      <c r="H59" s="117">
        <v>0.18</v>
      </c>
      <c r="I59" s="116">
        <f t="shared" ref="I59:I77" si="22">1-(1-F59)*(1-G59)</f>
        <v>0.17280000000000006</v>
      </c>
      <c r="J59" s="142">
        <f t="shared" ref="J59:J77" si="23">F59/0.3</f>
        <v>0.4</v>
      </c>
      <c r="K59" s="116">
        <f t="shared" ref="K59:K77" si="24">G59/0.3</f>
        <v>0.2</v>
      </c>
      <c r="L59" s="117">
        <f t="shared" ref="L59:L77" si="25">I59/0.3</f>
        <v>0.57600000000000029</v>
      </c>
      <c r="M59" s="142">
        <f t="shared" ref="M59:S68" si="26">1-(1-$J59*(0.3-M$58))*(1-$K59*(0.3-M$58))</f>
        <v>0.17280000000000006</v>
      </c>
      <c r="N59" s="116">
        <f t="shared" si="26"/>
        <v>0.14500000000000002</v>
      </c>
      <c r="O59" s="116">
        <f t="shared" si="26"/>
        <v>0.11680000000000001</v>
      </c>
      <c r="P59" s="116">
        <f t="shared" si="26"/>
        <v>8.8200000000000056E-2</v>
      </c>
      <c r="Q59" s="116">
        <f t="shared" si="26"/>
        <v>5.920000000000003E-2</v>
      </c>
      <c r="R59" s="116">
        <f t="shared" si="26"/>
        <v>2.9800000000000049E-2</v>
      </c>
      <c r="S59" s="117">
        <f t="shared" si="26"/>
        <v>0</v>
      </c>
      <c r="T59" s="142">
        <f t="shared" ref="T59:Z68" si="27">$L59*(0.3-T$58)</f>
        <v>0.17280000000000009</v>
      </c>
      <c r="U59" s="116">
        <f t="shared" si="27"/>
        <v>0.14400000000000007</v>
      </c>
      <c r="V59" s="116">
        <f t="shared" si="27"/>
        <v>0.11520000000000005</v>
      </c>
      <c r="W59" s="116">
        <f t="shared" si="27"/>
        <v>8.6400000000000046E-2</v>
      </c>
      <c r="X59" s="116">
        <f t="shared" si="27"/>
        <v>5.7600000000000019E-2</v>
      </c>
      <c r="Y59" s="116">
        <f t="shared" si="27"/>
        <v>2.880000000000001E-2</v>
      </c>
      <c r="Z59" s="117">
        <f t="shared" si="27"/>
        <v>0</v>
      </c>
      <c r="AA59" s="341">
        <f t="shared" ref="AA59:AA77" si="28">M59-T59</f>
        <v>0</v>
      </c>
      <c r="AB59" s="342">
        <f t="shared" ref="AB59:AB77" si="29">N59-U59</f>
        <v>9.9999999999994538E-4</v>
      </c>
      <c r="AC59" s="342">
        <f t="shared" ref="AC59:AC77" si="30">O59-V59</f>
        <v>1.5999999999999626E-3</v>
      </c>
      <c r="AD59" s="342">
        <f t="shared" ref="AD59:AD77" si="31">P59-W59</f>
        <v>1.8000000000000099E-3</v>
      </c>
      <c r="AE59" s="342">
        <f t="shared" ref="AE59:AE77" si="32">Q59-X59</f>
        <v>1.6000000000000111E-3</v>
      </c>
      <c r="AF59" s="342">
        <f t="shared" ref="AF59:AF77" si="33">R59-Y59</f>
        <v>1.0000000000000391E-3</v>
      </c>
      <c r="AG59" s="343">
        <f t="shared" ref="AG59:AG77" si="34">S59-Z59</f>
        <v>0</v>
      </c>
      <c r="AH59" s="113">
        <f t="shared" ref="AH59:AH77" si="35">H59/0.3</f>
        <v>0.6</v>
      </c>
    </row>
    <row r="60" spans="1:34" x14ac:dyDescent="0.2">
      <c r="A60" s="445" t="s">
        <v>361</v>
      </c>
      <c r="B60" s="127">
        <v>0.26</v>
      </c>
      <c r="C60" s="128"/>
      <c r="D60" s="391">
        <v>685</v>
      </c>
      <c r="E60" s="167">
        <f t="shared" si="21"/>
        <v>567.17999999999995</v>
      </c>
      <c r="F60" s="143">
        <v>0.1</v>
      </c>
      <c r="G60" s="118">
        <v>0.05</v>
      </c>
      <c r="H60" s="119">
        <v>0.15</v>
      </c>
      <c r="I60" s="118">
        <f t="shared" si="22"/>
        <v>0.14500000000000002</v>
      </c>
      <c r="J60" s="143">
        <f t="shared" si="23"/>
        <v>0.33333333333333337</v>
      </c>
      <c r="K60" s="118">
        <f t="shared" si="24"/>
        <v>0.16666666666666669</v>
      </c>
      <c r="L60" s="119">
        <f t="shared" si="25"/>
        <v>0.48333333333333339</v>
      </c>
      <c r="M60" s="143">
        <f t="shared" si="26"/>
        <v>0.14500000000000002</v>
      </c>
      <c r="N60" s="118">
        <f t="shared" si="26"/>
        <v>0.12152777777777779</v>
      </c>
      <c r="O60" s="118">
        <f t="shared" si="26"/>
        <v>9.7777777777777741E-2</v>
      </c>
      <c r="P60" s="118">
        <f t="shared" si="26"/>
        <v>7.3750000000000093E-2</v>
      </c>
      <c r="Q60" s="118">
        <f t="shared" si="26"/>
        <v>4.9444444444444513E-2</v>
      </c>
      <c r="R60" s="118">
        <f t="shared" si="26"/>
        <v>2.4861111111111112E-2</v>
      </c>
      <c r="S60" s="119">
        <f t="shared" si="26"/>
        <v>0</v>
      </c>
      <c r="T60" s="143">
        <f t="shared" si="27"/>
        <v>0.14500000000000002</v>
      </c>
      <c r="U60" s="118">
        <f t="shared" si="27"/>
        <v>0.12083333333333335</v>
      </c>
      <c r="V60" s="118">
        <f t="shared" si="27"/>
        <v>9.6666666666666665E-2</v>
      </c>
      <c r="W60" s="118">
        <f t="shared" si="27"/>
        <v>7.2500000000000009E-2</v>
      </c>
      <c r="X60" s="118">
        <f t="shared" si="27"/>
        <v>4.8333333333333325E-2</v>
      </c>
      <c r="Y60" s="118">
        <f t="shared" si="27"/>
        <v>2.4166666666666663E-2</v>
      </c>
      <c r="Z60" s="119">
        <f t="shared" si="27"/>
        <v>0</v>
      </c>
      <c r="AA60" s="344">
        <f t="shared" si="28"/>
        <v>0</v>
      </c>
      <c r="AB60" s="345">
        <f t="shared" si="29"/>
        <v>6.9444444444444198E-4</v>
      </c>
      <c r="AC60" s="345">
        <f t="shared" si="30"/>
        <v>1.1111111111110766E-3</v>
      </c>
      <c r="AD60" s="345">
        <f t="shared" si="31"/>
        <v>1.2500000000000844E-3</v>
      </c>
      <c r="AE60" s="345">
        <f t="shared" si="32"/>
        <v>1.1111111111111877E-3</v>
      </c>
      <c r="AF60" s="345">
        <f t="shared" si="33"/>
        <v>6.9444444444444892E-4</v>
      </c>
      <c r="AG60" s="346">
        <f t="shared" si="34"/>
        <v>0</v>
      </c>
      <c r="AH60" s="114">
        <f t="shared" si="35"/>
        <v>0.5</v>
      </c>
    </row>
    <row r="61" spans="1:34" x14ac:dyDescent="0.2">
      <c r="A61" s="445" t="s">
        <v>362</v>
      </c>
      <c r="B61" s="127"/>
      <c r="C61" s="128"/>
      <c r="D61" s="391">
        <v>690</v>
      </c>
      <c r="E61" s="167">
        <f t="shared" si="21"/>
        <v>571.31999999999994</v>
      </c>
      <c r="F61" s="143">
        <v>0.09</v>
      </c>
      <c r="G61" s="118">
        <v>0.05</v>
      </c>
      <c r="H61" s="119">
        <v>0.14000000000000001</v>
      </c>
      <c r="I61" s="118">
        <f t="shared" si="22"/>
        <v>0.13550000000000006</v>
      </c>
      <c r="J61" s="143">
        <f t="shared" si="23"/>
        <v>0.3</v>
      </c>
      <c r="K61" s="118">
        <f t="shared" si="24"/>
        <v>0.16666666666666669</v>
      </c>
      <c r="L61" s="119">
        <f t="shared" si="25"/>
        <v>0.45166666666666688</v>
      </c>
      <c r="M61" s="143">
        <f t="shared" si="26"/>
        <v>0.13550000000000006</v>
      </c>
      <c r="N61" s="118">
        <f t="shared" si="26"/>
        <v>0.11354166666666654</v>
      </c>
      <c r="O61" s="118">
        <f t="shared" si="26"/>
        <v>9.1333333333333266E-2</v>
      </c>
      <c r="P61" s="118">
        <f t="shared" si="26"/>
        <v>6.887500000000002E-2</v>
      </c>
      <c r="Q61" s="118">
        <f t="shared" si="26"/>
        <v>4.6166666666666689E-2</v>
      </c>
      <c r="R61" s="118">
        <f t="shared" si="26"/>
        <v>2.3208333333333275E-2</v>
      </c>
      <c r="S61" s="119">
        <f t="shared" si="26"/>
        <v>0</v>
      </c>
      <c r="T61" s="143">
        <f t="shared" si="27"/>
        <v>0.13550000000000006</v>
      </c>
      <c r="U61" s="118">
        <f t="shared" si="27"/>
        <v>0.11291666666666672</v>
      </c>
      <c r="V61" s="118">
        <f t="shared" si="27"/>
        <v>9.0333333333333363E-2</v>
      </c>
      <c r="W61" s="118">
        <f t="shared" si="27"/>
        <v>6.7750000000000032E-2</v>
      </c>
      <c r="X61" s="118">
        <f t="shared" si="27"/>
        <v>4.5166666666666681E-2</v>
      </c>
      <c r="Y61" s="118">
        <f t="shared" si="27"/>
        <v>2.2583333333333341E-2</v>
      </c>
      <c r="Z61" s="119">
        <f t="shared" si="27"/>
        <v>0</v>
      </c>
      <c r="AA61" s="344">
        <f t="shared" si="28"/>
        <v>0</v>
      </c>
      <c r="AB61" s="345">
        <f t="shared" si="29"/>
        <v>6.2499999999982014E-4</v>
      </c>
      <c r="AC61" s="345">
        <f t="shared" si="30"/>
        <v>9.9999999999990374E-4</v>
      </c>
      <c r="AD61" s="345">
        <f t="shared" si="31"/>
        <v>1.1249999999999871E-3</v>
      </c>
      <c r="AE61" s="345">
        <f t="shared" si="32"/>
        <v>1.0000000000000078E-3</v>
      </c>
      <c r="AF61" s="345">
        <f t="shared" si="33"/>
        <v>6.2499999999993464E-4</v>
      </c>
      <c r="AG61" s="346">
        <f t="shared" si="34"/>
        <v>0</v>
      </c>
      <c r="AH61" s="114">
        <f t="shared" si="35"/>
        <v>0.46666666666666673</v>
      </c>
    </row>
    <row r="62" spans="1:34" x14ac:dyDescent="0.2">
      <c r="A62" s="445" t="s">
        <v>363</v>
      </c>
      <c r="B62" s="127">
        <v>0.1</v>
      </c>
      <c r="C62" s="128"/>
      <c r="D62" s="391">
        <v>715</v>
      </c>
      <c r="E62" s="167">
        <f t="shared" si="21"/>
        <v>592.02</v>
      </c>
      <c r="F62" s="143">
        <v>0.08</v>
      </c>
      <c r="G62" s="118">
        <v>0.06</v>
      </c>
      <c r="H62" s="119">
        <v>0.14000000000000001</v>
      </c>
      <c r="I62" s="118">
        <f t="shared" si="22"/>
        <v>0.13519999999999999</v>
      </c>
      <c r="J62" s="143">
        <f t="shared" si="23"/>
        <v>0.26666666666666666</v>
      </c>
      <c r="K62" s="118">
        <f t="shared" si="24"/>
        <v>0.2</v>
      </c>
      <c r="L62" s="119">
        <f t="shared" si="25"/>
        <v>0.45066666666666666</v>
      </c>
      <c r="M62" s="143">
        <f t="shared" si="26"/>
        <v>0.13519999999999999</v>
      </c>
      <c r="N62" s="118">
        <f t="shared" si="26"/>
        <v>0.1133333333333334</v>
      </c>
      <c r="O62" s="118">
        <f t="shared" si="26"/>
        <v>9.1200000000000059E-2</v>
      </c>
      <c r="P62" s="118">
        <f t="shared" si="26"/>
        <v>6.8800000000000083E-2</v>
      </c>
      <c r="Q62" s="118">
        <f t="shared" si="26"/>
        <v>4.6133333333333248E-2</v>
      </c>
      <c r="R62" s="118">
        <f t="shared" si="26"/>
        <v>2.3199999999999998E-2</v>
      </c>
      <c r="S62" s="119">
        <f t="shared" si="26"/>
        <v>0</v>
      </c>
      <c r="T62" s="143">
        <f t="shared" si="27"/>
        <v>0.13519999999999999</v>
      </c>
      <c r="U62" s="118">
        <f t="shared" si="27"/>
        <v>0.11266666666666666</v>
      </c>
      <c r="V62" s="118">
        <f t="shared" si="27"/>
        <v>9.0133333333333329E-2</v>
      </c>
      <c r="W62" s="118">
        <f t="shared" si="27"/>
        <v>6.7599999999999993E-2</v>
      </c>
      <c r="X62" s="118">
        <f t="shared" si="27"/>
        <v>4.5066666666666658E-2</v>
      </c>
      <c r="Y62" s="118">
        <f t="shared" si="27"/>
        <v>2.2533333333333329E-2</v>
      </c>
      <c r="Z62" s="119">
        <f t="shared" si="27"/>
        <v>0</v>
      </c>
      <c r="AA62" s="344">
        <f t="shared" si="28"/>
        <v>0</v>
      </c>
      <c r="AB62" s="345">
        <f t="shared" si="29"/>
        <v>6.6666666666673202E-4</v>
      </c>
      <c r="AC62" s="345">
        <f t="shared" si="30"/>
        <v>1.0666666666667296E-3</v>
      </c>
      <c r="AD62" s="345">
        <f t="shared" si="31"/>
        <v>1.2000000000000899E-3</v>
      </c>
      <c r="AE62" s="345">
        <f t="shared" si="32"/>
        <v>1.0666666666665908E-3</v>
      </c>
      <c r="AF62" s="345">
        <f t="shared" si="33"/>
        <v>6.6666666666666957E-4</v>
      </c>
      <c r="AG62" s="346">
        <f t="shared" si="34"/>
        <v>0</v>
      </c>
      <c r="AH62" s="114">
        <f t="shared" si="35"/>
        <v>0.46666666666666673</v>
      </c>
    </row>
    <row r="63" spans="1:34" x14ac:dyDescent="0.2">
      <c r="A63" s="445" t="s">
        <v>364</v>
      </c>
      <c r="B63" s="127"/>
      <c r="C63" s="128"/>
      <c r="D63" s="391">
        <v>635</v>
      </c>
      <c r="E63" s="167">
        <f t="shared" si="21"/>
        <v>525.78</v>
      </c>
      <c r="F63" s="143">
        <v>0.08</v>
      </c>
      <c r="G63" s="118">
        <v>0.04</v>
      </c>
      <c r="H63" s="119">
        <v>0.12</v>
      </c>
      <c r="I63" s="118">
        <f t="shared" si="22"/>
        <v>0.11680000000000001</v>
      </c>
      <c r="J63" s="143">
        <f t="shared" si="23"/>
        <v>0.26666666666666666</v>
      </c>
      <c r="K63" s="118">
        <f t="shared" si="24"/>
        <v>0.13333333333333333</v>
      </c>
      <c r="L63" s="119">
        <f t="shared" si="25"/>
        <v>0.38933333333333342</v>
      </c>
      <c r="M63" s="143">
        <f t="shared" si="26"/>
        <v>0.11680000000000001</v>
      </c>
      <c r="N63" s="118">
        <f t="shared" si="26"/>
        <v>9.7777777777777741E-2</v>
      </c>
      <c r="O63" s="118">
        <f t="shared" si="26"/>
        <v>7.8577777777777746E-2</v>
      </c>
      <c r="P63" s="118">
        <f t="shared" si="26"/>
        <v>5.920000000000003E-2</v>
      </c>
      <c r="Q63" s="118">
        <f t="shared" si="26"/>
        <v>3.9644444444444371E-2</v>
      </c>
      <c r="R63" s="118">
        <f t="shared" si="26"/>
        <v>1.9911111111111102E-2</v>
      </c>
      <c r="S63" s="119">
        <f t="shared" si="26"/>
        <v>0</v>
      </c>
      <c r="T63" s="143">
        <f t="shared" si="27"/>
        <v>0.11680000000000001</v>
      </c>
      <c r="U63" s="118">
        <f t="shared" si="27"/>
        <v>9.7333333333333355E-2</v>
      </c>
      <c r="V63" s="118">
        <f t="shared" si="27"/>
        <v>7.7866666666666681E-2</v>
      </c>
      <c r="W63" s="118">
        <f t="shared" si="27"/>
        <v>5.8400000000000007E-2</v>
      </c>
      <c r="X63" s="118">
        <f t="shared" si="27"/>
        <v>3.8933333333333334E-2</v>
      </c>
      <c r="Y63" s="118">
        <f t="shared" si="27"/>
        <v>1.9466666666666667E-2</v>
      </c>
      <c r="Z63" s="119">
        <f t="shared" si="27"/>
        <v>0</v>
      </c>
      <c r="AA63" s="344">
        <f t="shared" si="28"/>
        <v>0</v>
      </c>
      <c r="AB63" s="345">
        <f t="shared" si="29"/>
        <v>4.4444444444438624E-4</v>
      </c>
      <c r="AC63" s="345">
        <f t="shared" si="30"/>
        <v>7.1111111111106518E-4</v>
      </c>
      <c r="AD63" s="345">
        <f t="shared" si="31"/>
        <v>8.0000000000002292E-4</v>
      </c>
      <c r="AE63" s="345">
        <f t="shared" si="32"/>
        <v>7.1111111111103742E-4</v>
      </c>
      <c r="AF63" s="345">
        <f t="shared" si="33"/>
        <v>4.4444444444443482E-4</v>
      </c>
      <c r="AG63" s="346">
        <f t="shared" si="34"/>
        <v>0</v>
      </c>
      <c r="AH63" s="114">
        <f t="shared" si="35"/>
        <v>0.4</v>
      </c>
    </row>
    <row r="64" spans="1:34" x14ac:dyDescent="0.2">
      <c r="A64" s="445" t="s">
        <v>365</v>
      </c>
      <c r="B64" s="127">
        <v>0.18</v>
      </c>
      <c r="C64" s="128"/>
      <c r="D64" s="391">
        <v>825</v>
      </c>
      <c r="E64" s="167">
        <f t="shared" si="21"/>
        <v>683.09999999999991</v>
      </c>
      <c r="F64" s="143">
        <v>0.115</v>
      </c>
      <c r="G64" s="118">
        <v>7.0000000000000007E-2</v>
      </c>
      <c r="H64" s="119">
        <v>0.185</v>
      </c>
      <c r="I64" s="118">
        <f t="shared" si="22"/>
        <v>0.17695000000000005</v>
      </c>
      <c r="J64" s="143">
        <f t="shared" si="23"/>
        <v>0.38333333333333336</v>
      </c>
      <c r="K64" s="118">
        <f t="shared" si="24"/>
        <v>0.23333333333333336</v>
      </c>
      <c r="L64" s="119">
        <f t="shared" si="25"/>
        <v>0.58983333333333354</v>
      </c>
      <c r="M64" s="143">
        <f t="shared" si="26"/>
        <v>0.17695000000000005</v>
      </c>
      <c r="N64" s="118">
        <f t="shared" si="26"/>
        <v>0.14857638888888891</v>
      </c>
      <c r="O64" s="118">
        <f t="shared" si="26"/>
        <v>0.1197555555555555</v>
      </c>
      <c r="P64" s="118">
        <f t="shared" si="26"/>
        <v>9.0487500000000054E-2</v>
      </c>
      <c r="Q64" s="118">
        <f t="shared" si="26"/>
        <v>6.0772222222222227E-2</v>
      </c>
      <c r="R64" s="118">
        <f t="shared" si="26"/>
        <v>3.0609722222222246E-2</v>
      </c>
      <c r="S64" s="119">
        <f t="shared" si="26"/>
        <v>0</v>
      </c>
      <c r="T64" s="143">
        <f t="shared" si="27"/>
        <v>0.17695000000000005</v>
      </c>
      <c r="U64" s="118">
        <f t="shared" si="27"/>
        <v>0.14745833333333339</v>
      </c>
      <c r="V64" s="118">
        <f t="shared" si="27"/>
        <v>0.11796666666666669</v>
      </c>
      <c r="W64" s="118">
        <f t="shared" si="27"/>
        <v>8.8475000000000026E-2</v>
      </c>
      <c r="X64" s="118">
        <f t="shared" si="27"/>
        <v>5.8983333333333339E-2</v>
      </c>
      <c r="Y64" s="118">
        <f t="shared" si="27"/>
        <v>2.9491666666666669E-2</v>
      </c>
      <c r="Z64" s="119">
        <f t="shared" si="27"/>
        <v>0</v>
      </c>
      <c r="AA64" s="344">
        <f t="shared" si="28"/>
        <v>0</v>
      </c>
      <c r="AB64" s="345">
        <f t="shared" si="29"/>
        <v>1.1180555555555249E-3</v>
      </c>
      <c r="AC64" s="345">
        <f t="shared" si="30"/>
        <v>1.7888888888888121E-3</v>
      </c>
      <c r="AD64" s="345">
        <f t="shared" si="31"/>
        <v>2.0125000000000282E-3</v>
      </c>
      <c r="AE64" s="345">
        <f t="shared" si="32"/>
        <v>1.7888888888888885E-3</v>
      </c>
      <c r="AF64" s="345">
        <f t="shared" si="33"/>
        <v>1.118055555555577E-3</v>
      </c>
      <c r="AG64" s="346">
        <f t="shared" si="34"/>
        <v>0</v>
      </c>
      <c r="AH64" s="114">
        <f t="shared" si="35"/>
        <v>0.6166666666666667</v>
      </c>
    </row>
    <row r="65" spans="1:35" x14ac:dyDescent="0.2">
      <c r="A65" s="445" t="s">
        <v>366</v>
      </c>
      <c r="B65" s="127">
        <v>0.04</v>
      </c>
      <c r="C65" s="128"/>
      <c r="D65" s="391">
        <v>645</v>
      </c>
      <c r="E65" s="167">
        <f t="shared" si="21"/>
        <v>534.05999999999995</v>
      </c>
      <c r="F65" s="143">
        <v>0.09</v>
      </c>
      <c r="G65" s="118">
        <v>0.06</v>
      </c>
      <c r="H65" s="119">
        <v>0.15</v>
      </c>
      <c r="I65" s="118">
        <f t="shared" si="22"/>
        <v>0.14460000000000006</v>
      </c>
      <c r="J65" s="143">
        <f t="shared" si="23"/>
        <v>0.3</v>
      </c>
      <c r="K65" s="118">
        <f t="shared" si="24"/>
        <v>0.2</v>
      </c>
      <c r="L65" s="119">
        <f t="shared" si="25"/>
        <v>0.48200000000000021</v>
      </c>
      <c r="M65" s="143">
        <f t="shared" si="26"/>
        <v>0.14460000000000006</v>
      </c>
      <c r="N65" s="118">
        <f t="shared" si="26"/>
        <v>0.12124999999999997</v>
      </c>
      <c r="O65" s="118">
        <f t="shared" si="26"/>
        <v>9.760000000000002E-2</v>
      </c>
      <c r="P65" s="118">
        <f t="shared" si="26"/>
        <v>7.3650000000000104E-2</v>
      </c>
      <c r="Q65" s="118">
        <f t="shared" si="26"/>
        <v>4.9399999999999999E-2</v>
      </c>
      <c r="R65" s="118">
        <f t="shared" si="26"/>
        <v>2.4850000000000039E-2</v>
      </c>
      <c r="S65" s="119">
        <f t="shared" si="26"/>
        <v>0</v>
      </c>
      <c r="T65" s="143">
        <f t="shared" si="27"/>
        <v>0.14460000000000006</v>
      </c>
      <c r="U65" s="118">
        <f t="shared" si="27"/>
        <v>0.12050000000000005</v>
      </c>
      <c r="V65" s="118">
        <f t="shared" si="27"/>
        <v>9.6400000000000027E-2</v>
      </c>
      <c r="W65" s="118">
        <f t="shared" si="27"/>
        <v>7.2300000000000031E-2</v>
      </c>
      <c r="X65" s="118">
        <f t="shared" si="27"/>
        <v>4.8200000000000007E-2</v>
      </c>
      <c r="Y65" s="118">
        <f t="shared" si="27"/>
        <v>2.4100000000000003E-2</v>
      </c>
      <c r="Z65" s="119">
        <f t="shared" si="27"/>
        <v>0</v>
      </c>
      <c r="AA65" s="344">
        <f t="shared" si="28"/>
        <v>0</v>
      </c>
      <c r="AB65" s="345">
        <f t="shared" si="29"/>
        <v>7.499999999999174E-4</v>
      </c>
      <c r="AC65" s="345">
        <f t="shared" si="30"/>
        <v>1.1999999999999927E-3</v>
      </c>
      <c r="AD65" s="345">
        <f t="shared" si="31"/>
        <v>1.3500000000000734E-3</v>
      </c>
      <c r="AE65" s="345">
        <f t="shared" si="32"/>
        <v>1.1999999999999927E-3</v>
      </c>
      <c r="AF65" s="345">
        <f t="shared" si="33"/>
        <v>7.5000000000003536E-4</v>
      </c>
      <c r="AG65" s="346">
        <f t="shared" si="34"/>
        <v>0</v>
      </c>
      <c r="AH65" s="114">
        <f t="shared" si="35"/>
        <v>0.5</v>
      </c>
    </row>
    <row r="66" spans="1:35" x14ac:dyDescent="0.2">
      <c r="A66" s="445" t="s">
        <v>367</v>
      </c>
      <c r="B66" s="127"/>
      <c r="C66" s="128"/>
      <c r="D66" s="391">
        <v>685</v>
      </c>
      <c r="E66" s="167">
        <f t="shared" si="21"/>
        <v>567.17999999999995</v>
      </c>
      <c r="F66" s="143">
        <v>7.4999999999999997E-2</v>
      </c>
      <c r="G66" s="118">
        <v>5.5E-2</v>
      </c>
      <c r="H66" s="119">
        <v>0.13</v>
      </c>
      <c r="I66" s="118">
        <f t="shared" si="22"/>
        <v>0.12587499999999996</v>
      </c>
      <c r="J66" s="143">
        <f t="shared" si="23"/>
        <v>0.25</v>
      </c>
      <c r="K66" s="118">
        <f t="shared" si="24"/>
        <v>0.18333333333333335</v>
      </c>
      <c r="L66" s="119">
        <f t="shared" si="25"/>
        <v>0.4195833333333332</v>
      </c>
      <c r="M66" s="143">
        <f t="shared" si="26"/>
        <v>0.12587499999999996</v>
      </c>
      <c r="N66" s="118">
        <f t="shared" si="26"/>
        <v>0.10546875</v>
      </c>
      <c r="O66" s="118">
        <f t="shared" si="26"/>
        <v>8.4833333333333316E-2</v>
      </c>
      <c r="P66" s="118">
        <f t="shared" si="26"/>
        <v>6.3968749999999908E-2</v>
      </c>
      <c r="Q66" s="118">
        <f t="shared" si="26"/>
        <v>4.2874999999999996E-2</v>
      </c>
      <c r="R66" s="118">
        <f t="shared" si="26"/>
        <v>2.155208333333325E-2</v>
      </c>
      <c r="S66" s="119">
        <f t="shared" si="26"/>
        <v>0</v>
      </c>
      <c r="T66" s="143">
        <f t="shared" si="27"/>
        <v>0.12587499999999996</v>
      </c>
      <c r="U66" s="118">
        <f t="shared" si="27"/>
        <v>0.1048958333333333</v>
      </c>
      <c r="V66" s="118">
        <f t="shared" si="27"/>
        <v>8.3916666666666626E-2</v>
      </c>
      <c r="W66" s="118">
        <f t="shared" si="27"/>
        <v>6.293749999999998E-2</v>
      </c>
      <c r="X66" s="118">
        <f t="shared" si="27"/>
        <v>4.1958333333333313E-2</v>
      </c>
      <c r="Y66" s="118">
        <f t="shared" si="27"/>
        <v>2.0979166666666656E-2</v>
      </c>
      <c r="Z66" s="119">
        <f t="shared" si="27"/>
        <v>0</v>
      </c>
      <c r="AA66" s="344">
        <f t="shared" si="28"/>
        <v>0</v>
      </c>
      <c r="AB66" s="345">
        <f t="shared" si="29"/>
        <v>5.7291666666670071E-4</v>
      </c>
      <c r="AC66" s="345">
        <f t="shared" si="30"/>
        <v>9.1666666666669061E-4</v>
      </c>
      <c r="AD66" s="345">
        <f t="shared" si="31"/>
        <v>1.0312499999999281E-3</v>
      </c>
      <c r="AE66" s="345">
        <f t="shared" si="32"/>
        <v>9.1666666666668367E-4</v>
      </c>
      <c r="AF66" s="345">
        <f t="shared" si="33"/>
        <v>5.7291666666659316E-4</v>
      </c>
      <c r="AG66" s="346">
        <f t="shared" si="34"/>
        <v>0</v>
      </c>
      <c r="AH66" s="114">
        <f t="shared" si="35"/>
        <v>0.43333333333333335</v>
      </c>
    </row>
    <row r="67" spans="1:35" x14ac:dyDescent="0.2">
      <c r="A67" s="445" t="s">
        <v>368</v>
      </c>
      <c r="B67" s="127"/>
      <c r="C67" s="128"/>
      <c r="D67" s="391">
        <v>665</v>
      </c>
      <c r="E67" s="167">
        <f t="shared" si="21"/>
        <v>550.62</v>
      </c>
      <c r="F67" s="143">
        <v>0.1</v>
      </c>
      <c r="G67" s="118">
        <v>0.05</v>
      </c>
      <c r="H67" s="119">
        <v>0.15</v>
      </c>
      <c r="I67" s="118">
        <f t="shared" si="22"/>
        <v>0.14500000000000002</v>
      </c>
      <c r="J67" s="143">
        <f t="shared" si="23"/>
        <v>0.33333333333333337</v>
      </c>
      <c r="K67" s="118">
        <f t="shared" si="24"/>
        <v>0.16666666666666669</v>
      </c>
      <c r="L67" s="119">
        <f t="shared" si="25"/>
        <v>0.48333333333333339</v>
      </c>
      <c r="M67" s="143">
        <f t="shared" si="26"/>
        <v>0.14500000000000002</v>
      </c>
      <c r="N67" s="118">
        <f t="shared" si="26"/>
        <v>0.12152777777777779</v>
      </c>
      <c r="O67" s="118">
        <f t="shared" si="26"/>
        <v>9.7777777777777741E-2</v>
      </c>
      <c r="P67" s="118">
        <f t="shared" si="26"/>
        <v>7.3750000000000093E-2</v>
      </c>
      <c r="Q67" s="118">
        <f t="shared" si="26"/>
        <v>4.9444444444444513E-2</v>
      </c>
      <c r="R67" s="118">
        <f t="shared" si="26"/>
        <v>2.4861111111111112E-2</v>
      </c>
      <c r="S67" s="119">
        <f t="shared" si="26"/>
        <v>0</v>
      </c>
      <c r="T67" s="143">
        <f t="shared" si="27"/>
        <v>0.14500000000000002</v>
      </c>
      <c r="U67" s="118">
        <f t="shared" si="27"/>
        <v>0.12083333333333335</v>
      </c>
      <c r="V67" s="118">
        <f t="shared" si="27"/>
        <v>9.6666666666666665E-2</v>
      </c>
      <c r="W67" s="118">
        <f t="shared" si="27"/>
        <v>7.2500000000000009E-2</v>
      </c>
      <c r="X67" s="118">
        <f t="shared" si="27"/>
        <v>4.8333333333333325E-2</v>
      </c>
      <c r="Y67" s="118">
        <f t="shared" si="27"/>
        <v>2.4166666666666663E-2</v>
      </c>
      <c r="Z67" s="119">
        <f t="shared" si="27"/>
        <v>0</v>
      </c>
      <c r="AA67" s="344">
        <f t="shared" si="28"/>
        <v>0</v>
      </c>
      <c r="AB67" s="345">
        <f t="shared" si="29"/>
        <v>6.9444444444444198E-4</v>
      </c>
      <c r="AC67" s="345">
        <f t="shared" si="30"/>
        <v>1.1111111111110766E-3</v>
      </c>
      <c r="AD67" s="345">
        <f t="shared" si="31"/>
        <v>1.2500000000000844E-3</v>
      </c>
      <c r="AE67" s="345">
        <f t="shared" si="32"/>
        <v>1.1111111111111877E-3</v>
      </c>
      <c r="AF67" s="345">
        <f t="shared" si="33"/>
        <v>6.9444444444444892E-4</v>
      </c>
      <c r="AG67" s="346">
        <f t="shared" si="34"/>
        <v>0</v>
      </c>
      <c r="AH67" s="114">
        <f t="shared" si="35"/>
        <v>0.5</v>
      </c>
    </row>
    <row r="68" spans="1:35" x14ac:dyDescent="0.2">
      <c r="A68" s="445" t="s">
        <v>369</v>
      </c>
      <c r="B68" s="127">
        <v>0.06</v>
      </c>
      <c r="C68" s="128"/>
      <c r="D68" s="391">
        <v>425</v>
      </c>
      <c r="E68" s="167">
        <f t="shared" si="21"/>
        <v>351.9</v>
      </c>
      <c r="F68" s="143">
        <v>0.09</v>
      </c>
      <c r="G68" s="118">
        <v>0.05</v>
      </c>
      <c r="H68" s="119">
        <v>0.14000000000000001</v>
      </c>
      <c r="I68" s="118">
        <f t="shared" si="22"/>
        <v>0.13550000000000006</v>
      </c>
      <c r="J68" s="143">
        <f t="shared" si="23"/>
        <v>0.3</v>
      </c>
      <c r="K68" s="118">
        <f t="shared" si="24"/>
        <v>0.16666666666666669</v>
      </c>
      <c r="L68" s="119">
        <f t="shared" si="25"/>
        <v>0.45166666666666688</v>
      </c>
      <c r="M68" s="143">
        <f t="shared" si="26"/>
        <v>0.13550000000000006</v>
      </c>
      <c r="N68" s="118">
        <f t="shared" si="26"/>
        <v>0.11354166666666654</v>
      </c>
      <c r="O68" s="118">
        <f t="shared" si="26"/>
        <v>9.1333333333333266E-2</v>
      </c>
      <c r="P68" s="118">
        <f t="shared" si="26"/>
        <v>6.887500000000002E-2</v>
      </c>
      <c r="Q68" s="118">
        <f t="shared" si="26"/>
        <v>4.6166666666666689E-2</v>
      </c>
      <c r="R68" s="118">
        <f t="shared" si="26"/>
        <v>2.3208333333333275E-2</v>
      </c>
      <c r="S68" s="119">
        <f t="shared" si="26"/>
        <v>0</v>
      </c>
      <c r="T68" s="143">
        <f t="shared" si="27"/>
        <v>0.13550000000000006</v>
      </c>
      <c r="U68" s="118">
        <f t="shared" si="27"/>
        <v>0.11291666666666672</v>
      </c>
      <c r="V68" s="118">
        <f t="shared" si="27"/>
        <v>9.0333333333333363E-2</v>
      </c>
      <c r="W68" s="118">
        <f t="shared" si="27"/>
        <v>6.7750000000000032E-2</v>
      </c>
      <c r="X68" s="118">
        <f t="shared" si="27"/>
        <v>4.5166666666666681E-2</v>
      </c>
      <c r="Y68" s="118">
        <f t="shared" si="27"/>
        <v>2.2583333333333341E-2</v>
      </c>
      <c r="Z68" s="119">
        <f t="shared" si="27"/>
        <v>0</v>
      </c>
      <c r="AA68" s="344">
        <f t="shared" si="28"/>
        <v>0</v>
      </c>
      <c r="AB68" s="345">
        <f t="shared" si="29"/>
        <v>6.2499999999982014E-4</v>
      </c>
      <c r="AC68" s="345">
        <f t="shared" si="30"/>
        <v>9.9999999999990374E-4</v>
      </c>
      <c r="AD68" s="345">
        <f t="shared" si="31"/>
        <v>1.1249999999999871E-3</v>
      </c>
      <c r="AE68" s="345">
        <f t="shared" si="32"/>
        <v>1.0000000000000078E-3</v>
      </c>
      <c r="AF68" s="345">
        <f t="shared" si="33"/>
        <v>6.2499999999993464E-4</v>
      </c>
      <c r="AG68" s="346">
        <f t="shared" si="34"/>
        <v>0</v>
      </c>
      <c r="AH68" s="114">
        <f t="shared" si="35"/>
        <v>0.46666666666666673</v>
      </c>
    </row>
    <row r="69" spans="1:35" x14ac:dyDescent="0.2">
      <c r="A69" s="445" t="s">
        <v>370</v>
      </c>
      <c r="B69" s="127">
        <v>0.02</v>
      </c>
      <c r="C69" s="128"/>
      <c r="D69" s="391">
        <v>540</v>
      </c>
      <c r="E69" s="167">
        <f t="shared" si="21"/>
        <v>447.12</v>
      </c>
      <c r="F69" s="143">
        <v>7.0000000000000007E-2</v>
      </c>
      <c r="G69" s="118">
        <v>0.05</v>
      </c>
      <c r="H69" s="119">
        <v>0.12</v>
      </c>
      <c r="I69" s="118">
        <f t="shared" si="22"/>
        <v>0.11650000000000005</v>
      </c>
      <c r="J69" s="143">
        <f t="shared" si="23"/>
        <v>0.23333333333333336</v>
      </c>
      <c r="K69" s="118">
        <f t="shared" si="24"/>
        <v>0.16666666666666669</v>
      </c>
      <c r="L69" s="119">
        <f t="shared" si="25"/>
        <v>0.38833333333333353</v>
      </c>
      <c r="M69" s="143">
        <f t="shared" ref="M69:S77" si="36">1-(1-$J69*(0.3-M$58))*(1-$K69*(0.3-M$58))</f>
        <v>0.11650000000000005</v>
      </c>
      <c r="N69" s="118">
        <f t="shared" si="36"/>
        <v>9.7569444444444375E-2</v>
      </c>
      <c r="O69" s="118">
        <f t="shared" si="36"/>
        <v>7.8444444444444428E-2</v>
      </c>
      <c r="P69" s="118">
        <f t="shared" si="36"/>
        <v>5.9125000000000094E-2</v>
      </c>
      <c r="Q69" s="118">
        <f t="shared" si="36"/>
        <v>3.9611111111111152E-2</v>
      </c>
      <c r="R69" s="118">
        <f t="shared" si="36"/>
        <v>1.9902777777777825E-2</v>
      </c>
      <c r="S69" s="119">
        <f t="shared" si="36"/>
        <v>0</v>
      </c>
      <c r="T69" s="143">
        <f t="shared" ref="T69:Z77" si="37">$L69*(0.3-T$58)</f>
        <v>0.11650000000000005</v>
      </c>
      <c r="U69" s="118">
        <f t="shared" si="37"/>
        <v>9.7083333333333383E-2</v>
      </c>
      <c r="V69" s="118">
        <f t="shared" si="37"/>
        <v>7.7666666666666703E-2</v>
      </c>
      <c r="W69" s="118">
        <f t="shared" si="37"/>
        <v>5.8250000000000024E-2</v>
      </c>
      <c r="X69" s="118">
        <f t="shared" si="37"/>
        <v>3.8833333333333345E-2</v>
      </c>
      <c r="Y69" s="118">
        <f t="shared" si="37"/>
        <v>1.9416666666666672E-2</v>
      </c>
      <c r="Z69" s="119">
        <f t="shared" si="37"/>
        <v>0</v>
      </c>
      <c r="AA69" s="344">
        <f t="shared" si="28"/>
        <v>0</v>
      </c>
      <c r="AB69" s="345">
        <f t="shared" si="29"/>
        <v>4.8611111111099281E-4</v>
      </c>
      <c r="AC69" s="345">
        <f t="shared" si="30"/>
        <v>7.777777777777245E-4</v>
      </c>
      <c r="AD69" s="345">
        <f t="shared" si="31"/>
        <v>8.7500000000007017E-4</v>
      </c>
      <c r="AE69" s="345">
        <f t="shared" si="32"/>
        <v>7.7777777777780777E-4</v>
      </c>
      <c r="AF69" s="345">
        <f t="shared" si="33"/>
        <v>4.8611111111115241E-4</v>
      </c>
      <c r="AG69" s="346">
        <f t="shared" si="34"/>
        <v>0</v>
      </c>
      <c r="AH69" s="114">
        <f t="shared" si="35"/>
        <v>0.4</v>
      </c>
    </row>
    <row r="70" spans="1:35" x14ac:dyDescent="0.2">
      <c r="A70" s="445" t="s">
        <v>371</v>
      </c>
      <c r="B70" s="127">
        <v>0.04</v>
      </c>
      <c r="C70" s="128"/>
      <c r="D70" s="391">
        <v>565</v>
      </c>
      <c r="E70" s="167">
        <f t="shared" si="21"/>
        <v>467.82</v>
      </c>
      <c r="F70" s="143">
        <v>0.08</v>
      </c>
      <c r="G70" s="118">
        <v>0.04</v>
      </c>
      <c r="H70" s="119">
        <v>0.12</v>
      </c>
      <c r="I70" s="118">
        <f t="shared" si="22"/>
        <v>0.11680000000000001</v>
      </c>
      <c r="J70" s="143">
        <f t="shared" si="23"/>
        <v>0.26666666666666666</v>
      </c>
      <c r="K70" s="118">
        <f t="shared" si="24"/>
        <v>0.13333333333333333</v>
      </c>
      <c r="L70" s="119">
        <f t="shared" si="25"/>
        <v>0.38933333333333342</v>
      </c>
      <c r="M70" s="143">
        <f t="shared" si="36"/>
        <v>0.11680000000000001</v>
      </c>
      <c r="N70" s="118">
        <f t="shared" si="36"/>
        <v>9.7777777777777741E-2</v>
      </c>
      <c r="O70" s="118">
        <f t="shared" si="36"/>
        <v>7.8577777777777746E-2</v>
      </c>
      <c r="P70" s="118">
        <f t="shared" si="36"/>
        <v>5.920000000000003E-2</v>
      </c>
      <c r="Q70" s="118">
        <f t="shared" si="36"/>
        <v>3.9644444444444371E-2</v>
      </c>
      <c r="R70" s="118">
        <f t="shared" si="36"/>
        <v>1.9911111111111102E-2</v>
      </c>
      <c r="S70" s="119">
        <f t="shared" si="36"/>
        <v>0</v>
      </c>
      <c r="T70" s="143">
        <f t="shared" si="37"/>
        <v>0.11680000000000001</v>
      </c>
      <c r="U70" s="118">
        <f t="shared" si="37"/>
        <v>9.7333333333333355E-2</v>
      </c>
      <c r="V70" s="118">
        <f t="shared" si="37"/>
        <v>7.7866666666666681E-2</v>
      </c>
      <c r="W70" s="118">
        <f t="shared" si="37"/>
        <v>5.8400000000000007E-2</v>
      </c>
      <c r="X70" s="118">
        <f t="shared" si="37"/>
        <v>3.8933333333333334E-2</v>
      </c>
      <c r="Y70" s="118">
        <f t="shared" si="37"/>
        <v>1.9466666666666667E-2</v>
      </c>
      <c r="Z70" s="119">
        <f t="shared" si="37"/>
        <v>0</v>
      </c>
      <c r="AA70" s="344">
        <f t="shared" si="28"/>
        <v>0</v>
      </c>
      <c r="AB70" s="345">
        <f t="shared" si="29"/>
        <v>4.4444444444438624E-4</v>
      </c>
      <c r="AC70" s="345">
        <f t="shared" si="30"/>
        <v>7.1111111111106518E-4</v>
      </c>
      <c r="AD70" s="345">
        <f t="shared" si="31"/>
        <v>8.0000000000002292E-4</v>
      </c>
      <c r="AE70" s="345">
        <f t="shared" si="32"/>
        <v>7.1111111111103742E-4</v>
      </c>
      <c r="AF70" s="345">
        <f t="shared" si="33"/>
        <v>4.4444444444443482E-4</v>
      </c>
      <c r="AG70" s="346">
        <f t="shared" si="34"/>
        <v>0</v>
      </c>
      <c r="AH70" s="114">
        <f t="shared" si="35"/>
        <v>0.4</v>
      </c>
    </row>
    <row r="71" spans="1:35" x14ac:dyDescent="0.2">
      <c r="A71" s="445" t="s">
        <v>372</v>
      </c>
      <c r="B71" s="127"/>
      <c r="C71" s="128"/>
      <c r="D71" s="391">
        <v>520</v>
      </c>
      <c r="E71" s="167">
        <f t="shared" si="21"/>
        <v>430.56</v>
      </c>
      <c r="F71" s="143">
        <v>0.09</v>
      </c>
      <c r="G71" s="118">
        <v>5.5E-2</v>
      </c>
      <c r="H71" s="119">
        <v>0.14499999999999999</v>
      </c>
      <c r="I71" s="118">
        <f t="shared" si="22"/>
        <v>0.14005000000000001</v>
      </c>
      <c r="J71" s="143">
        <f t="shared" si="23"/>
        <v>0.3</v>
      </c>
      <c r="K71" s="118">
        <f t="shared" si="24"/>
        <v>0.18333333333333335</v>
      </c>
      <c r="L71" s="119">
        <f t="shared" si="25"/>
        <v>0.46683333333333338</v>
      </c>
      <c r="M71" s="143">
        <f t="shared" si="36"/>
        <v>0.14005000000000001</v>
      </c>
      <c r="N71" s="118">
        <f t="shared" si="36"/>
        <v>0.11739583333333337</v>
      </c>
      <c r="O71" s="118">
        <f t="shared" si="36"/>
        <v>9.4466666666666588E-2</v>
      </c>
      <c r="P71" s="118">
        <f t="shared" si="36"/>
        <v>7.1262500000000006E-2</v>
      </c>
      <c r="Q71" s="118">
        <f t="shared" si="36"/>
        <v>4.7783333333333289E-2</v>
      </c>
      <c r="R71" s="118">
        <f t="shared" si="36"/>
        <v>2.4029166666666657E-2</v>
      </c>
      <c r="S71" s="119">
        <f t="shared" si="36"/>
        <v>0</v>
      </c>
      <c r="T71" s="143">
        <f t="shared" si="37"/>
        <v>0.14005000000000001</v>
      </c>
      <c r="U71" s="118">
        <f t="shared" si="37"/>
        <v>0.11670833333333334</v>
      </c>
      <c r="V71" s="118">
        <f t="shared" si="37"/>
        <v>9.3366666666666667E-2</v>
      </c>
      <c r="W71" s="118">
        <f t="shared" si="37"/>
        <v>7.0025000000000004E-2</v>
      </c>
      <c r="X71" s="118">
        <f t="shared" si="37"/>
        <v>4.6683333333333327E-2</v>
      </c>
      <c r="Y71" s="118">
        <f t="shared" si="37"/>
        <v>2.3341666666666663E-2</v>
      </c>
      <c r="Z71" s="119">
        <f t="shared" si="37"/>
        <v>0</v>
      </c>
      <c r="AA71" s="344">
        <f t="shared" si="28"/>
        <v>0</v>
      </c>
      <c r="AB71" s="345">
        <f t="shared" si="29"/>
        <v>6.8750000000002143E-4</v>
      </c>
      <c r="AC71" s="345">
        <f t="shared" si="30"/>
        <v>1.0999999999999205E-3</v>
      </c>
      <c r="AD71" s="345">
        <f t="shared" si="31"/>
        <v>1.2375000000000025E-3</v>
      </c>
      <c r="AE71" s="345">
        <f t="shared" si="32"/>
        <v>1.0999999999999621E-3</v>
      </c>
      <c r="AF71" s="345">
        <f t="shared" si="33"/>
        <v>6.8749999999999367E-4</v>
      </c>
      <c r="AG71" s="346">
        <f t="shared" si="34"/>
        <v>0</v>
      </c>
      <c r="AH71" s="114">
        <f t="shared" si="35"/>
        <v>0.48333333333333334</v>
      </c>
    </row>
    <row r="72" spans="1:35" x14ac:dyDescent="0.2">
      <c r="A72" s="445" t="s">
        <v>373</v>
      </c>
      <c r="B72" s="127"/>
      <c r="C72" s="128">
        <v>0.36</v>
      </c>
      <c r="D72" s="391">
        <v>465</v>
      </c>
      <c r="E72" s="167">
        <f t="shared" si="21"/>
        <v>385.02</v>
      </c>
      <c r="F72" s="143">
        <v>0.08</v>
      </c>
      <c r="G72" s="118">
        <v>0.04</v>
      </c>
      <c r="H72" s="119">
        <v>0.12</v>
      </c>
      <c r="I72" s="118">
        <f t="shared" si="22"/>
        <v>0.11680000000000001</v>
      </c>
      <c r="J72" s="143">
        <f t="shared" si="23"/>
        <v>0.26666666666666666</v>
      </c>
      <c r="K72" s="118">
        <f t="shared" si="24"/>
        <v>0.13333333333333333</v>
      </c>
      <c r="L72" s="119">
        <f t="shared" si="25"/>
        <v>0.38933333333333342</v>
      </c>
      <c r="M72" s="143">
        <f t="shared" si="36"/>
        <v>0.11680000000000001</v>
      </c>
      <c r="N72" s="118">
        <f t="shared" si="36"/>
        <v>9.7777777777777741E-2</v>
      </c>
      <c r="O72" s="118">
        <f t="shared" si="36"/>
        <v>7.8577777777777746E-2</v>
      </c>
      <c r="P72" s="118">
        <f t="shared" si="36"/>
        <v>5.920000000000003E-2</v>
      </c>
      <c r="Q72" s="118">
        <f t="shared" si="36"/>
        <v>3.9644444444444371E-2</v>
      </c>
      <c r="R72" s="118">
        <f t="shared" si="36"/>
        <v>1.9911111111111102E-2</v>
      </c>
      <c r="S72" s="119">
        <f t="shared" si="36"/>
        <v>0</v>
      </c>
      <c r="T72" s="143">
        <f t="shared" si="37"/>
        <v>0.11680000000000001</v>
      </c>
      <c r="U72" s="118">
        <f t="shared" si="37"/>
        <v>9.7333333333333355E-2</v>
      </c>
      <c r="V72" s="118">
        <f t="shared" si="37"/>
        <v>7.7866666666666681E-2</v>
      </c>
      <c r="W72" s="118">
        <f t="shared" si="37"/>
        <v>5.8400000000000007E-2</v>
      </c>
      <c r="X72" s="118">
        <f t="shared" si="37"/>
        <v>3.8933333333333334E-2</v>
      </c>
      <c r="Y72" s="118">
        <f t="shared" si="37"/>
        <v>1.9466666666666667E-2</v>
      </c>
      <c r="Z72" s="119">
        <f t="shared" si="37"/>
        <v>0</v>
      </c>
      <c r="AA72" s="344">
        <f t="shared" si="28"/>
        <v>0</v>
      </c>
      <c r="AB72" s="345">
        <f t="shared" si="29"/>
        <v>4.4444444444438624E-4</v>
      </c>
      <c r="AC72" s="345">
        <f t="shared" si="30"/>
        <v>7.1111111111106518E-4</v>
      </c>
      <c r="AD72" s="345">
        <f t="shared" si="31"/>
        <v>8.0000000000002292E-4</v>
      </c>
      <c r="AE72" s="345">
        <f t="shared" si="32"/>
        <v>7.1111111111103742E-4</v>
      </c>
      <c r="AF72" s="345">
        <f t="shared" si="33"/>
        <v>4.4444444444443482E-4</v>
      </c>
      <c r="AG72" s="346">
        <f t="shared" si="34"/>
        <v>0</v>
      </c>
      <c r="AH72" s="114">
        <f t="shared" si="35"/>
        <v>0.4</v>
      </c>
    </row>
    <row r="73" spans="1:35" x14ac:dyDescent="0.2">
      <c r="A73" s="445" t="s">
        <v>374</v>
      </c>
      <c r="B73" s="127"/>
      <c r="C73" s="128">
        <v>0.48</v>
      </c>
      <c r="D73" s="391">
        <v>435</v>
      </c>
      <c r="E73" s="167">
        <f t="shared" si="21"/>
        <v>360.18</v>
      </c>
      <c r="F73" s="143">
        <v>0.09</v>
      </c>
      <c r="G73" s="118">
        <v>0.04</v>
      </c>
      <c r="H73" s="119">
        <v>0.13</v>
      </c>
      <c r="I73" s="118">
        <f t="shared" si="22"/>
        <v>0.12639999999999996</v>
      </c>
      <c r="J73" s="143">
        <f t="shared" si="23"/>
        <v>0.3</v>
      </c>
      <c r="K73" s="118">
        <f t="shared" si="24"/>
        <v>0.13333333333333333</v>
      </c>
      <c r="L73" s="119">
        <f t="shared" si="25"/>
        <v>0.42133333333333323</v>
      </c>
      <c r="M73" s="143">
        <f t="shared" si="36"/>
        <v>0.12639999999999996</v>
      </c>
      <c r="N73" s="118">
        <f t="shared" si="36"/>
        <v>0.10583333333333333</v>
      </c>
      <c r="O73" s="118">
        <f t="shared" si="36"/>
        <v>8.5066666666666513E-2</v>
      </c>
      <c r="P73" s="118">
        <f t="shared" si="36"/>
        <v>6.4100000000000046E-2</v>
      </c>
      <c r="Q73" s="118">
        <f t="shared" si="36"/>
        <v>4.2933333333333379E-2</v>
      </c>
      <c r="R73" s="118">
        <f t="shared" si="36"/>
        <v>2.1566666666666734E-2</v>
      </c>
      <c r="S73" s="119">
        <f t="shared" si="36"/>
        <v>0</v>
      </c>
      <c r="T73" s="143">
        <f t="shared" si="37"/>
        <v>0.12639999999999996</v>
      </c>
      <c r="U73" s="118">
        <f t="shared" si="37"/>
        <v>0.10533333333333331</v>
      </c>
      <c r="V73" s="118">
        <f t="shared" si="37"/>
        <v>8.4266666666666643E-2</v>
      </c>
      <c r="W73" s="118">
        <f t="shared" si="37"/>
        <v>6.3199999999999978E-2</v>
      </c>
      <c r="X73" s="118">
        <f t="shared" si="37"/>
        <v>4.2133333333333314E-2</v>
      </c>
      <c r="Y73" s="118">
        <f t="shared" si="37"/>
        <v>2.1066666666666657E-2</v>
      </c>
      <c r="Z73" s="119">
        <f t="shared" si="37"/>
        <v>0</v>
      </c>
      <c r="AA73" s="344">
        <f t="shared" si="28"/>
        <v>0</v>
      </c>
      <c r="AB73" s="345">
        <f t="shared" si="29"/>
        <v>5.000000000000282E-4</v>
      </c>
      <c r="AC73" s="345">
        <f t="shared" si="30"/>
        <v>7.9999999999987026E-4</v>
      </c>
      <c r="AD73" s="345">
        <f t="shared" si="31"/>
        <v>9.0000000000006741E-4</v>
      </c>
      <c r="AE73" s="345">
        <f t="shared" si="32"/>
        <v>8.0000000000006455E-4</v>
      </c>
      <c r="AF73" s="345">
        <f t="shared" si="33"/>
        <v>5.0000000000007677E-4</v>
      </c>
      <c r="AG73" s="346">
        <f t="shared" si="34"/>
        <v>0</v>
      </c>
      <c r="AH73" s="114">
        <f t="shared" si="35"/>
        <v>0.43333333333333335</v>
      </c>
    </row>
    <row r="74" spans="1:35" x14ac:dyDescent="0.2">
      <c r="A74" s="445" t="s">
        <v>375</v>
      </c>
      <c r="B74" s="127"/>
      <c r="C74" s="128"/>
      <c r="D74" s="391">
        <v>590</v>
      </c>
      <c r="E74" s="167">
        <f t="shared" si="21"/>
        <v>488.52</v>
      </c>
      <c r="F74" s="143">
        <v>0.08</v>
      </c>
      <c r="G74" s="118">
        <v>0.05</v>
      </c>
      <c r="H74" s="119">
        <v>0.13</v>
      </c>
      <c r="I74" s="118">
        <f t="shared" si="22"/>
        <v>0.126</v>
      </c>
      <c r="J74" s="143">
        <f t="shared" si="23"/>
        <v>0.26666666666666666</v>
      </c>
      <c r="K74" s="118">
        <f t="shared" si="24"/>
        <v>0.16666666666666669</v>
      </c>
      <c r="L74" s="119">
        <f t="shared" si="25"/>
        <v>0.42000000000000004</v>
      </c>
      <c r="M74" s="143">
        <f t="shared" si="36"/>
        <v>0.126</v>
      </c>
      <c r="N74" s="118">
        <f t="shared" si="36"/>
        <v>0.10555555555555551</v>
      </c>
      <c r="O74" s="118">
        <f t="shared" si="36"/>
        <v>8.4888888888888903E-2</v>
      </c>
      <c r="P74" s="118">
        <f t="shared" si="36"/>
        <v>6.4000000000000057E-2</v>
      </c>
      <c r="Q74" s="118">
        <f t="shared" si="36"/>
        <v>4.2888888888888865E-2</v>
      </c>
      <c r="R74" s="118">
        <f t="shared" si="36"/>
        <v>2.155555555555555E-2</v>
      </c>
      <c r="S74" s="119">
        <f t="shared" si="36"/>
        <v>0</v>
      </c>
      <c r="T74" s="143">
        <f t="shared" si="37"/>
        <v>0.126</v>
      </c>
      <c r="U74" s="118">
        <f t="shared" si="37"/>
        <v>0.10500000000000001</v>
      </c>
      <c r="V74" s="118">
        <f t="shared" si="37"/>
        <v>8.4000000000000005E-2</v>
      </c>
      <c r="W74" s="118">
        <f t="shared" si="37"/>
        <v>6.3E-2</v>
      </c>
      <c r="X74" s="118">
        <f t="shared" si="37"/>
        <v>4.1999999999999996E-2</v>
      </c>
      <c r="Y74" s="118">
        <f t="shared" si="37"/>
        <v>2.0999999999999998E-2</v>
      </c>
      <c r="Z74" s="119">
        <f t="shared" si="37"/>
        <v>0</v>
      </c>
      <c r="AA74" s="344">
        <f t="shared" si="28"/>
        <v>0</v>
      </c>
      <c r="AB74" s="345">
        <f t="shared" si="29"/>
        <v>5.5555555555550362E-4</v>
      </c>
      <c r="AC74" s="345">
        <f t="shared" si="30"/>
        <v>8.8888888888889739E-4</v>
      </c>
      <c r="AD74" s="345">
        <f t="shared" si="31"/>
        <v>1.0000000000000564E-3</v>
      </c>
      <c r="AE74" s="345">
        <f t="shared" si="32"/>
        <v>8.8888888888886963E-4</v>
      </c>
      <c r="AF74" s="345">
        <f t="shared" si="33"/>
        <v>5.5555555555555219E-4</v>
      </c>
      <c r="AG74" s="346">
        <f t="shared" si="34"/>
        <v>0</v>
      </c>
      <c r="AH74" s="114">
        <f t="shared" si="35"/>
        <v>0.43333333333333335</v>
      </c>
    </row>
    <row r="75" spans="1:35" x14ac:dyDescent="0.2">
      <c r="A75" s="445" t="s">
        <v>376</v>
      </c>
      <c r="B75" s="127"/>
      <c r="C75" s="128">
        <v>0.09</v>
      </c>
      <c r="D75" s="391">
        <v>595</v>
      </c>
      <c r="E75" s="167">
        <f t="shared" si="21"/>
        <v>492.65999999999997</v>
      </c>
      <c r="F75" s="143">
        <v>0.08</v>
      </c>
      <c r="G75" s="118">
        <v>0.05</v>
      </c>
      <c r="H75" s="119">
        <v>0.13</v>
      </c>
      <c r="I75" s="118">
        <f t="shared" si="22"/>
        <v>0.126</v>
      </c>
      <c r="J75" s="143">
        <f t="shared" si="23"/>
        <v>0.26666666666666666</v>
      </c>
      <c r="K75" s="118">
        <f t="shared" si="24"/>
        <v>0.16666666666666669</v>
      </c>
      <c r="L75" s="119">
        <f t="shared" si="25"/>
        <v>0.42000000000000004</v>
      </c>
      <c r="M75" s="143">
        <f t="shared" si="36"/>
        <v>0.126</v>
      </c>
      <c r="N75" s="118">
        <f t="shared" si="36"/>
        <v>0.10555555555555551</v>
      </c>
      <c r="O75" s="118">
        <f t="shared" si="36"/>
        <v>8.4888888888888903E-2</v>
      </c>
      <c r="P75" s="118">
        <f t="shared" si="36"/>
        <v>6.4000000000000057E-2</v>
      </c>
      <c r="Q75" s="118">
        <f t="shared" si="36"/>
        <v>4.2888888888888865E-2</v>
      </c>
      <c r="R75" s="118">
        <f t="shared" si="36"/>
        <v>2.155555555555555E-2</v>
      </c>
      <c r="S75" s="119">
        <f t="shared" si="36"/>
        <v>0</v>
      </c>
      <c r="T75" s="143">
        <f t="shared" si="37"/>
        <v>0.126</v>
      </c>
      <c r="U75" s="118">
        <f t="shared" si="37"/>
        <v>0.10500000000000001</v>
      </c>
      <c r="V75" s="118">
        <f t="shared" si="37"/>
        <v>8.4000000000000005E-2</v>
      </c>
      <c r="W75" s="118">
        <f t="shared" si="37"/>
        <v>6.3E-2</v>
      </c>
      <c r="X75" s="118">
        <f t="shared" si="37"/>
        <v>4.1999999999999996E-2</v>
      </c>
      <c r="Y75" s="118">
        <f t="shared" si="37"/>
        <v>2.0999999999999998E-2</v>
      </c>
      <c r="Z75" s="119">
        <f t="shared" si="37"/>
        <v>0</v>
      </c>
      <c r="AA75" s="344">
        <f t="shared" si="28"/>
        <v>0</v>
      </c>
      <c r="AB75" s="345">
        <f t="shared" si="29"/>
        <v>5.5555555555550362E-4</v>
      </c>
      <c r="AC75" s="345">
        <f t="shared" si="30"/>
        <v>8.8888888888889739E-4</v>
      </c>
      <c r="AD75" s="345">
        <f t="shared" si="31"/>
        <v>1.0000000000000564E-3</v>
      </c>
      <c r="AE75" s="345">
        <f t="shared" si="32"/>
        <v>8.8888888888886963E-4</v>
      </c>
      <c r="AF75" s="345">
        <f t="shared" si="33"/>
        <v>5.5555555555555219E-4</v>
      </c>
      <c r="AG75" s="346">
        <f t="shared" si="34"/>
        <v>0</v>
      </c>
      <c r="AH75" s="114">
        <f t="shared" si="35"/>
        <v>0.43333333333333335</v>
      </c>
    </row>
    <row r="76" spans="1:35" x14ac:dyDescent="0.2">
      <c r="A76" s="445" t="s">
        <v>377</v>
      </c>
      <c r="B76" s="127"/>
      <c r="C76" s="128">
        <v>7.0000000000000007E-2</v>
      </c>
      <c r="D76" s="391">
        <v>485</v>
      </c>
      <c r="E76" s="167">
        <f t="shared" si="21"/>
        <v>401.58</v>
      </c>
      <c r="F76" s="143">
        <v>7.0000000000000007E-2</v>
      </c>
      <c r="G76" s="118">
        <v>0.04</v>
      </c>
      <c r="H76" s="119">
        <v>0.11</v>
      </c>
      <c r="I76" s="118">
        <f t="shared" si="22"/>
        <v>0.10720000000000007</v>
      </c>
      <c r="J76" s="143">
        <f t="shared" si="23"/>
        <v>0.23333333333333336</v>
      </c>
      <c r="K76" s="118">
        <f t="shared" si="24"/>
        <v>0.13333333333333333</v>
      </c>
      <c r="L76" s="119">
        <f t="shared" si="25"/>
        <v>0.35733333333333361</v>
      </c>
      <c r="M76" s="143">
        <f t="shared" si="36"/>
        <v>0.10720000000000007</v>
      </c>
      <c r="N76" s="118">
        <f t="shared" si="36"/>
        <v>8.9722222222222259E-2</v>
      </c>
      <c r="O76" s="118">
        <f t="shared" si="36"/>
        <v>7.2088888888888758E-2</v>
      </c>
      <c r="P76" s="118">
        <f t="shared" si="36"/>
        <v>5.4300000000000015E-2</v>
      </c>
      <c r="Q76" s="118">
        <f t="shared" si="36"/>
        <v>3.6355555555555474E-2</v>
      </c>
      <c r="R76" s="118">
        <f t="shared" si="36"/>
        <v>1.8255555555555691E-2</v>
      </c>
      <c r="S76" s="119">
        <f t="shared" si="36"/>
        <v>0</v>
      </c>
      <c r="T76" s="143">
        <f t="shared" si="37"/>
        <v>0.10720000000000009</v>
      </c>
      <c r="U76" s="118">
        <f t="shared" si="37"/>
        <v>8.9333333333333403E-2</v>
      </c>
      <c r="V76" s="118">
        <f t="shared" si="37"/>
        <v>7.146666666666672E-2</v>
      </c>
      <c r="W76" s="118">
        <f t="shared" si="37"/>
        <v>5.3600000000000043E-2</v>
      </c>
      <c r="X76" s="118">
        <f t="shared" si="37"/>
        <v>3.5733333333333353E-2</v>
      </c>
      <c r="Y76" s="118">
        <f t="shared" si="37"/>
        <v>1.7866666666666677E-2</v>
      </c>
      <c r="Z76" s="119">
        <f t="shared" si="37"/>
        <v>0</v>
      </c>
      <c r="AA76" s="344">
        <f t="shared" si="28"/>
        <v>0</v>
      </c>
      <c r="AB76" s="345">
        <f t="shared" si="29"/>
        <v>3.8888888888885531E-4</v>
      </c>
      <c r="AC76" s="345">
        <f t="shared" si="30"/>
        <v>6.2222222222203805E-4</v>
      </c>
      <c r="AD76" s="345">
        <f t="shared" si="31"/>
        <v>6.9999999999997148E-4</v>
      </c>
      <c r="AE76" s="345">
        <f t="shared" si="32"/>
        <v>6.2222222222212131E-4</v>
      </c>
      <c r="AF76" s="345">
        <f t="shared" si="33"/>
        <v>3.8888888888901491E-4</v>
      </c>
      <c r="AG76" s="346">
        <f t="shared" si="34"/>
        <v>0</v>
      </c>
      <c r="AH76" s="114">
        <f t="shared" si="35"/>
        <v>0.3666666666666667</v>
      </c>
    </row>
    <row r="77" spans="1:35" x14ac:dyDescent="0.2">
      <c r="A77" s="446" t="s">
        <v>378</v>
      </c>
      <c r="B77" s="129"/>
      <c r="C77" s="130"/>
      <c r="D77" s="392">
        <v>625</v>
      </c>
      <c r="E77" s="139">
        <f t="shared" si="21"/>
        <v>517.5</v>
      </c>
      <c r="F77" s="144">
        <v>0.09</v>
      </c>
      <c r="G77" s="120">
        <v>0.05</v>
      </c>
      <c r="H77" s="121">
        <v>0.14000000000000001</v>
      </c>
      <c r="I77" s="120">
        <f t="shared" si="22"/>
        <v>0.13550000000000006</v>
      </c>
      <c r="J77" s="144">
        <f t="shared" si="23"/>
        <v>0.3</v>
      </c>
      <c r="K77" s="120">
        <f t="shared" si="24"/>
        <v>0.16666666666666669</v>
      </c>
      <c r="L77" s="121">
        <f t="shared" si="25"/>
        <v>0.45166666666666688</v>
      </c>
      <c r="M77" s="144">
        <f t="shared" si="36"/>
        <v>0.13550000000000006</v>
      </c>
      <c r="N77" s="120">
        <f t="shared" si="36"/>
        <v>0.11354166666666654</v>
      </c>
      <c r="O77" s="120">
        <f t="shared" si="36"/>
        <v>9.1333333333333266E-2</v>
      </c>
      <c r="P77" s="120">
        <f t="shared" si="36"/>
        <v>6.887500000000002E-2</v>
      </c>
      <c r="Q77" s="120">
        <f t="shared" si="36"/>
        <v>4.6166666666666689E-2</v>
      </c>
      <c r="R77" s="120">
        <f t="shared" si="36"/>
        <v>2.3208333333333275E-2</v>
      </c>
      <c r="S77" s="121">
        <f t="shared" si="36"/>
        <v>0</v>
      </c>
      <c r="T77" s="144">
        <f t="shared" si="37"/>
        <v>0.13550000000000006</v>
      </c>
      <c r="U77" s="120">
        <f t="shared" si="37"/>
        <v>0.11291666666666672</v>
      </c>
      <c r="V77" s="120">
        <f t="shared" si="37"/>
        <v>9.0333333333333363E-2</v>
      </c>
      <c r="W77" s="120">
        <f t="shared" si="37"/>
        <v>6.7750000000000032E-2</v>
      </c>
      <c r="X77" s="120">
        <f t="shared" si="37"/>
        <v>4.5166666666666681E-2</v>
      </c>
      <c r="Y77" s="120">
        <f t="shared" si="37"/>
        <v>2.2583333333333341E-2</v>
      </c>
      <c r="Z77" s="121">
        <f t="shared" si="37"/>
        <v>0</v>
      </c>
      <c r="AA77" s="347">
        <f t="shared" si="28"/>
        <v>0</v>
      </c>
      <c r="AB77" s="348">
        <f t="shared" si="29"/>
        <v>6.2499999999982014E-4</v>
      </c>
      <c r="AC77" s="348">
        <f t="shared" si="30"/>
        <v>9.9999999999990374E-4</v>
      </c>
      <c r="AD77" s="348">
        <f t="shared" si="31"/>
        <v>1.1249999999999871E-3</v>
      </c>
      <c r="AE77" s="348">
        <f t="shared" si="32"/>
        <v>1.0000000000000078E-3</v>
      </c>
      <c r="AF77" s="348">
        <f t="shared" si="33"/>
        <v>6.2499999999993464E-4</v>
      </c>
      <c r="AG77" s="349">
        <f t="shared" si="34"/>
        <v>0</v>
      </c>
      <c r="AH77" s="115">
        <f t="shared" si="35"/>
        <v>0.46666666666666673</v>
      </c>
    </row>
    <row r="78" spans="1:35" x14ac:dyDescent="0.2">
      <c r="G78" s="108"/>
      <c r="H78" s="108"/>
    </row>
    <row r="79" spans="1:35" x14ac:dyDescent="0.2">
      <c r="A79" s="109" t="s">
        <v>379</v>
      </c>
      <c r="B79" s="145"/>
      <c r="C79" s="145"/>
      <c r="D79" s="145"/>
      <c r="E79" s="229">
        <f>SUMPRODUCT(B59:B77,E59:E77)/1000</f>
        <v>0.57488039999999996</v>
      </c>
      <c r="F79" s="231" t="s">
        <v>380</v>
      </c>
      <c r="G79" s="195"/>
      <c r="L79" s="108"/>
      <c r="M79" s="108"/>
      <c r="AG79" s="109" t="s">
        <v>379</v>
      </c>
      <c r="AH79" s="110">
        <f>SUMPRODUCT(B59:B77,AH59:AH77)</f>
        <v>0.53966666666666674</v>
      </c>
      <c r="AI79" s="231" t="s">
        <v>381</v>
      </c>
    </row>
    <row r="80" spans="1:35" x14ac:dyDescent="0.2">
      <c r="A80" s="111" t="s">
        <v>382</v>
      </c>
      <c r="B80" s="146"/>
      <c r="C80" s="146"/>
      <c r="D80" s="146"/>
      <c r="E80" s="230">
        <f>SUMPRODUCT(C59:C77,E59:E77)/1000</f>
        <v>0.3839436</v>
      </c>
      <c r="F80" s="232" t="s">
        <v>383</v>
      </c>
      <c r="G80" s="195"/>
      <c r="AG80" s="111" t="s">
        <v>382</v>
      </c>
      <c r="AH80" s="112">
        <f>SUMPRODUCT(C59:C77,AH59:AH77)</f>
        <v>0.41666666666666663</v>
      </c>
      <c r="AI80" s="232" t="s">
        <v>384</v>
      </c>
    </row>
    <row r="82" spans="3:3" x14ac:dyDescent="0.2">
      <c r="C82" t="s">
        <v>385</v>
      </c>
    </row>
  </sheetData>
  <mergeCells count="5">
    <mergeCell ref="M57:S57"/>
    <mergeCell ref="T57:Z57"/>
    <mergeCell ref="AA57:AG57"/>
    <mergeCell ref="AH57:AH58"/>
    <mergeCell ref="A2:B2"/>
  </mergeCells>
  <conditionalFormatting sqref="B3:C3 B24 B25:C47 B51:C51 C52:C54 B5:C7 B9:C13 B22:C23 B15:C20">
    <cfRule type="cellIs" dxfId="10" priority="12" stopIfTrue="1" operator="equal">
      <formula>"NULL"</formula>
    </cfRule>
  </conditionalFormatting>
  <conditionalFormatting sqref="C24">
    <cfRule type="cellIs" dxfId="9" priority="11" stopIfTrue="1" operator="equal">
      <formula>"NULL"</formula>
    </cfRule>
  </conditionalFormatting>
  <conditionalFormatting sqref="B48:B49">
    <cfRule type="cellIs" dxfId="8" priority="10" stopIfTrue="1" operator="equal">
      <formula>"NULL"</formula>
    </cfRule>
  </conditionalFormatting>
  <conditionalFormatting sqref="C48:C49">
    <cfRule type="cellIs" dxfId="7" priority="9" stopIfTrue="1" operator="equal">
      <formula>"NULL"</formula>
    </cfRule>
  </conditionalFormatting>
  <conditionalFormatting sqref="B52">
    <cfRule type="cellIs" dxfId="6" priority="6" stopIfTrue="1" operator="equal">
      <formula>"NULL"</formula>
    </cfRule>
  </conditionalFormatting>
  <conditionalFormatting sqref="B53:B54">
    <cfRule type="cellIs" dxfId="5" priority="7" stopIfTrue="1" operator="equal">
      <formula>"NULL"</formula>
    </cfRule>
  </conditionalFormatting>
  <conditionalFormatting sqref="B50:C50">
    <cfRule type="cellIs" dxfId="4" priority="5" stopIfTrue="1" operator="equal">
      <formula>"NULL"</formula>
    </cfRule>
  </conditionalFormatting>
  <conditionalFormatting sqref="B4:C4">
    <cfRule type="cellIs" dxfId="3" priority="4" stopIfTrue="1" operator="equal">
      <formula>"NULL"</formula>
    </cfRule>
  </conditionalFormatting>
  <conditionalFormatting sqref="B8:C8">
    <cfRule type="cellIs" dxfId="2" priority="3" stopIfTrue="1" operator="equal">
      <formula>"NULL"</formula>
    </cfRule>
  </conditionalFormatting>
  <conditionalFormatting sqref="B21:C21">
    <cfRule type="cellIs" dxfId="1" priority="2" stopIfTrue="1" operator="equal">
      <formula>"NULL"</formula>
    </cfRule>
  </conditionalFormatting>
  <conditionalFormatting sqref="B14:C14">
    <cfRule type="cellIs" dxfId="0" priority="1" stopIfTrue="1" operator="equal">
      <formula>"NULL"</formula>
    </cfRule>
  </conditionalFormatting>
  <pageMargins left="0.75" right="0.75" top="1" bottom="1" header="0.5" footer="0.5"/>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RowHeight="12.75" x14ac:dyDescent="0.2"/>
  <sheetData>
    <row r="1" spans="1:1" ht="24.95" customHeight="1" x14ac:dyDescent="0.3">
      <c r="A1" s="197" t="s">
        <v>8</v>
      </c>
    </row>
    <row r="3" spans="1:1" x14ac:dyDescent="0.2">
      <c r="A3" s="358" t="s">
        <v>9</v>
      </c>
    </row>
    <row r="4" spans="1:1" x14ac:dyDescent="0.2">
      <c r="A4" s="358" t="s">
        <v>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D9"/>
  <sheetViews>
    <sheetView workbookViewId="0">
      <selection activeCell="B6" sqref="B6"/>
    </sheetView>
  </sheetViews>
  <sheetFormatPr baseColWidth="10" defaultRowHeight="12.75" x14ac:dyDescent="0.2"/>
  <cols>
    <col min="1" max="1" width="15.25" style="400" bestFit="1" customWidth="1"/>
    <col min="2" max="2" width="14.125" style="400" bestFit="1" customWidth="1"/>
    <col min="3" max="3" width="85.625" style="400" bestFit="1" customWidth="1"/>
  </cols>
  <sheetData>
    <row r="1" spans="1:4" x14ac:dyDescent="0.2">
      <c r="A1" s="260" t="s">
        <v>11</v>
      </c>
      <c r="B1" s="260" t="s">
        <v>12</v>
      </c>
      <c r="C1" s="260" t="s">
        <v>13</v>
      </c>
    </row>
    <row r="2" spans="1:4" x14ac:dyDescent="0.2">
      <c r="A2" t="s">
        <v>14</v>
      </c>
      <c r="B2" s="1">
        <v>1000000</v>
      </c>
      <c r="C2" t="s">
        <v>15</v>
      </c>
    </row>
    <row r="3" spans="1:4" x14ac:dyDescent="0.2">
      <c r="A3" t="s">
        <v>16</v>
      </c>
      <c r="B3">
        <v>1</v>
      </c>
      <c r="C3" t="s">
        <v>17</v>
      </c>
    </row>
    <row r="4" spans="1:4" x14ac:dyDescent="0.2">
      <c r="A4" t="s">
        <v>18</v>
      </c>
      <c r="B4" t="s">
        <v>19</v>
      </c>
      <c r="C4" t="s">
        <v>20</v>
      </c>
    </row>
    <row r="5" spans="1:4" x14ac:dyDescent="0.2">
      <c r="A5" t="s">
        <v>21</v>
      </c>
      <c r="B5">
        <v>30000</v>
      </c>
      <c r="C5" t="s">
        <v>22</v>
      </c>
    </row>
    <row r="6" spans="1:4" x14ac:dyDescent="0.2">
      <c r="A6" s="737" t="s">
        <v>392</v>
      </c>
      <c r="B6" s="738" t="s">
        <v>395</v>
      </c>
      <c r="C6" s="737" t="s">
        <v>393</v>
      </c>
      <c r="D6" s="3"/>
    </row>
    <row r="7" spans="1:4" x14ac:dyDescent="0.2">
      <c r="D7" s="3"/>
    </row>
    <row r="9" spans="1:4" x14ac:dyDescent="0.2">
      <c r="D9" s="3"/>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L93"/>
  <sheetViews>
    <sheetView showGridLines="0" zoomScaleNormal="100" workbookViewId="0">
      <pane xSplit="2" ySplit="1" topLeftCell="C62" activePane="bottomRight" state="frozen"/>
      <selection activeCell="B2" sqref="B2"/>
      <selection pane="topRight" activeCell="B2" sqref="B2"/>
      <selection pane="bottomLeft" activeCell="B2" sqref="B2"/>
      <selection pane="bottomRight" activeCell="H6" sqref="H6"/>
    </sheetView>
  </sheetViews>
  <sheetFormatPr baseColWidth="10" defaultColWidth="10.625" defaultRowHeight="12.75" x14ac:dyDescent="0.2"/>
  <cols>
    <col min="1" max="1" width="8.125" style="400" bestFit="1" customWidth="1"/>
    <col min="2" max="2" width="32.875" style="400" bestFit="1" customWidth="1"/>
    <col min="3" max="3" width="16.5" style="400" bestFit="1" customWidth="1"/>
    <col min="4" max="4" width="19.625" style="400" bestFit="1" customWidth="1"/>
    <col min="5" max="5" width="15.75" style="400" bestFit="1" customWidth="1"/>
    <col min="6" max="7" width="10.5" style="400" bestFit="1" customWidth="1"/>
    <col min="8" max="8" width="8.875" style="400" bestFit="1" customWidth="1"/>
    <col min="9" max="9" width="12.875" style="400" bestFit="1" customWidth="1"/>
    <col min="10" max="10" width="34.25" style="400" bestFit="1" customWidth="1"/>
    <col min="11" max="11" width="244.75" style="357" bestFit="1" customWidth="1"/>
    <col min="12" max="12" width="10.625" style="400" hidden="1" customWidth="1"/>
    <col min="13" max="52" width="10.625" style="400" customWidth="1"/>
    <col min="53" max="16384" width="10.625" style="400"/>
  </cols>
  <sheetData>
    <row r="1" spans="1:11" ht="44.1" customHeight="1" x14ac:dyDescent="0.2">
      <c r="A1" s="402" t="s">
        <v>23</v>
      </c>
      <c r="B1" s="403" t="s">
        <v>24</v>
      </c>
      <c r="C1" s="403" t="s">
        <v>25</v>
      </c>
      <c r="D1" s="403" t="s">
        <v>26</v>
      </c>
      <c r="E1" s="404" t="s">
        <v>27</v>
      </c>
      <c r="F1" s="404" t="s">
        <v>28</v>
      </c>
      <c r="G1" s="403" t="s">
        <v>29</v>
      </c>
      <c r="H1" s="405" t="s">
        <v>30</v>
      </c>
      <c r="I1" s="451" t="s">
        <v>386</v>
      </c>
      <c r="J1" s="405" t="s">
        <v>391</v>
      </c>
      <c r="K1" s="403" t="s">
        <v>31</v>
      </c>
    </row>
    <row r="2" spans="1:11" ht="14.1" customHeight="1" x14ac:dyDescent="0.2">
      <c r="A2" s="454">
        <v>1</v>
      </c>
      <c r="B2" s="455" t="s">
        <v>32</v>
      </c>
      <c r="C2" s="455"/>
      <c r="D2" s="456"/>
      <c r="E2" s="456"/>
      <c r="F2" s="456"/>
      <c r="G2" s="457"/>
      <c r="H2" s="456" t="s">
        <v>33</v>
      </c>
      <c r="I2" s="452" t="s">
        <v>387</v>
      </c>
      <c r="J2" s="393" t="s">
        <v>35</v>
      </c>
      <c r="K2" s="458" t="s">
        <v>34</v>
      </c>
    </row>
    <row r="3" spans="1:11" ht="14.1" customHeight="1" x14ac:dyDescent="0.2">
      <c r="A3" s="459">
        <v>1</v>
      </c>
      <c r="B3" s="460" t="s">
        <v>36</v>
      </c>
      <c r="C3" s="460">
        <v>1</v>
      </c>
      <c r="D3" s="452"/>
      <c r="E3" s="452"/>
      <c r="F3" s="452"/>
      <c r="G3" s="461"/>
      <c r="H3" s="452" t="s">
        <v>33</v>
      </c>
      <c r="I3" s="452" t="s">
        <v>387</v>
      </c>
      <c r="J3" s="358" t="s">
        <v>35</v>
      </c>
      <c r="K3" s="462" t="s">
        <v>37</v>
      </c>
    </row>
    <row r="4" spans="1:11" ht="14.1" customHeight="1" x14ac:dyDescent="0.2">
      <c r="A4" s="459">
        <v>2</v>
      </c>
      <c r="B4" s="463" t="s">
        <v>38</v>
      </c>
      <c r="C4" s="464">
        <v>1</v>
      </c>
      <c r="D4" s="452"/>
      <c r="E4" s="452"/>
      <c r="F4" s="452"/>
      <c r="G4" s="461"/>
      <c r="H4" s="452" t="s">
        <v>33</v>
      </c>
      <c r="I4" s="452" t="s">
        <v>388</v>
      </c>
      <c r="J4" s="358" t="s">
        <v>35</v>
      </c>
      <c r="K4" s="465" t="s">
        <v>39</v>
      </c>
    </row>
    <row r="5" spans="1:11" ht="14.1" customHeight="1" x14ac:dyDescent="0.2">
      <c r="A5" s="466">
        <v>2</v>
      </c>
      <c r="B5" s="467" t="s">
        <v>40</v>
      </c>
      <c r="C5" s="468">
        <v>1</v>
      </c>
      <c r="D5" s="469"/>
      <c r="E5" s="469"/>
      <c r="F5" s="469"/>
      <c r="G5" s="470"/>
      <c r="H5" s="452" t="s">
        <v>33</v>
      </c>
      <c r="I5" s="452" t="s">
        <v>388</v>
      </c>
      <c r="J5" s="395" t="s">
        <v>35</v>
      </c>
      <c r="K5" s="471" t="s">
        <v>41</v>
      </c>
    </row>
    <row r="6" spans="1:11" ht="14.1" customHeight="1" x14ac:dyDescent="0.2">
      <c r="A6" s="472">
        <v>1</v>
      </c>
      <c r="B6" s="473" t="s">
        <v>42</v>
      </c>
      <c r="C6" s="474">
        <v>1</v>
      </c>
      <c r="D6" s="475">
        <v>1</v>
      </c>
      <c r="E6" s="475"/>
      <c r="F6" s="475"/>
      <c r="G6" s="476"/>
      <c r="H6" s="452" t="s">
        <v>33</v>
      </c>
      <c r="I6" s="453" t="s">
        <v>387</v>
      </c>
      <c r="J6" s="393" t="s">
        <v>45</v>
      </c>
      <c r="K6" s="477" t="s">
        <v>44</v>
      </c>
    </row>
    <row r="7" spans="1:11" ht="14.1" customHeight="1" x14ac:dyDescent="0.2">
      <c r="A7" s="478">
        <v>2</v>
      </c>
      <c r="B7" s="479" t="s">
        <v>46</v>
      </c>
      <c r="C7" s="480">
        <v>1</v>
      </c>
      <c r="D7" s="453"/>
      <c r="E7" s="453"/>
      <c r="F7" s="453"/>
      <c r="G7" s="481"/>
      <c r="H7" s="453" t="s">
        <v>47</v>
      </c>
      <c r="I7" s="453" t="s">
        <v>387</v>
      </c>
      <c r="J7" s="358" t="s">
        <v>46</v>
      </c>
      <c r="K7" s="482" t="s">
        <v>48</v>
      </c>
    </row>
    <row r="8" spans="1:11" ht="14.1" customHeight="1" x14ac:dyDescent="0.2">
      <c r="A8" s="478">
        <v>3</v>
      </c>
      <c r="B8" s="483" t="s">
        <v>49</v>
      </c>
      <c r="C8" s="480">
        <v>1</v>
      </c>
      <c r="D8" s="453"/>
      <c r="E8" s="453"/>
      <c r="F8" s="453"/>
      <c r="G8" s="481"/>
      <c r="H8" s="453" t="s">
        <v>47</v>
      </c>
      <c r="I8" s="453" t="s">
        <v>388</v>
      </c>
      <c r="J8" s="358" t="s">
        <v>46</v>
      </c>
      <c r="K8" s="484" t="s">
        <v>50</v>
      </c>
    </row>
    <row r="9" spans="1:11" ht="14.1" customHeight="1" x14ac:dyDescent="0.2">
      <c r="A9" s="478">
        <v>3</v>
      </c>
      <c r="B9" s="483" t="s">
        <v>51</v>
      </c>
      <c r="C9" s="480">
        <v>1</v>
      </c>
      <c r="D9" s="453"/>
      <c r="E9" s="453"/>
      <c r="F9" s="453"/>
      <c r="G9" s="481"/>
      <c r="H9" s="453" t="s">
        <v>47</v>
      </c>
      <c r="I9" s="453" t="s">
        <v>388</v>
      </c>
      <c r="J9" s="358" t="s">
        <v>46</v>
      </c>
      <c r="K9" s="484" t="s">
        <v>52</v>
      </c>
    </row>
    <row r="10" spans="1:11" ht="14.1" customHeight="1" x14ac:dyDescent="0.2">
      <c r="A10" s="478">
        <v>2</v>
      </c>
      <c r="B10" s="479" t="s">
        <v>53</v>
      </c>
      <c r="C10" s="480">
        <v>1</v>
      </c>
      <c r="D10" s="453"/>
      <c r="E10" s="453"/>
      <c r="F10" s="453"/>
      <c r="G10" s="481"/>
      <c r="H10" s="453" t="s">
        <v>54</v>
      </c>
      <c r="I10" s="453" t="s">
        <v>387</v>
      </c>
      <c r="J10" s="358" t="s">
        <v>53</v>
      </c>
      <c r="K10" s="482" t="s">
        <v>55</v>
      </c>
    </row>
    <row r="11" spans="1:11" ht="14.1" customHeight="1" x14ac:dyDescent="0.2">
      <c r="A11" s="478">
        <v>3</v>
      </c>
      <c r="B11" s="483" t="s">
        <v>56</v>
      </c>
      <c r="C11" s="480">
        <v>1</v>
      </c>
      <c r="D11" s="453"/>
      <c r="E11" s="453"/>
      <c r="F11" s="453"/>
      <c r="G11" s="481"/>
      <c r="H11" s="453" t="s">
        <v>54</v>
      </c>
      <c r="I11" s="453" t="s">
        <v>388</v>
      </c>
      <c r="J11" s="358" t="s">
        <v>53</v>
      </c>
      <c r="K11" s="484" t="s">
        <v>57</v>
      </c>
    </row>
    <row r="12" spans="1:11" ht="14.1" customHeight="1" x14ac:dyDescent="0.2">
      <c r="A12" s="478">
        <v>3</v>
      </c>
      <c r="B12" s="483" t="s">
        <v>58</v>
      </c>
      <c r="C12" s="480">
        <v>1</v>
      </c>
      <c r="D12" s="453"/>
      <c r="E12" s="453"/>
      <c r="F12" s="453"/>
      <c r="G12" s="481"/>
      <c r="H12" s="453" t="s">
        <v>54</v>
      </c>
      <c r="I12" s="453" t="s">
        <v>388</v>
      </c>
      <c r="J12" s="358" t="s">
        <v>53</v>
      </c>
      <c r="K12" s="484" t="s">
        <v>59</v>
      </c>
    </row>
    <row r="13" spans="1:11" ht="14.1" customHeight="1" x14ac:dyDescent="0.2">
      <c r="A13" s="485">
        <v>2</v>
      </c>
      <c r="B13" s="486" t="s">
        <v>60</v>
      </c>
      <c r="C13" s="487">
        <v>1</v>
      </c>
      <c r="D13" s="488"/>
      <c r="E13" s="488"/>
      <c r="F13" s="488"/>
      <c r="G13" s="489"/>
      <c r="H13" s="488" t="s">
        <v>61</v>
      </c>
      <c r="I13" s="453" t="s">
        <v>387</v>
      </c>
      <c r="J13" s="395" t="s">
        <v>63</v>
      </c>
      <c r="K13" s="490" t="s">
        <v>62</v>
      </c>
    </row>
    <row r="14" spans="1:11" ht="14.1" customHeight="1" x14ac:dyDescent="0.2">
      <c r="A14" s="491">
        <v>1</v>
      </c>
      <c r="B14" s="492" t="s">
        <v>93</v>
      </c>
      <c r="C14" s="492">
        <v>1</v>
      </c>
      <c r="D14" s="493">
        <v>1</v>
      </c>
      <c r="E14" s="493"/>
      <c r="F14" s="493"/>
      <c r="G14" s="494"/>
      <c r="H14" s="493" t="s">
        <v>47</v>
      </c>
      <c r="I14" s="495" t="s">
        <v>387</v>
      </c>
      <c r="J14" s="393" t="s">
        <v>46</v>
      </c>
      <c r="K14" s="496" t="s">
        <v>94</v>
      </c>
    </row>
    <row r="15" spans="1:11" ht="14.1" customHeight="1" x14ac:dyDescent="0.2">
      <c r="A15" s="497">
        <v>2</v>
      </c>
      <c r="B15" s="498" t="s">
        <v>95</v>
      </c>
      <c r="C15" s="499">
        <v>1</v>
      </c>
      <c r="D15" s="495"/>
      <c r="E15" s="495"/>
      <c r="F15" s="495"/>
      <c r="G15" s="500"/>
      <c r="H15" s="495" t="s">
        <v>47</v>
      </c>
      <c r="I15" s="495" t="s">
        <v>387</v>
      </c>
      <c r="J15" s="358" t="s">
        <v>46</v>
      </c>
      <c r="K15" s="501" t="s">
        <v>96</v>
      </c>
    </row>
    <row r="16" spans="1:11" ht="14.1" customHeight="1" x14ac:dyDescent="0.2">
      <c r="A16" s="497">
        <v>3</v>
      </c>
      <c r="B16" s="502" t="s">
        <v>97</v>
      </c>
      <c r="C16" s="499">
        <v>1</v>
      </c>
      <c r="D16" s="495"/>
      <c r="E16" s="495"/>
      <c r="F16" s="495"/>
      <c r="G16" s="500"/>
      <c r="H16" s="495" t="s">
        <v>47</v>
      </c>
      <c r="I16" s="495" t="s">
        <v>388</v>
      </c>
      <c r="J16" s="358" t="s">
        <v>46</v>
      </c>
      <c r="K16" s="503" t="s">
        <v>98</v>
      </c>
    </row>
    <row r="17" spans="1:12" ht="14.1" customHeight="1" x14ac:dyDescent="0.2">
      <c r="A17" s="497">
        <v>3</v>
      </c>
      <c r="B17" s="502" t="s">
        <v>99</v>
      </c>
      <c r="C17" s="499">
        <v>1</v>
      </c>
      <c r="D17" s="495"/>
      <c r="E17" s="495"/>
      <c r="F17" s="495"/>
      <c r="G17" s="500"/>
      <c r="H17" s="495" t="s">
        <v>47</v>
      </c>
      <c r="I17" s="495" t="s">
        <v>388</v>
      </c>
      <c r="J17" s="358" t="s">
        <v>46</v>
      </c>
      <c r="K17" s="503" t="s">
        <v>100</v>
      </c>
    </row>
    <row r="18" spans="1:12" ht="14.1" customHeight="1" x14ac:dyDescent="0.2">
      <c r="A18" s="497">
        <v>2</v>
      </c>
      <c r="B18" s="498" t="s">
        <v>101</v>
      </c>
      <c r="C18" s="499">
        <v>1</v>
      </c>
      <c r="D18" s="495"/>
      <c r="E18" s="495"/>
      <c r="F18" s="495"/>
      <c r="G18" s="500"/>
      <c r="H18" s="495" t="s">
        <v>47</v>
      </c>
      <c r="I18" s="495" t="s">
        <v>387</v>
      </c>
      <c r="J18" s="358" t="s">
        <v>46</v>
      </c>
      <c r="K18" s="501" t="s">
        <v>102</v>
      </c>
    </row>
    <row r="19" spans="1:12" ht="14.1" customHeight="1" x14ac:dyDescent="0.2">
      <c r="A19" s="504">
        <v>2</v>
      </c>
      <c r="B19" s="505" t="s">
        <v>103</v>
      </c>
      <c r="C19" s="506">
        <v>1</v>
      </c>
      <c r="D19" s="507"/>
      <c r="E19" s="507"/>
      <c r="F19" s="507"/>
      <c r="G19" s="508"/>
      <c r="H19" s="495" t="s">
        <v>47</v>
      </c>
      <c r="I19" s="495" t="s">
        <v>387</v>
      </c>
      <c r="J19" s="395" t="s">
        <v>46</v>
      </c>
      <c r="K19" s="509" t="s">
        <v>104</v>
      </c>
    </row>
    <row r="20" spans="1:12" ht="14.1" customHeight="1" x14ac:dyDescent="0.2">
      <c r="A20" s="511">
        <v>1</v>
      </c>
      <c r="B20" s="512" t="s">
        <v>64</v>
      </c>
      <c r="C20" s="513">
        <v>1</v>
      </c>
      <c r="D20" s="514">
        <v>1</v>
      </c>
      <c r="E20" s="514"/>
      <c r="F20" s="514"/>
      <c r="G20" s="515"/>
      <c r="H20" s="514" t="s">
        <v>61</v>
      </c>
      <c r="I20" s="510" t="s">
        <v>387</v>
      </c>
      <c r="J20" s="358" t="s">
        <v>135</v>
      </c>
      <c r="K20" s="516" t="s">
        <v>65</v>
      </c>
    </row>
    <row r="21" spans="1:12" ht="14.1" customHeight="1" x14ac:dyDescent="0.2">
      <c r="A21" s="517">
        <v>2</v>
      </c>
      <c r="B21" s="518" t="s">
        <v>67</v>
      </c>
      <c r="C21" s="519">
        <v>1</v>
      </c>
      <c r="D21" s="510"/>
      <c r="E21" s="510"/>
      <c r="F21" s="510"/>
      <c r="G21" s="520">
        <v>1</v>
      </c>
      <c r="H21" s="510" t="s">
        <v>61</v>
      </c>
      <c r="I21" s="510" t="s">
        <v>387</v>
      </c>
      <c r="J21" s="358" t="s">
        <v>66</v>
      </c>
      <c r="K21" s="521" t="s">
        <v>68</v>
      </c>
    </row>
    <row r="22" spans="1:12" ht="14.1" customHeight="1" x14ac:dyDescent="0.2">
      <c r="A22" s="517">
        <v>3</v>
      </c>
      <c r="B22" s="522" t="s">
        <v>69</v>
      </c>
      <c r="C22" s="519">
        <v>1</v>
      </c>
      <c r="D22" s="510"/>
      <c r="E22" s="510"/>
      <c r="F22" s="510"/>
      <c r="G22" s="520"/>
      <c r="H22" s="510" t="s">
        <v>61</v>
      </c>
      <c r="I22" s="510" t="s">
        <v>387</v>
      </c>
      <c r="J22" s="358" t="s">
        <v>66</v>
      </c>
      <c r="K22" s="523" t="s">
        <v>70</v>
      </c>
    </row>
    <row r="23" spans="1:12" ht="14.1" customHeight="1" x14ac:dyDescent="0.2">
      <c r="A23" s="517">
        <v>4</v>
      </c>
      <c r="B23" s="524" t="s">
        <v>71</v>
      </c>
      <c r="C23" s="519">
        <v>1</v>
      </c>
      <c r="D23" s="510"/>
      <c r="E23" s="510"/>
      <c r="F23" s="510"/>
      <c r="G23" s="520"/>
      <c r="H23" s="510" t="s">
        <v>61</v>
      </c>
      <c r="I23" s="510" t="s">
        <v>388</v>
      </c>
      <c r="J23" s="358" t="s">
        <v>66</v>
      </c>
      <c r="K23" s="525" t="s">
        <v>72</v>
      </c>
    </row>
    <row r="24" spans="1:12" ht="14.1" customHeight="1" x14ac:dyDescent="0.2">
      <c r="A24" s="517">
        <v>4</v>
      </c>
      <c r="B24" s="524" t="s">
        <v>73</v>
      </c>
      <c r="C24" s="519">
        <v>1</v>
      </c>
      <c r="D24" s="510"/>
      <c r="E24" s="510"/>
      <c r="F24" s="510"/>
      <c r="G24" s="520"/>
      <c r="H24" s="510" t="s">
        <v>61</v>
      </c>
      <c r="I24" s="510" t="s">
        <v>388</v>
      </c>
      <c r="J24" s="358" t="s">
        <v>66</v>
      </c>
      <c r="K24" s="525" t="s">
        <v>74</v>
      </c>
    </row>
    <row r="25" spans="1:12" ht="14.1" customHeight="1" x14ac:dyDescent="0.2">
      <c r="A25" s="517">
        <v>3</v>
      </c>
      <c r="B25" s="522" t="s">
        <v>75</v>
      </c>
      <c r="C25" s="519">
        <v>1</v>
      </c>
      <c r="D25" s="510"/>
      <c r="E25" s="510"/>
      <c r="F25" s="510"/>
      <c r="G25" s="520"/>
      <c r="H25" s="510" t="s">
        <v>61</v>
      </c>
      <c r="I25" s="510" t="s">
        <v>387</v>
      </c>
      <c r="J25" s="358" t="s">
        <v>66</v>
      </c>
      <c r="K25" s="523" t="s">
        <v>76</v>
      </c>
    </row>
    <row r="26" spans="1:12" ht="14.1" customHeight="1" x14ac:dyDescent="0.2">
      <c r="A26" s="517">
        <v>4</v>
      </c>
      <c r="B26" s="524" t="s">
        <v>77</v>
      </c>
      <c r="C26" s="519">
        <v>1</v>
      </c>
      <c r="D26" s="510"/>
      <c r="E26" s="510"/>
      <c r="F26" s="510"/>
      <c r="G26" s="520"/>
      <c r="H26" s="510" t="s">
        <v>61</v>
      </c>
      <c r="I26" s="510" t="s">
        <v>387</v>
      </c>
      <c r="J26" s="358" t="s">
        <v>66</v>
      </c>
      <c r="K26" s="525" t="s">
        <v>78</v>
      </c>
    </row>
    <row r="27" spans="1:12" ht="14.1" customHeight="1" x14ac:dyDescent="0.2">
      <c r="A27" s="517">
        <v>5</v>
      </c>
      <c r="B27" s="526" t="s">
        <v>79</v>
      </c>
      <c r="C27" s="519">
        <v>1</v>
      </c>
      <c r="D27" s="510"/>
      <c r="E27" s="510"/>
      <c r="F27" s="510"/>
      <c r="G27" s="520"/>
      <c r="H27" s="510" t="s">
        <v>61</v>
      </c>
      <c r="I27" s="510" t="s">
        <v>388</v>
      </c>
      <c r="J27" s="358" t="s">
        <v>66</v>
      </c>
      <c r="K27" s="527" t="s">
        <v>80</v>
      </c>
    </row>
    <row r="28" spans="1:12" ht="14.1" customHeight="1" x14ac:dyDescent="0.2">
      <c r="A28" s="517">
        <v>5</v>
      </c>
      <c r="B28" s="526" t="s">
        <v>81</v>
      </c>
      <c r="C28" s="519">
        <v>1</v>
      </c>
      <c r="D28" s="510"/>
      <c r="E28" s="510"/>
      <c r="F28" s="510"/>
      <c r="G28" s="520"/>
      <c r="H28" s="510" t="s">
        <v>61</v>
      </c>
      <c r="I28" s="510" t="s">
        <v>388</v>
      </c>
      <c r="J28" s="358" t="s">
        <v>66</v>
      </c>
      <c r="K28" s="527" t="s">
        <v>82</v>
      </c>
    </row>
    <row r="29" spans="1:12" ht="14.1" customHeight="1" x14ac:dyDescent="0.2">
      <c r="A29" s="517">
        <v>4</v>
      </c>
      <c r="B29" s="524" t="s">
        <v>83</v>
      </c>
      <c r="C29" s="519">
        <v>1</v>
      </c>
      <c r="D29" s="510"/>
      <c r="E29" s="510"/>
      <c r="F29" s="510"/>
      <c r="G29" s="520"/>
      <c r="H29" s="510" t="s">
        <v>61</v>
      </c>
      <c r="I29" s="510" t="s">
        <v>387</v>
      </c>
      <c r="J29" s="358" t="s">
        <v>66</v>
      </c>
      <c r="K29" s="525" t="s">
        <v>84</v>
      </c>
    </row>
    <row r="30" spans="1:12" ht="14.1" customHeight="1" x14ac:dyDescent="0.2">
      <c r="A30" s="517">
        <v>5</v>
      </c>
      <c r="B30" s="526" t="s">
        <v>85</v>
      </c>
      <c r="C30" s="519">
        <v>1</v>
      </c>
      <c r="D30" s="510"/>
      <c r="E30" s="510"/>
      <c r="F30" s="510"/>
      <c r="G30" s="520"/>
      <c r="H30" s="510" t="s">
        <v>61</v>
      </c>
      <c r="I30" s="510" t="s">
        <v>388</v>
      </c>
      <c r="J30" s="358" t="s">
        <v>66</v>
      </c>
      <c r="K30" s="527" t="s">
        <v>86</v>
      </c>
    </row>
    <row r="31" spans="1:12" ht="14.1" customHeight="1" x14ac:dyDescent="0.2">
      <c r="A31" s="517">
        <v>5</v>
      </c>
      <c r="B31" s="526" t="s">
        <v>87</v>
      </c>
      <c r="C31" s="519">
        <v>1</v>
      </c>
      <c r="D31" s="510"/>
      <c r="E31" s="510"/>
      <c r="F31" s="510"/>
      <c r="G31" s="520"/>
      <c r="H31" s="510" t="s">
        <v>61</v>
      </c>
      <c r="I31" s="510" t="s">
        <v>388</v>
      </c>
      <c r="J31" s="358" t="s">
        <v>66</v>
      </c>
      <c r="K31" s="527" t="s">
        <v>88</v>
      </c>
    </row>
    <row r="32" spans="1:12" ht="14.1" customHeight="1" x14ac:dyDescent="0.2">
      <c r="A32" s="517">
        <v>2</v>
      </c>
      <c r="B32" s="518" t="s">
        <v>89</v>
      </c>
      <c r="C32" s="519">
        <v>1</v>
      </c>
      <c r="D32" s="510"/>
      <c r="E32" s="510"/>
      <c r="F32" s="510"/>
      <c r="G32" s="520">
        <v>1</v>
      </c>
      <c r="H32" s="510" t="s">
        <v>61</v>
      </c>
      <c r="I32" s="510" t="s">
        <v>387</v>
      </c>
      <c r="J32" s="358" t="s">
        <v>66</v>
      </c>
      <c r="K32" s="528"/>
      <c r="L32" s="388"/>
    </row>
    <row r="33" spans="1:11" ht="14.1" customHeight="1" x14ac:dyDescent="0.2">
      <c r="A33" s="529">
        <v>2</v>
      </c>
      <c r="B33" s="530" t="s">
        <v>90</v>
      </c>
      <c r="C33" s="531">
        <v>1</v>
      </c>
      <c r="D33" s="532"/>
      <c r="E33" s="532"/>
      <c r="F33" s="532"/>
      <c r="G33" s="533">
        <v>1</v>
      </c>
      <c r="H33" s="510" t="s">
        <v>61</v>
      </c>
      <c r="I33" s="510" t="s">
        <v>387</v>
      </c>
      <c r="J33" s="395" t="s">
        <v>92</v>
      </c>
      <c r="K33" s="534" t="s">
        <v>91</v>
      </c>
    </row>
    <row r="34" spans="1:11" ht="14.1" customHeight="1" x14ac:dyDescent="0.2">
      <c r="A34" s="536">
        <v>1</v>
      </c>
      <c r="B34" s="537" t="s">
        <v>105</v>
      </c>
      <c r="C34" s="537">
        <v>1</v>
      </c>
      <c r="D34" s="538"/>
      <c r="E34" s="538"/>
      <c r="F34" s="538"/>
      <c r="G34" s="539">
        <v>1</v>
      </c>
      <c r="H34" s="538" t="s">
        <v>61</v>
      </c>
      <c r="I34" s="535" t="s">
        <v>387</v>
      </c>
      <c r="J34" s="397" t="s">
        <v>67</v>
      </c>
      <c r="K34" s="540"/>
    </row>
    <row r="35" spans="1:11" ht="14.1" customHeight="1" x14ac:dyDescent="0.2">
      <c r="A35" s="536">
        <v>1</v>
      </c>
      <c r="B35" s="541" t="s">
        <v>106</v>
      </c>
      <c r="C35" s="537">
        <v>1</v>
      </c>
      <c r="D35" s="538">
        <v>1</v>
      </c>
      <c r="E35" s="538"/>
      <c r="F35" s="538"/>
      <c r="G35" s="539"/>
      <c r="H35" s="535" t="s">
        <v>47</v>
      </c>
      <c r="I35" s="535" t="s">
        <v>387</v>
      </c>
      <c r="J35" s="397" t="s">
        <v>46</v>
      </c>
      <c r="K35" s="540"/>
    </row>
    <row r="36" spans="1:11" ht="14.1" customHeight="1" x14ac:dyDescent="0.2">
      <c r="A36" s="542">
        <v>1</v>
      </c>
      <c r="B36" s="543" t="s">
        <v>107</v>
      </c>
      <c r="C36" s="543">
        <v>1</v>
      </c>
      <c r="D36" s="544">
        <v>1</v>
      </c>
      <c r="E36" s="544"/>
      <c r="F36" s="544"/>
      <c r="G36" s="545"/>
      <c r="H36" s="453" t="s">
        <v>54</v>
      </c>
      <c r="I36" s="535" t="s">
        <v>387</v>
      </c>
      <c r="J36" s="393" t="s">
        <v>109</v>
      </c>
      <c r="K36" s="546" t="s">
        <v>108</v>
      </c>
    </row>
    <row r="37" spans="1:11" ht="14.1" customHeight="1" x14ac:dyDescent="0.2">
      <c r="A37" s="547">
        <v>2</v>
      </c>
      <c r="B37" s="548" t="s">
        <v>110</v>
      </c>
      <c r="C37" s="549">
        <v>1</v>
      </c>
      <c r="D37" s="535"/>
      <c r="E37" s="535"/>
      <c r="F37" s="535"/>
      <c r="G37" s="550"/>
      <c r="H37" s="535" t="s">
        <v>47</v>
      </c>
      <c r="I37" s="535" t="s">
        <v>387</v>
      </c>
      <c r="J37" s="358" t="s">
        <v>46</v>
      </c>
      <c r="K37" s="551" t="s">
        <v>111</v>
      </c>
    </row>
    <row r="38" spans="1:11" ht="14.1" customHeight="1" x14ac:dyDescent="0.2">
      <c r="A38" s="547">
        <v>2</v>
      </c>
      <c r="B38" s="548" t="s">
        <v>112</v>
      </c>
      <c r="C38" s="549">
        <v>1</v>
      </c>
      <c r="D38" s="535"/>
      <c r="E38" s="535"/>
      <c r="F38" s="535"/>
      <c r="G38" s="550"/>
      <c r="H38" s="535" t="s">
        <v>47</v>
      </c>
      <c r="I38" s="535" t="s">
        <v>387</v>
      </c>
      <c r="J38" s="358" t="s">
        <v>46</v>
      </c>
      <c r="K38" s="551" t="s">
        <v>113</v>
      </c>
    </row>
    <row r="39" spans="1:11" ht="14.1" customHeight="1" x14ac:dyDescent="0.2">
      <c r="A39" s="547">
        <v>2</v>
      </c>
      <c r="B39" s="548" t="s">
        <v>114</v>
      </c>
      <c r="C39" s="549">
        <v>1</v>
      </c>
      <c r="D39" s="535"/>
      <c r="E39" s="535"/>
      <c r="F39" s="535"/>
      <c r="G39" s="550"/>
      <c r="H39" s="535" t="s">
        <v>54</v>
      </c>
      <c r="I39" s="535" t="s">
        <v>387</v>
      </c>
      <c r="J39" s="358" t="s">
        <v>53</v>
      </c>
      <c r="K39" s="551" t="s">
        <v>115</v>
      </c>
    </row>
    <row r="40" spans="1:11" ht="14.1" customHeight="1" x14ac:dyDescent="0.2">
      <c r="A40" s="547">
        <v>3</v>
      </c>
      <c r="B40" s="552" t="s">
        <v>116</v>
      </c>
      <c r="C40" s="549">
        <v>1</v>
      </c>
      <c r="D40" s="535"/>
      <c r="E40" s="535"/>
      <c r="F40" s="535"/>
      <c r="G40" s="550"/>
      <c r="H40" s="535" t="s">
        <v>54</v>
      </c>
      <c r="I40" s="535" t="s">
        <v>387</v>
      </c>
      <c r="J40" s="358" t="s">
        <v>53</v>
      </c>
      <c r="K40" s="553"/>
    </row>
    <row r="41" spans="1:11" ht="14.1" customHeight="1" x14ac:dyDescent="0.2">
      <c r="A41" s="547">
        <v>3</v>
      </c>
      <c r="B41" s="552" t="s">
        <v>117</v>
      </c>
      <c r="C41" s="549">
        <v>1</v>
      </c>
      <c r="D41" s="535"/>
      <c r="E41" s="535"/>
      <c r="F41" s="535"/>
      <c r="G41" s="550"/>
      <c r="H41" s="535" t="s">
        <v>54</v>
      </c>
      <c r="I41" s="535" t="s">
        <v>387</v>
      </c>
      <c r="J41" s="358" t="s">
        <v>53</v>
      </c>
      <c r="K41" s="553"/>
    </row>
    <row r="42" spans="1:11" ht="14.1" customHeight="1" x14ac:dyDescent="0.2">
      <c r="A42" s="547">
        <v>3</v>
      </c>
      <c r="B42" s="552" t="s">
        <v>118</v>
      </c>
      <c r="C42" s="549">
        <v>1</v>
      </c>
      <c r="D42" s="535"/>
      <c r="E42" s="535"/>
      <c r="F42" s="535"/>
      <c r="G42" s="550"/>
      <c r="H42" s="535" t="s">
        <v>54</v>
      </c>
      <c r="I42" s="535" t="s">
        <v>387</v>
      </c>
      <c r="J42" s="358" t="s">
        <v>53</v>
      </c>
      <c r="K42" s="553"/>
    </row>
    <row r="43" spans="1:11" ht="14.1" customHeight="1" x14ac:dyDescent="0.2">
      <c r="A43" s="554">
        <v>3</v>
      </c>
      <c r="B43" s="555" t="s">
        <v>119</v>
      </c>
      <c r="C43" s="556">
        <v>1</v>
      </c>
      <c r="D43" s="557"/>
      <c r="E43" s="557"/>
      <c r="F43" s="557"/>
      <c r="G43" s="558"/>
      <c r="H43" s="535" t="s">
        <v>54</v>
      </c>
      <c r="I43" s="535" t="s">
        <v>387</v>
      </c>
      <c r="J43" s="395" t="s">
        <v>53</v>
      </c>
      <c r="K43" s="559"/>
    </row>
    <row r="44" spans="1:11" ht="14.1" customHeight="1" x14ac:dyDescent="0.2">
      <c r="A44" s="570">
        <v>1</v>
      </c>
      <c r="B44" s="571" t="s">
        <v>120</v>
      </c>
      <c r="C44" s="572">
        <v>1</v>
      </c>
      <c r="D44" s="573">
        <v>1</v>
      </c>
      <c r="E44" s="573"/>
      <c r="F44" s="573"/>
      <c r="G44" s="574"/>
      <c r="H44" s="573" t="s">
        <v>121</v>
      </c>
      <c r="I44" s="575" t="s">
        <v>387</v>
      </c>
      <c r="J44" s="393" t="s">
        <v>53</v>
      </c>
      <c r="K44" s="576" t="s">
        <v>122</v>
      </c>
    </row>
    <row r="45" spans="1:11" ht="14.1" customHeight="1" x14ac:dyDescent="0.2">
      <c r="A45" s="577">
        <v>2</v>
      </c>
      <c r="B45" s="578" t="s">
        <v>123</v>
      </c>
      <c r="C45" s="579">
        <v>1</v>
      </c>
      <c r="D45" s="575"/>
      <c r="E45" s="575"/>
      <c r="F45" s="575"/>
      <c r="G45" s="580"/>
      <c r="H45" s="575" t="s">
        <v>121</v>
      </c>
      <c r="I45" s="575" t="s">
        <v>387</v>
      </c>
      <c r="J45" s="358" t="s">
        <v>53</v>
      </c>
      <c r="K45" s="581" t="s">
        <v>124</v>
      </c>
    </row>
    <row r="46" spans="1:11" ht="14.1" customHeight="1" x14ac:dyDescent="0.2">
      <c r="A46" s="577">
        <v>2</v>
      </c>
      <c r="B46" s="578" t="s">
        <v>125</v>
      </c>
      <c r="C46" s="579">
        <v>1</v>
      </c>
      <c r="D46" s="575"/>
      <c r="E46" s="575"/>
      <c r="F46" s="575"/>
      <c r="G46" s="580"/>
      <c r="H46" s="575" t="s">
        <v>121</v>
      </c>
      <c r="I46" s="575" t="s">
        <v>387</v>
      </c>
      <c r="J46" s="358" t="s">
        <v>53</v>
      </c>
      <c r="K46" s="581" t="s">
        <v>126</v>
      </c>
    </row>
    <row r="47" spans="1:11" ht="14.1" customHeight="1" x14ac:dyDescent="0.2">
      <c r="A47" s="577">
        <v>1</v>
      </c>
      <c r="B47" s="582" t="s">
        <v>127</v>
      </c>
      <c r="C47" s="579"/>
      <c r="D47" s="575"/>
      <c r="E47" s="575"/>
      <c r="F47" s="575"/>
      <c r="G47" s="580">
        <v>1</v>
      </c>
      <c r="H47" s="575" t="s">
        <v>121</v>
      </c>
      <c r="I47" s="575" t="s">
        <v>387</v>
      </c>
      <c r="J47" s="358" t="s">
        <v>53</v>
      </c>
      <c r="K47" s="583" t="s">
        <v>128</v>
      </c>
    </row>
    <row r="48" spans="1:11" ht="14.1" customHeight="1" x14ac:dyDescent="0.2">
      <c r="A48" s="577">
        <v>1</v>
      </c>
      <c r="B48" s="582" t="s">
        <v>129</v>
      </c>
      <c r="C48" s="579">
        <v>1</v>
      </c>
      <c r="D48" s="575">
        <v>1</v>
      </c>
      <c r="E48" s="575"/>
      <c r="F48" s="575"/>
      <c r="G48" s="580"/>
      <c r="H48" s="575" t="s">
        <v>121</v>
      </c>
      <c r="I48" s="575" t="s">
        <v>387</v>
      </c>
      <c r="J48" s="358" t="s">
        <v>53</v>
      </c>
      <c r="K48" s="583" t="s">
        <v>130</v>
      </c>
    </row>
    <row r="49" spans="1:11" ht="14.1" customHeight="1" x14ac:dyDescent="0.2">
      <c r="A49" s="584">
        <v>1</v>
      </c>
      <c r="B49" s="585" t="s">
        <v>131</v>
      </c>
      <c r="C49" s="586">
        <v>1</v>
      </c>
      <c r="D49" s="587">
        <v>1</v>
      </c>
      <c r="E49" s="587"/>
      <c r="F49" s="587"/>
      <c r="G49" s="588"/>
      <c r="H49" s="587" t="s">
        <v>121</v>
      </c>
      <c r="I49" s="575" t="s">
        <v>387</v>
      </c>
      <c r="J49" s="395" t="s">
        <v>53</v>
      </c>
      <c r="K49" s="589" t="s">
        <v>132</v>
      </c>
    </row>
    <row r="50" spans="1:11" ht="14.1" customHeight="1" x14ac:dyDescent="0.2">
      <c r="A50" s="590">
        <v>1</v>
      </c>
      <c r="B50" s="591" t="s">
        <v>137</v>
      </c>
      <c r="C50" s="592">
        <v>1</v>
      </c>
      <c r="D50" s="593"/>
      <c r="E50" s="593"/>
      <c r="F50" s="593"/>
      <c r="G50" s="593"/>
      <c r="H50" s="595" t="s">
        <v>47</v>
      </c>
      <c r="I50" s="594"/>
      <c r="J50" s="393" t="s">
        <v>109</v>
      </c>
      <c r="K50" s="596" t="s">
        <v>138</v>
      </c>
    </row>
    <row r="51" spans="1:11" ht="14.1" customHeight="1" x14ac:dyDescent="0.2">
      <c r="A51" s="597">
        <v>2</v>
      </c>
      <c r="B51" s="598" t="s">
        <v>49</v>
      </c>
      <c r="C51" s="599">
        <v>1</v>
      </c>
      <c r="D51" s="595"/>
      <c r="E51" s="595"/>
      <c r="F51" s="595"/>
      <c r="G51" s="595"/>
      <c r="H51" s="595" t="s">
        <v>47</v>
      </c>
      <c r="I51" s="595"/>
      <c r="J51" s="358" t="s">
        <v>109</v>
      </c>
      <c r="K51" s="600" t="s">
        <v>136</v>
      </c>
    </row>
    <row r="52" spans="1:11" ht="14.1" customHeight="1" x14ac:dyDescent="0.2">
      <c r="A52" s="597">
        <v>2</v>
      </c>
      <c r="B52" s="598" t="s">
        <v>56</v>
      </c>
      <c r="C52" s="599">
        <v>1</v>
      </c>
      <c r="D52" s="595"/>
      <c r="E52" s="595"/>
      <c r="F52" s="595"/>
      <c r="G52" s="595"/>
      <c r="H52" s="595" t="s">
        <v>54</v>
      </c>
      <c r="I52" s="595"/>
      <c r="J52" s="358" t="s">
        <v>109</v>
      </c>
      <c r="K52" s="600" t="s">
        <v>136</v>
      </c>
    </row>
    <row r="53" spans="1:11" ht="14.1" customHeight="1" x14ac:dyDescent="0.2">
      <c r="A53" s="597">
        <v>1</v>
      </c>
      <c r="B53" s="601" t="s">
        <v>139</v>
      </c>
      <c r="C53" s="599">
        <v>1</v>
      </c>
      <c r="D53" s="595"/>
      <c r="E53" s="595"/>
      <c r="F53" s="595"/>
      <c r="G53" s="595"/>
      <c r="H53" s="595" t="s">
        <v>47</v>
      </c>
      <c r="I53" s="595"/>
      <c r="J53" s="358" t="s">
        <v>109</v>
      </c>
      <c r="K53" s="602" t="s">
        <v>140</v>
      </c>
    </row>
    <row r="54" spans="1:11" ht="14.1" customHeight="1" x14ac:dyDescent="0.2">
      <c r="A54" s="597">
        <v>2</v>
      </c>
      <c r="B54" s="598" t="s">
        <v>51</v>
      </c>
      <c r="C54" s="599">
        <v>1</v>
      </c>
      <c r="D54" s="595"/>
      <c r="E54" s="595"/>
      <c r="F54" s="595"/>
      <c r="G54" s="595"/>
      <c r="H54" s="595" t="s">
        <v>47</v>
      </c>
      <c r="I54" s="595"/>
      <c r="J54" s="358" t="s">
        <v>109</v>
      </c>
      <c r="K54" s="600" t="s">
        <v>136</v>
      </c>
    </row>
    <row r="55" spans="1:11" ht="14.1" customHeight="1" x14ac:dyDescent="0.2">
      <c r="A55" s="603">
        <v>2</v>
      </c>
      <c r="B55" s="604" t="s">
        <v>58</v>
      </c>
      <c r="C55" s="605">
        <v>1</v>
      </c>
      <c r="D55" s="606"/>
      <c r="E55" s="606"/>
      <c r="F55" s="606"/>
      <c r="G55" s="606"/>
      <c r="H55" s="595" t="s">
        <v>54</v>
      </c>
      <c r="I55" s="595"/>
      <c r="J55" s="395" t="s">
        <v>109</v>
      </c>
      <c r="K55" s="607" t="s">
        <v>136</v>
      </c>
    </row>
    <row r="56" spans="1:11" ht="14.1" customHeight="1" x14ac:dyDescent="0.2">
      <c r="A56" s="608">
        <v>1</v>
      </c>
      <c r="B56" s="609" t="s">
        <v>133</v>
      </c>
      <c r="C56" s="610">
        <v>1</v>
      </c>
      <c r="D56" s="611"/>
      <c r="E56" s="611"/>
      <c r="F56" s="611"/>
      <c r="G56" s="611"/>
      <c r="H56" s="611" t="s">
        <v>61</v>
      </c>
      <c r="I56" s="442" t="s">
        <v>389</v>
      </c>
      <c r="J56" s="358" t="s">
        <v>135</v>
      </c>
      <c r="K56" s="612" t="s">
        <v>134</v>
      </c>
    </row>
    <row r="57" spans="1:11" ht="14.1" customHeight="1" x14ac:dyDescent="0.2">
      <c r="A57" s="613">
        <v>2</v>
      </c>
      <c r="B57" s="614" t="s">
        <v>89</v>
      </c>
      <c r="C57" s="615">
        <v>1</v>
      </c>
      <c r="D57" s="442"/>
      <c r="E57" s="442"/>
      <c r="F57" s="442"/>
      <c r="G57" s="442"/>
      <c r="H57" s="442" t="s">
        <v>61</v>
      </c>
      <c r="I57" s="442" t="s">
        <v>389</v>
      </c>
      <c r="J57" s="358" t="s">
        <v>66</v>
      </c>
      <c r="K57" s="616" t="s">
        <v>136</v>
      </c>
    </row>
    <row r="58" spans="1:11" ht="14.1" customHeight="1" x14ac:dyDescent="0.2">
      <c r="A58" s="613">
        <v>2</v>
      </c>
      <c r="B58" s="614" t="s">
        <v>83</v>
      </c>
      <c r="C58" s="615">
        <v>1</v>
      </c>
      <c r="D58" s="442"/>
      <c r="E58" s="442"/>
      <c r="F58" s="442"/>
      <c r="G58" s="442"/>
      <c r="H58" s="442" t="s">
        <v>61</v>
      </c>
      <c r="I58" s="442" t="s">
        <v>389</v>
      </c>
      <c r="J58" s="358" t="s">
        <v>66</v>
      </c>
      <c r="K58" s="616" t="s">
        <v>136</v>
      </c>
    </row>
    <row r="59" spans="1:11" ht="14.1" customHeight="1" x14ac:dyDescent="0.2">
      <c r="A59" s="613">
        <v>2</v>
      </c>
      <c r="B59" s="614" t="s">
        <v>90</v>
      </c>
      <c r="C59" s="615">
        <v>1</v>
      </c>
      <c r="D59" s="442"/>
      <c r="E59" s="442"/>
      <c r="F59" s="442"/>
      <c r="G59" s="442"/>
      <c r="H59" s="442" t="s">
        <v>61</v>
      </c>
      <c r="I59" s="442" t="s">
        <v>389</v>
      </c>
      <c r="J59" s="358" t="s">
        <v>92</v>
      </c>
      <c r="K59" s="616" t="s">
        <v>136</v>
      </c>
    </row>
    <row r="60" spans="1:11" ht="14.1" customHeight="1" x14ac:dyDescent="0.2">
      <c r="A60" s="617">
        <v>2</v>
      </c>
      <c r="B60" s="618" t="s">
        <v>105</v>
      </c>
      <c r="C60" s="619">
        <v>1</v>
      </c>
      <c r="D60" s="620"/>
      <c r="E60" s="620"/>
      <c r="F60" s="620"/>
      <c r="G60" s="620">
        <v>1</v>
      </c>
      <c r="H60" s="620" t="s">
        <v>61</v>
      </c>
      <c r="I60" s="442" t="s">
        <v>389</v>
      </c>
      <c r="J60" s="358" t="s">
        <v>66</v>
      </c>
      <c r="K60" s="621"/>
    </row>
    <row r="61" spans="1:11" ht="14.1" customHeight="1" x14ac:dyDescent="0.2">
      <c r="A61" s="560">
        <v>1</v>
      </c>
      <c r="B61" s="622" t="s">
        <v>141</v>
      </c>
      <c r="C61" s="623">
        <v>1</v>
      </c>
      <c r="D61" s="561"/>
      <c r="E61" s="561"/>
      <c r="F61" s="561"/>
      <c r="G61" s="561"/>
      <c r="H61" s="561" t="s">
        <v>394</v>
      </c>
      <c r="I61" s="624" t="s">
        <v>387</v>
      </c>
      <c r="J61" s="393" t="s">
        <v>63</v>
      </c>
      <c r="K61" s="564" t="s">
        <v>142</v>
      </c>
    </row>
    <row r="62" spans="1:11" ht="14.1" customHeight="1" x14ac:dyDescent="0.2">
      <c r="A62" s="565">
        <v>2</v>
      </c>
      <c r="B62" s="625" t="s">
        <v>143</v>
      </c>
      <c r="C62" s="626">
        <v>1</v>
      </c>
      <c r="D62" s="563"/>
      <c r="E62" s="563"/>
      <c r="F62" s="563"/>
      <c r="G62" s="563">
        <v>1</v>
      </c>
      <c r="H62" s="563" t="s">
        <v>394</v>
      </c>
      <c r="I62" s="624" t="s">
        <v>387</v>
      </c>
      <c r="J62" s="358" t="s">
        <v>63</v>
      </c>
      <c r="K62" s="567" t="s">
        <v>136</v>
      </c>
    </row>
    <row r="63" spans="1:11" ht="14.1" customHeight="1" x14ac:dyDescent="0.2">
      <c r="A63" s="565">
        <v>2</v>
      </c>
      <c r="B63" s="625" t="s">
        <v>144</v>
      </c>
      <c r="C63" s="627">
        <v>1</v>
      </c>
      <c r="D63" s="563"/>
      <c r="E63" s="563"/>
      <c r="F63" s="563"/>
      <c r="G63" s="563">
        <v>1</v>
      </c>
      <c r="H63" s="563" t="s">
        <v>394</v>
      </c>
      <c r="I63" s="624" t="s">
        <v>387</v>
      </c>
      <c r="J63" s="358" t="s">
        <v>63</v>
      </c>
      <c r="K63" s="567" t="s">
        <v>136</v>
      </c>
    </row>
    <row r="64" spans="1:11" ht="14.25" customHeight="1" x14ac:dyDescent="0.2">
      <c r="A64" s="565">
        <v>2</v>
      </c>
      <c r="B64" s="625" t="s">
        <v>60</v>
      </c>
      <c r="C64" s="627">
        <v>1</v>
      </c>
      <c r="D64" s="624"/>
      <c r="E64" s="624"/>
      <c r="F64" s="624"/>
      <c r="G64" s="624">
        <v>1</v>
      </c>
      <c r="H64" s="624" t="s">
        <v>394</v>
      </c>
      <c r="I64" s="624" t="s">
        <v>389</v>
      </c>
      <c r="J64" s="358" t="s">
        <v>63</v>
      </c>
      <c r="K64" s="567" t="s">
        <v>136</v>
      </c>
    </row>
    <row r="65" spans="1:11" ht="14.25" customHeight="1" x14ac:dyDescent="0.2">
      <c r="A65" s="724">
        <v>1</v>
      </c>
      <c r="B65" s="725" t="s">
        <v>64</v>
      </c>
      <c r="C65" s="726">
        <v>1</v>
      </c>
      <c r="D65" s="629">
        <v>1</v>
      </c>
      <c r="E65" s="629"/>
      <c r="F65" s="629"/>
      <c r="G65" s="630"/>
      <c r="H65" s="629" t="s">
        <v>61</v>
      </c>
      <c r="I65" s="629" t="s">
        <v>387</v>
      </c>
      <c r="J65" s="358" t="s">
        <v>135</v>
      </c>
      <c r="K65" s="727" t="s">
        <v>65</v>
      </c>
    </row>
    <row r="66" spans="1:11" ht="14.1" customHeight="1" x14ac:dyDescent="0.2">
      <c r="A66" s="706">
        <v>2</v>
      </c>
      <c r="B66" s="712" t="s">
        <v>67</v>
      </c>
      <c r="C66" s="708"/>
      <c r="D66" s="708"/>
      <c r="E66" s="708"/>
      <c r="F66" s="708"/>
      <c r="G66" s="708"/>
      <c r="H66" s="628" t="s">
        <v>61</v>
      </c>
      <c r="I66" s="708" t="s">
        <v>387</v>
      </c>
      <c r="J66" s="710" t="s">
        <v>66</v>
      </c>
      <c r="K66" s="711"/>
    </row>
    <row r="67" spans="1:11" ht="14.1" customHeight="1" x14ac:dyDescent="0.2">
      <c r="A67" s="706">
        <v>3</v>
      </c>
      <c r="B67" s="713" t="s">
        <v>146</v>
      </c>
      <c r="C67" s="708">
        <v>1</v>
      </c>
      <c r="D67" s="708"/>
      <c r="E67" s="708"/>
      <c r="F67" s="708"/>
      <c r="G67" s="708"/>
      <c r="H67" s="708" t="s">
        <v>61</v>
      </c>
      <c r="I67" s="708" t="s">
        <v>388</v>
      </c>
      <c r="J67" s="710" t="s">
        <v>66</v>
      </c>
      <c r="K67" s="711" t="s">
        <v>147</v>
      </c>
    </row>
    <row r="68" spans="1:11" ht="14.1" customHeight="1" x14ac:dyDescent="0.2">
      <c r="A68" s="706">
        <v>4</v>
      </c>
      <c r="B68" s="714" t="s">
        <v>148</v>
      </c>
      <c r="C68" s="708">
        <v>1</v>
      </c>
      <c r="D68" s="708"/>
      <c r="E68" s="708"/>
      <c r="F68" s="708"/>
      <c r="G68" s="708"/>
      <c r="H68" s="708" t="s">
        <v>61</v>
      </c>
      <c r="I68" s="708" t="s">
        <v>387</v>
      </c>
      <c r="J68" s="710" t="s">
        <v>66</v>
      </c>
      <c r="K68" s="715" t="s">
        <v>149</v>
      </c>
    </row>
    <row r="69" spans="1:11" ht="14.1" customHeight="1" x14ac:dyDescent="0.2">
      <c r="A69" s="706">
        <v>5</v>
      </c>
      <c r="B69" s="716" t="s">
        <v>79</v>
      </c>
      <c r="C69" s="708">
        <v>1</v>
      </c>
      <c r="D69" s="708"/>
      <c r="E69" s="708"/>
      <c r="F69" s="708"/>
      <c r="G69" s="708"/>
      <c r="H69" s="708" t="s">
        <v>61</v>
      </c>
      <c r="I69" s="708" t="s">
        <v>387</v>
      </c>
      <c r="J69" s="710" t="s">
        <v>66</v>
      </c>
      <c r="K69" s="717" t="s">
        <v>150</v>
      </c>
    </row>
    <row r="70" spans="1:11" ht="14.1" customHeight="1" x14ac:dyDescent="0.2">
      <c r="A70" s="706">
        <v>5</v>
      </c>
      <c r="B70" s="716" t="s">
        <v>85</v>
      </c>
      <c r="C70" s="708">
        <v>1</v>
      </c>
      <c r="D70" s="708"/>
      <c r="E70" s="708"/>
      <c r="F70" s="708"/>
      <c r="G70" s="708"/>
      <c r="H70" s="708" t="s">
        <v>61</v>
      </c>
      <c r="I70" s="708" t="s">
        <v>387</v>
      </c>
      <c r="J70" s="710" t="s">
        <v>66</v>
      </c>
      <c r="K70" s="717" t="s">
        <v>86</v>
      </c>
    </row>
    <row r="71" spans="1:11" ht="14.1" customHeight="1" x14ac:dyDescent="0.2">
      <c r="A71" s="706">
        <v>4</v>
      </c>
      <c r="B71" s="714" t="s">
        <v>71</v>
      </c>
      <c r="C71" s="708">
        <v>1</v>
      </c>
      <c r="D71" s="708"/>
      <c r="E71" s="708"/>
      <c r="F71" s="708"/>
      <c r="G71" s="708"/>
      <c r="H71" s="708" t="s">
        <v>61</v>
      </c>
      <c r="I71" s="708" t="s">
        <v>387</v>
      </c>
      <c r="J71" s="710" t="s">
        <v>66</v>
      </c>
      <c r="K71" s="715" t="s">
        <v>72</v>
      </c>
    </row>
    <row r="72" spans="1:11" ht="14.1" customHeight="1" x14ac:dyDescent="0.2">
      <c r="A72" s="718">
        <v>3</v>
      </c>
      <c r="B72" s="713" t="s">
        <v>151</v>
      </c>
      <c r="C72" s="708">
        <v>1</v>
      </c>
      <c r="D72" s="708"/>
      <c r="E72" s="708"/>
      <c r="F72" s="708"/>
      <c r="G72" s="708"/>
      <c r="H72" s="708" t="s">
        <v>61</v>
      </c>
      <c r="I72" s="708" t="s">
        <v>388</v>
      </c>
      <c r="J72" s="710" t="s">
        <v>66</v>
      </c>
      <c r="K72" s="711" t="s">
        <v>152</v>
      </c>
    </row>
    <row r="73" spans="1:11" ht="14.1" customHeight="1" x14ac:dyDescent="0.2">
      <c r="A73" s="706">
        <v>4</v>
      </c>
      <c r="B73" s="714" t="s">
        <v>153</v>
      </c>
      <c r="C73" s="708">
        <v>1</v>
      </c>
      <c r="D73" s="708"/>
      <c r="E73" s="708"/>
      <c r="F73" s="708"/>
      <c r="G73" s="708"/>
      <c r="H73" s="708" t="s">
        <v>61</v>
      </c>
      <c r="I73" s="708" t="s">
        <v>387</v>
      </c>
      <c r="J73" s="710" t="s">
        <v>66</v>
      </c>
      <c r="K73" s="715" t="s">
        <v>154</v>
      </c>
    </row>
    <row r="74" spans="1:11" ht="14.1" customHeight="1" x14ac:dyDescent="0.2">
      <c r="A74" s="706">
        <v>5</v>
      </c>
      <c r="B74" s="716" t="s">
        <v>81</v>
      </c>
      <c r="C74" s="708">
        <v>1</v>
      </c>
      <c r="D74" s="708"/>
      <c r="E74" s="708"/>
      <c r="F74" s="708"/>
      <c r="G74" s="708"/>
      <c r="H74" s="708" t="s">
        <v>61</v>
      </c>
      <c r="I74" s="708" t="s">
        <v>387</v>
      </c>
      <c r="J74" s="710" t="s">
        <v>66</v>
      </c>
      <c r="K74" s="717" t="s">
        <v>155</v>
      </c>
    </row>
    <row r="75" spans="1:11" ht="14.1" customHeight="1" x14ac:dyDescent="0.2">
      <c r="A75" s="706">
        <v>5</v>
      </c>
      <c r="B75" s="716" t="s">
        <v>87</v>
      </c>
      <c r="C75" s="708">
        <v>1</v>
      </c>
      <c r="D75" s="708"/>
      <c r="E75" s="708"/>
      <c r="F75" s="708"/>
      <c r="G75" s="708"/>
      <c r="H75" s="708" t="s">
        <v>61</v>
      </c>
      <c r="I75" s="708" t="s">
        <v>387</v>
      </c>
      <c r="J75" s="710" t="s">
        <v>66</v>
      </c>
      <c r="K75" s="717" t="s">
        <v>88</v>
      </c>
    </row>
    <row r="76" spans="1:11" ht="14.1" customHeight="1" x14ac:dyDescent="0.2">
      <c r="A76" s="706">
        <v>4</v>
      </c>
      <c r="B76" s="714" t="s">
        <v>73</v>
      </c>
      <c r="C76" s="708">
        <v>1</v>
      </c>
      <c r="D76" s="708"/>
      <c r="E76" s="708"/>
      <c r="F76" s="708"/>
      <c r="G76" s="708"/>
      <c r="H76" s="708" t="s">
        <v>61</v>
      </c>
      <c r="I76" s="708" t="s">
        <v>387</v>
      </c>
      <c r="J76" s="710" t="s">
        <v>66</v>
      </c>
      <c r="K76" s="715" t="s">
        <v>74</v>
      </c>
    </row>
    <row r="77" spans="1:11" ht="14.1" customHeight="1" x14ac:dyDescent="0.2">
      <c r="A77" s="706">
        <v>2</v>
      </c>
      <c r="B77" s="719" t="s">
        <v>89</v>
      </c>
      <c r="C77" s="707">
        <v>1</v>
      </c>
      <c r="D77" s="708"/>
      <c r="E77" s="708"/>
      <c r="F77" s="708"/>
      <c r="G77" s="709">
        <v>1</v>
      </c>
      <c r="H77" s="708" t="s">
        <v>61</v>
      </c>
      <c r="I77" s="708" t="s">
        <v>387</v>
      </c>
      <c r="J77" s="710" t="s">
        <v>66</v>
      </c>
      <c r="K77" s="711"/>
    </row>
    <row r="78" spans="1:11" ht="14.1" customHeight="1" x14ac:dyDescent="0.2">
      <c r="A78" s="720">
        <v>2</v>
      </c>
      <c r="B78" s="721" t="s">
        <v>90</v>
      </c>
      <c r="C78" s="722">
        <v>1</v>
      </c>
      <c r="D78" s="644"/>
      <c r="E78" s="644"/>
      <c r="F78" s="644"/>
      <c r="G78" s="646">
        <v>1</v>
      </c>
      <c r="H78" s="644" t="s">
        <v>390</v>
      </c>
      <c r="I78" s="644" t="s">
        <v>387</v>
      </c>
      <c r="J78" s="395" t="s">
        <v>66</v>
      </c>
      <c r="K78" s="723"/>
    </row>
    <row r="79" spans="1:11" ht="14.25" customHeight="1" x14ac:dyDescent="0.2">
      <c r="A79" s="693">
        <v>1</v>
      </c>
      <c r="B79" s="694" t="s">
        <v>64</v>
      </c>
      <c r="C79" s="695">
        <v>1</v>
      </c>
      <c r="D79" s="678">
        <v>1</v>
      </c>
      <c r="E79" s="678"/>
      <c r="F79" s="678"/>
      <c r="G79" s="696"/>
      <c r="H79" s="678" t="s">
        <v>61</v>
      </c>
      <c r="I79" s="678" t="s">
        <v>387</v>
      </c>
      <c r="J79" s="697" t="s">
        <v>135</v>
      </c>
      <c r="K79" s="698" t="s">
        <v>65</v>
      </c>
    </row>
    <row r="80" spans="1:11" ht="14.25" customHeight="1" x14ac:dyDescent="0.2">
      <c r="A80" s="693">
        <v>2</v>
      </c>
      <c r="B80" s="734" t="s">
        <v>67</v>
      </c>
      <c r="C80" s="695"/>
      <c r="D80" s="678"/>
      <c r="E80" s="678"/>
      <c r="F80" s="678"/>
      <c r="G80" s="696"/>
      <c r="H80" s="678" t="s">
        <v>61</v>
      </c>
      <c r="I80" s="678"/>
      <c r="J80" s="395" t="s">
        <v>66</v>
      </c>
      <c r="K80" s="698"/>
    </row>
    <row r="81" spans="1:11" ht="14.1" customHeight="1" x14ac:dyDescent="0.2">
      <c r="A81" s="678">
        <v>3</v>
      </c>
      <c r="B81" s="699" t="s">
        <v>156</v>
      </c>
      <c r="C81" s="678">
        <v>1</v>
      </c>
      <c r="D81" s="678"/>
      <c r="E81" s="678"/>
      <c r="F81" s="678"/>
      <c r="G81" s="678">
        <v>0</v>
      </c>
      <c r="H81" s="678" t="s">
        <v>61</v>
      </c>
      <c r="I81" s="678" t="s">
        <v>387</v>
      </c>
      <c r="J81" s="697" t="s">
        <v>135</v>
      </c>
      <c r="K81" s="698"/>
    </row>
    <row r="82" spans="1:11" ht="14.25" x14ac:dyDescent="0.2">
      <c r="A82" s="678">
        <v>4</v>
      </c>
      <c r="B82" s="735" t="s">
        <v>75</v>
      </c>
      <c r="C82" s="678">
        <v>1</v>
      </c>
      <c r="D82" s="678"/>
      <c r="E82" s="678"/>
      <c r="F82" s="678"/>
      <c r="G82" s="678"/>
      <c r="H82" s="678" t="s">
        <v>61</v>
      </c>
      <c r="I82" s="678" t="s">
        <v>389</v>
      </c>
      <c r="J82" s="697" t="s">
        <v>66</v>
      </c>
      <c r="K82" s="698"/>
    </row>
    <row r="83" spans="1:11" ht="15" customHeight="1" x14ac:dyDescent="0.2">
      <c r="A83" s="678">
        <v>4</v>
      </c>
      <c r="B83" s="736" t="s">
        <v>90</v>
      </c>
      <c r="C83" s="678">
        <v>1</v>
      </c>
      <c r="D83" s="678"/>
      <c r="E83" s="678"/>
      <c r="F83" s="678"/>
      <c r="G83" s="678"/>
      <c r="H83" s="678" t="s">
        <v>61</v>
      </c>
      <c r="I83" s="678" t="s">
        <v>389</v>
      </c>
      <c r="J83" s="697" t="s">
        <v>66</v>
      </c>
      <c r="K83" s="698"/>
    </row>
    <row r="84" spans="1:11" ht="14.1" customHeight="1" x14ac:dyDescent="0.2">
      <c r="A84" s="700">
        <v>3</v>
      </c>
      <c r="B84" s="701" t="s">
        <v>69</v>
      </c>
      <c r="C84" s="702">
        <v>1</v>
      </c>
      <c r="D84" s="632"/>
      <c r="E84" s="632"/>
      <c r="F84" s="632"/>
      <c r="G84" s="703"/>
      <c r="H84" s="632" t="s">
        <v>61</v>
      </c>
      <c r="I84" s="632" t="s">
        <v>387</v>
      </c>
      <c r="J84" s="704" t="s">
        <v>66</v>
      </c>
      <c r="K84" s="705" t="s">
        <v>70</v>
      </c>
    </row>
    <row r="85" spans="1:11" ht="14.1" customHeight="1" x14ac:dyDescent="0.2">
      <c r="A85" s="706">
        <v>2</v>
      </c>
      <c r="B85" s="719" t="s">
        <v>89</v>
      </c>
      <c r="C85" s="707">
        <v>1</v>
      </c>
      <c r="D85" s="708"/>
      <c r="E85" s="708"/>
      <c r="F85" s="708"/>
      <c r="G85" s="709">
        <v>1</v>
      </c>
      <c r="H85" s="708" t="s">
        <v>61</v>
      </c>
      <c r="I85" s="708" t="s">
        <v>387</v>
      </c>
      <c r="J85" s="710" t="s">
        <v>66</v>
      </c>
      <c r="K85" s="711"/>
    </row>
    <row r="86" spans="1:11" ht="14.1" customHeight="1" x14ac:dyDescent="0.2">
      <c r="A86" s="720">
        <v>2</v>
      </c>
      <c r="B86" s="721" t="s">
        <v>90</v>
      </c>
      <c r="C86" s="722">
        <v>1</v>
      </c>
      <c r="D86" s="644"/>
      <c r="E86" s="644"/>
      <c r="F86" s="644"/>
      <c r="G86" s="646">
        <v>1</v>
      </c>
      <c r="H86" s="644" t="s">
        <v>390</v>
      </c>
      <c r="I86" s="644" t="s">
        <v>387</v>
      </c>
      <c r="J86" s="395" t="s">
        <v>92</v>
      </c>
      <c r="K86" s="723"/>
    </row>
    <row r="87" spans="1:11" ht="14.25" customHeight="1" x14ac:dyDescent="0.2">
      <c r="A87" s="683">
        <v>1</v>
      </c>
      <c r="B87" s="684" t="s">
        <v>64</v>
      </c>
      <c r="C87" s="685">
        <v>1</v>
      </c>
      <c r="D87" s="686">
        <v>1</v>
      </c>
      <c r="E87" s="686"/>
      <c r="F87" s="686"/>
      <c r="G87" s="687">
        <v>0</v>
      </c>
      <c r="H87" s="686" t="s">
        <v>61</v>
      </c>
      <c r="I87" s="686" t="s">
        <v>387</v>
      </c>
      <c r="J87" s="688" t="s">
        <v>135</v>
      </c>
      <c r="K87" s="689" t="s">
        <v>65</v>
      </c>
    </row>
    <row r="88" spans="1:11" ht="14.25" x14ac:dyDescent="0.2">
      <c r="A88" s="683">
        <v>2</v>
      </c>
      <c r="B88" s="690" t="s">
        <v>145</v>
      </c>
      <c r="C88" s="686">
        <v>1</v>
      </c>
      <c r="D88" s="686"/>
      <c r="E88" s="686"/>
      <c r="F88" s="686"/>
      <c r="G88" s="687">
        <v>0</v>
      </c>
      <c r="H88" s="686" t="s">
        <v>61</v>
      </c>
      <c r="I88" s="686" t="s">
        <v>387</v>
      </c>
      <c r="J88" s="688" t="s">
        <v>66</v>
      </c>
      <c r="K88" s="689"/>
    </row>
    <row r="89" spans="1:11" ht="14.25" x14ac:dyDescent="0.2">
      <c r="A89" s="683">
        <v>3</v>
      </c>
      <c r="B89" s="691" t="s">
        <v>89</v>
      </c>
      <c r="C89" s="686">
        <v>1</v>
      </c>
      <c r="D89" s="686"/>
      <c r="E89" s="686"/>
      <c r="F89" s="686"/>
      <c r="G89" s="687">
        <v>0</v>
      </c>
      <c r="H89" s="686" t="s">
        <v>61</v>
      </c>
      <c r="I89" s="686" t="s">
        <v>389</v>
      </c>
      <c r="J89" s="688" t="s">
        <v>66</v>
      </c>
      <c r="K89" s="689"/>
    </row>
    <row r="90" spans="1:11" ht="14.25" x14ac:dyDescent="0.2">
      <c r="A90" s="683">
        <v>3</v>
      </c>
      <c r="B90" s="692" t="s">
        <v>83</v>
      </c>
      <c r="C90" s="686">
        <v>1</v>
      </c>
      <c r="D90" s="686"/>
      <c r="E90" s="686"/>
      <c r="F90" s="686"/>
      <c r="G90" s="687">
        <v>0</v>
      </c>
      <c r="H90" s="686" t="s">
        <v>61</v>
      </c>
      <c r="I90" s="686" t="s">
        <v>389</v>
      </c>
      <c r="J90" s="688" t="s">
        <v>66</v>
      </c>
      <c r="K90" s="689"/>
    </row>
    <row r="91" spans="1:11" ht="14.1" customHeight="1" x14ac:dyDescent="0.2">
      <c r="A91" s="633">
        <v>2</v>
      </c>
      <c r="B91" s="634" t="s">
        <v>69</v>
      </c>
      <c r="C91" s="681">
        <v>1</v>
      </c>
      <c r="D91" s="631"/>
      <c r="E91" s="631"/>
      <c r="F91" s="631"/>
      <c r="G91" s="687">
        <v>0</v>
      </c>
      <c r="H91" s="631" t="s">
        <v>61</v>
      </c>
      <c r="I91" s="631" t="s">
        <v>387</v>
      </c>
      <c r="J91" s="679" t="s">
        <v>66</v>
      </c>
      <c r="K91" s="682" t="s">
        <v>70</v>
      </c>
    </row>
    <row r="92" spans="1:11" ht="14.1" customHeight="1" x14ac:dyDescent="0.2">
      <c r="A92" s="683">
        <v>2</v>
      </c>
      <c r="B92" s="728" t="s">
        <v>77</v>
      </c>
      <c r="C92" s="686"/>
      <c r="D92" s="686"/>
      <c r="E92" s="686"/>
      <c r="F92" s="686"/>
      <c r="G92" s="687">
        <v>0</v>
      </c>
      <c r="H92" s="686"/>
      <c r="I92" s="686" t="s">
        <v>387</v>
      </c>
      <c r="J92" s="688" t="s">
        <v>66</v>
      </c>
      <c r="K92" s="689"/>
    </row>
    <row r="93" spans="1:11" ht="14.1" customHeight="1" x14ac:dyDescent="0.2">
      <c r="A93" s="729">
        <v>2</v>
      </c>
      <c r="B93" s="730" t="s">
        <v>90</v>
      </c>
      <c r="C93" s="731">
        <v>1</v>
      </c>
      <c r="D93" s="680"/>
      <c r="E93" s="680"/>
      <c r="F93" s="680"/>
      <c r="G93" s="687">
        <v>0</v>
      </c>
      <c r="H93" s="680" t="s">
        <v>390</v>
      </c>
      <c r="I93" s="680" t="s">
        <v>387</v>
      </c>
      <c r="J93" s="732" t="s">
        <v>66</v>
      </c>
      <c r="K93" s="733"/>
    </row>
  </sheetData>
  <pageMargins left="0.75" right="0.75" top="1" bottom="1" header="0.5" footer="0.5"/>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K37"/>
  <sheetViews>
    <sheetView zoomScaleNormal="100" workbookViewId="0">
      <pane xSplit="2" ySplit="1" topLeftCell="C2" activePane="bottomRight" state="frozen"/>
      <selection activeCell="B2" sqref="B2"/>
      <selection pane="topRight" activeCell="B2" sqref="B2"/>
      <selection pane="bottomLeft" activeCell="B2" sqref="B2"/>
      <selection pane="bottomRight" activeCell="J5" sqref="J5"/>
    </sheetView>
  </sheetViews>
  <sheetFormatPr baseColWidth="10" defaultColWidth="10.625" defaultRowHeight="14.1" customHeight="1" x14ac:dyDescent="0.2"/>
  <cols>
    <col min="1" max="1" width="10.625" style="400" customWidth="1"/>
    <col min="2" max="2" width="35.375" style="400" customWidth="1"/>
    <col min="3" max="3" width="16.875" style="400" customWidth="1"/>
    <col min="4" max="4" width="25.5" style="400" hidden="1" customWidth="1"/>
    <col min="5" max="5" width="16.5" style="400" customWidth="1"/>
    <col min="6" max="6" width="14.375" style="400" bestFit="1" customWidth="1"/>
    <col min="7" max="7" width="10.5" style="400" bestFit="1" customWidth="1"/>
    <col min="8" max="8" width="8.875" style="400" bestFit="1" customWidth="1"/>
    <col min="9" max="9" width="40.375" style="400" bestFit="1" customWidth="1"/>
    <col min="10" max="10" width="67.75" style="400" bestFit="1" customWidth="1"/>
    <col min="11" max="11" width="159.875" style="400" bestFit="1" customWidth="1"/>
    <col min="12" max="12" width="19.625" style="400" customWidth="1"/>
    <col min="13" max="52" width="10.625" style="400" customWidth="1"/>
    <col min="53" max="16384" width="10.625" style="400"/>
  </cols>
  <sheetData>
    <row r="1" spans="1:11" ht="41.1" customHeight="1" x14ac:dyDescent="0.2">
      <c r="A1" s="403" t="s">
        <v>23</v>
      </c>
      <c r="B1" s="406" t="s">
        <v>24</v>
      </c>
      <c r="C1" s="403" t="s">
        <v>25</v>
      </c>
      <c r="D1" s="403" t="s">
        <v>26</v>
      </c>
      <c r="E1" s="404" t="s">
        <v>27</v>
      </c>
      <c r="F1" s="404" t="s">
        <v>28</v>
      </c>
      <c r="G1" s="403" t="s">
        <v>29</v>
      </c>
      <c r="H1" s="405" t="s">
        <v>30</v>
      </c>
      <c r="I1" s="405" t="s">
        <v>386</v>
      </c>
      <c r="J1" s="405" t="s">
        <v>391</v>
      </c>
      <c r="K1" s="403" t="s">
        <v>31</v>
      </c>
    </row>
    <row r="2" spans="1:11" ht="14.1" customHeight="1" x14ac:dyDescent="0.2">
      <c r="A2" s="654">
        <v>1</v>
      </c>
      <c r="B2" s="655" t="s">
        <v>157</v>
      </c>
      <c r="C2" s="654"/>
      <c r="D2" s="611"/>
      <c r="E2" s="611"/>
      <c r="F2" s="611"/>
      <c r="G2" s="656"/>
      <c r="H2" s="657" t="s">
        <v>43</v>
      </c>
      <c r="I2" s="442" t="s">
        <v>387</v>
      </c>
      <c r="J2" s="366" t="s">
        <v>35</v>
      </c>
      <c r="K2" s="658" t="s">
        <v>158</v>
      </c>
    </row>
    <row r="3" spans="1:11" ht="14.1" customHeight="1" x14ac:dyDescent="0.2">
      <c r="A3" s="659">
        <v>1</v>
      </c>
      <c r="B3" s="660" t="s">
        <v>159</v>
      </c>
      <c r="C3" s="659"/>
      <c r="D3" s="442"/>
      <c r="E3" s="442"/>
      <c r="F3" s="442"/>
      <c r="G3" s="443"/>
      <c r="H3" s="661" t="s">
        <v>43</v>
      </c>
      <c r="I3" s="442" t="s">
        <v>387</v>
      </c>
      <c r="J3" s="368" t="s">
        <v>35</v>
      </c>
      <c r="K3" s="662" t="s">
        <v>160</v>
      </c>
    </row>
    <row r="4" spans="1:11" ht="14.1" customHeight="1" x14ac:dyDescent="0.2">
      <c r="A4" s="659">
        <v>1</v>
      </c>
      <c r="B4" s="663" t="s">
        <v>161</v>
      </c>
      <c r="C4" s="659"/>
      <c r="D4" s="442"/>
      <c r="E4" s="442"/>
      <c r="F4" s="442"/>
      <c r="G4" s="443"/>
      <c r="H4" s="661" t="s">
        <v>43</v>
      </c>
      <c r="I4" s="442" t="s">
        <v>387</v>
      </c>
      <c r="J4" s="368" t="s">
        <v>35</v>
      </c>
      <c r="K4" s="662" t="s">
        <v>162</v>
      </c>
    </row>
    <row r="5" spans="1:11" ht="14.1" customHeight="1" x14ac:dyDescent="0.2">
      <c r="A5" s="659">
        <v>1</v>
      </c>
      <c r="B5" s="660" t="s">
        <v>163</v>
      </c>
      <c r="C5" s="659"/>
      <c r="D5" s="442"/>
      <c r="E5" s="442"/>
      <c r="F5" s="442"/>
      <c r="G5" s="443"/>
      <c r="H5" s="661" t="s">
        <v>43</v>
      </c>
      <c r="I5" s="442" t="s">
        <v>387</v>
      </c>
      <c r="J5" s="368" t="s">
        <v>35</v>
      </c>
      <c r="K5" s="662" t="s">
        <v>164</v>
      </c>
    </row>
    <row r="6" spans="1:11" ht="14.1" customHeight="1" x14ac:dyDescent="0.2">
      <c r="A6" s="664">
        <v>1</v>
      </c>
      <c r="B6" s="665" t="s">
        <v>165</v>
      </c>
      <c r="C6" s="664">
        <v>1</v>
      </c>
      <c r="D6" s="620"/>
      <c r="E6" s="620"/>
      <c r="F6" s="620"/>
      <c r="G6" s="666">
        <v>1</v>
      </c>
      <c r="H6" s="667" t="s">
        <v>43</v>
      </c>
      <c r="I6" s="442" t="s">
        <v>387</v>
      </c>
      <c r="J6" s="370" t="s">
        <v>167</v>
      </c>
      <c r="K6" s="668" t="s">
        <v>166</v>
      </c>
    </row>
    <row r="7" spans="1:11" ht="14.1" customHeight="1" x14ac:dyDescent="0.2">
      <c r="A7" s="647">
        <v>1</v>
      </c>
      <c r="B7" s="648" t="s">
        <v>199</v>
      </c>
      <c r="C7" s="647"/>
      <c r="D7" s="561"/>
      <c r="E7" s="561"/>
      <c r="F7" s="561"/>
      <c r="G7" s="649"/>
      <c r="H7" s="562" t="s">
        <v>43</v>
      </c>
      <c r="I7" s="563" t="s">
        <v>387</v>
      </c>
      <c r="J7" s="366" t="s">
        <v>201</v>
      </c>
      <c r="K7" s="669" t="s">
        <v>200</v>
      </c>
    </row>
    <row r="8" spans="1:11" ht="14.1" customHeight="1" x14ac:dyDescent="0.2">
      <c r="A8" s="650">
        <v>2</v>
      </c>
      <c r="B8" s="670" t="s">
        <v>165</v>
      </c>
      <c r="C8" s="650">
        <v>1</v>
      </c>
      <c r="D8" s="563"/>
      <c r="E8" s="563"/>
      <c r="F8" s="563"/>
      <c r="G8" s="651"/>
      <c r="H8" s="566" t="s">
        <v>43</v>
      </c>
      <c r="I8" s="563" t="s">
        <v>387</v>
      </c>
      <c r="J8" s="368" t="s">
        <v>203</v>
      </c>
      <c r="K8" s="671" t="s">
        <v>202</v>
      </c>
    </row>
    <row r="9" spans="1:11" ht="14.1" customHeight="1" x14ac:dyDescent="0.2">
      <c r="A9" s="650">
        <v>2</v>
      </c>
      <c r="B9" s="670" t="s">
        <v>204</v>
      </c>
      <c r="C9" s="650">
        <v>1</v>
      </c>
      <c r="D9" s="563"/>
      <c r="E9" s="563"/>
      <c r="F9" s="563"/>
      <c r="G9" s="651">
        <v>1</v>
      </c>
      <c r="H9" s="566" t="s">
        <v>43</v>
      </c>
      <c r="I9" s="563" t="s">
        <v>387</v>
      </c>
      <c r="J9" s="368" t="s">
        <v>206</v>
      </c>
      <c r="K9" s="672" t="s">
        <v>205</v>
      </c>
    </row>
    <row r="10" spans="1:11" ht="14.1" customHeight="1" x14ac:dyDescent="0.2">
      <c r="A10" s="652">
        <v>2</v>
      </c>
      <c r="B10" s="673" t="s">
        <v>207</v>
      </c>
      <c r="C10" s="652"/>
      <c r="D10" s="568"/>
      <c r="E10" s="568"/>
      <c r="F10" s="563"/>
      <c r="G10" s="653"/>
      <c r="H10" s="569" t="s">
        <v>43</v>
      </c>
      <c r="I10" s="563" t="s">
        <v>387</v>
      </c>
      <c r="J10" s="370" t="s">
        <v>35</v>
      </c>
      <c r="K10" s="674" t="s">
        <v>208</v>
      </c>
    </row>
    <row r="11" spans="1:11" ht="14.1" customHeight="1" x14ac:dyDescent="0.2">
      <c r="A11" s="636">
        <v>1</v>
      </c>
      <c r="B11" s="637" t="s">
        <v>168</v>
      </c>
      <c r="C11" s="636">
        <v>1</v>
      </c>
      <c r="D11" s="629"/>
      <c r="E11" s="629"/>
      <c r="F11" s="629"/>
      <c r="G11" s="638">
        <v>1</v>
      </c>
      <c r="H11" s="630" t="s">
        <v>43</v>
      </c>
      <c r="I11" s="628" t="s">
        <v>387</v>
      </c>
      <c r="J11" s="365" t="s">
        <v>46</v>
      </c>
      <c r="K11" s="639" t="s">
        <v>169</v>
      </c>
    </row>
    <row r="12" spans="1:11" ht="14.1" customHeight="1" x14ac:dyDescent="0.2">
      <c r="A12" s="640">
        <v>2</v>
      </c>
      <c r="B12" s="675" t="s">
        <v>170</v>
      </c>
      <c r="C12" s="640">
        <v>1</v>
      </c>
      <c r="D12" s="628"/>
      <c r="E12" s="628"/>
      <c r="F12" s="628"/>
      <c r="G12" s="641"/>
      <c r="H12" s="635" t="s">
        <v>43</v>
      </c>
      <c r="I12" s="628" t="s">
        <v>387</v>
      </c>
      <c r="J12" s="367" t="s">
        <v>46</v>
      </c>
      <c r="K12" s="642" t="s">
        <v>171</v>
      </c>
    </row>
    <row r="13" spans="1:11" ht="14.1" customHeight="1" x14ac:dyDescent="0.2">
      <c r="A13" s="643">
        <v>2</v>
      </c>
      <c r="B13" s="676" t="s">
        <v>172</v>
      </c>
      <c r="C13" s="643">
        <v>1</v>
      </c>
      <c r="D13" s="644"/>
      <c r="E13" s="644"/>
      <c r="F13" s="644"/>
      <c r="G13" s="645"/>
      <c r="H13" s="646" t="s">
        <v>43</v>
      </c>
      <c r="I13" s="628" t="s">
        <v>387</v>
      </c>
      <c r="J13" s="369" t="s">
        <v>46</v>
      </c>
      <c r="K13" s="677" t="s">
        <v>173</v>
      </c>
    </row>
    <row r="14" spans="1:11" ht="14.1" customHeight="1" x14ac:dyDescent="0.2">
      <c r="A14" s="371">
        <v>1</v>
      </c>
      <c r="B14" s="372" t="s">
        <v>174</v>
      </c>
      <c r="C14" s="371">
        <v>1</v>
      </c>
      <c r="D14" s="450"/>
      <c r="E14" s="450"/>
      <c r="F14" s="450"/>
      <c r="G14" s="373">
        <v>1</v>
      </c>
      <c r="H14" s="374" t="s">
        <v>43</v>
      </c>
      <c r="I14" s="628" t="s">
        <v>387</v>
      </c>
      <c r="J14" s="373" t="s">
        <v>66</v>
      </c>
      <c r="K14" s="382" t="s">
        <v>175</v>
      </c>
    </row>
    <row r="15" spans="1:11" ht="14.1" customHeight="1" x14ac:dyDescent="0.2">
      <c r="A15" s="387">
        <v>1</v>
      </c>
      <c r="B15" s="362" t="s">
        <v>176</v>
      </c>
      <c r="C15" s="387">
        <v>1</v>
      </c>
      <c r="D15" s="396"/>
      <c r="E15" s="396"/>
      <c r="F15" s="396"/>
      <c r="G15" s="365"/>
      <c r="H15" s="366" t="s">
        <v>43</v>
      </c>
      <c r="I15" s="628" t="s">
        <v>387</v>
      </c>
      <c r="J15" s="365" t="s">
        <v>46</v>
      </c>
      <c r="K15" s="383" t="s">
        <v>177</v>
      </c>
    </row>
    <row r="16" spans="1:11" ht="14.1" customHeight="1" x14ac:dyDescent="0.2">
      <c r="A16" s="446">
        <v>1</v>
      </c>
      <c r="B16" s="364" t="s">
        <v>178</v>
      </c>
      <c r="C16" s="446">
        <v>1</v>
      </c>
      <c r="D16" s="394"/>
      <c r="E16" s="394"/>
      <c r="F16" s="394"/>
      <c r="G16" s="369"/>
      <c r="H16" s="370" t="s">
        <v>43</v>
      </c>
      <c r="I16" s="628" t="s">
        <v>387</v>
      </c>
      <c r="J16" s="369" t="s">
        <v>46</v>
      </c>
      <c r="K16" s="381" t="s">
        <v>179</v>
      </c>
    </row>
    <row r="17" spans="1:11" ht="14.1" customHeight="1" x14ac:dyDescent="0.2">
      <c r="A17" s="387">
        <v>1</v>
      </c>
      <c r="B17" s="362" t="s">
        <v>180</v>
      </c>
      <c r="C17" s="387">
        <v>1</v>
      </c>
      <c r="D17" s="396"/>
      <c r="E17" s="396"/>
      <c r="F17" s="396"/>
      <c r="G17" s="365"/>
      <c r="H17" s="366" t="s">
        <v>43</v>
      </c>
      <c r="I17" s="628" t="s">
        <v>387</v>
      </c>
      <c r="J17" s="365" t="s">
        <v>53</v>
      </c>
      <c r="K17" s="383" t="s">
        <v>181</v>
      </c>
    </row>
    <row r="18" spans="1:11" ht="14.1" customHeight="1" x14ac:dyDescent="0.2">
      <c r="A18" s="446">
        <v>1</v>
      </c>
      <c r="B18" s="364" t="s">
        <v>182</v>
      </c>
      <c r="C18" s="446">
        <v>1</v>
      </c>
      <c r="D18" s="394"/>
      <c r="E18" s="394"/>
      <c r="F18" s="394"/>
      <c r="G18" s="369"/>
      <c r="H18" s="370" t="s">
        <v>43</v>
      </c>
      <c r="I18" s="628" t="s">
        <v>387</v>
      </c>
      <c r="J18" s="369" t="s">
        <v>53</v>
      </c>
      <c r="K18" s="381" t="s">
        <v>183</v>
      </c>
    </row>
    <row r="19" spans="1:11" ht="14.1" customHeight="1" x14ac:dyDescent="0.2">
      <c r="A19" s="371">
        <v>1</v>
      </c>
      <c r="B19" s="372" t="s">
        <v>184</v>
      </c>
      <c r="C19" s="371">
        <v>1</v>
      </c>
      <c r="D19" s="450"/>
      <c r="E19" s="450"/>
      <c r="F19" s="450"/>
      <c r="G19" s="373"/>
      <c r="H19" s="374" t="s">
        <v>43</v>
      </c>
      <c r="I19" s="628" t="s">
        <v>387</v>
      </c>
      <c r="J19" s="373" t="s">
        <v>46</v>
      </c>
      <c r="K19" s="382" t="s">
        <v>185</v>
      </c>
    </row>
    <row r="20" spans="1:11" ht="14.1" customHeight="1" x14ac:dyDescent="0.2">
      <c r="A20" s="387">
        <v>1</v>
      </c>
      <c r="B20" s="362" t="s">
        <v>186</v>
      </c>
      <c r="C20" s="387"/>
      <c r="D20" s="396"/>
      <c r="E20" s="396"/>
      <c r="F20" s="396"/>
      <c r="G20" s="365"/>
      <c r="H20" s="366" t="s">
        <v>43</v>
      </c>
      <c r="I20" s="628" t="s">
        <v>387</v>
      </c>
      <c r="J20" s="365" t="s">
        <v>188</v>
      </c>
      <c r="K20" s="383" t="s">
        <v>187</v>
      </c>
    </row>
    <row r="21" spans="1:11" ht="14.1" customHeight="1" x14ac:dyDescent="0.2">
      <c r="A21" s="445">
        <v>2</v>
      </c>
      <c r="B21" s="361" t="s">
        <v>189</v>
      </c>
      <c r="C21" s="445"/>
      <c r="G21" s="367">
        <v>1</v>
      </c>
      <c r="H21" s="368" t="s">
        <v>43</v>
      </c>
      <c r="I21" s="628" t="s">
        <v>387</v>
      </c>
      <c r="J21" s="367" t="s">
        <v>191</v>
      </c>
      <c r="K21" s="384" t="s">
        <v>190</v>
      </c>
    </row>
    <row r="22" spans="1:11" ht="14.1" customHeight="1" x14ac:dyDescent="0.2">
      <c r="A22" s="445">
        <v>2</v>
      </c>
      <c r="B22" s="361" t="s">
        <v>192</v>
      </c>
      <c r="C22" s="445"/>
      <c r="G22" s="367">
        <v>1</v>
      </c>
      <c r="H22" s="368" t="s">
        <v>43</v>
      </c>
      <c r="I22" s="628" t="s">
        <v>387</v>
      </c>
      <c r="J22" s="167" t="s">
        <v>135</v>
      </c>
      <c r="K22" s="177" t="s">
        <v>193</v>
      </c>
    </row>
    <row r="23" spans="1:11" ht="14.1" customHeight="1" x14ac:dyDescent="0.2">
      <c r="A23" s="445">
        <v>3</v>
      </c>
      <c r="B23" s="375" t="s">
        <v>194</v>
      </c>
      <c r="C23" s="445"/>
      <c r="G23" s="367"/>
      <c r="H23" s="368" t="s">
        <v>43</v>
      </c>
      <c r="I23" s="628" t="s">
        <v>387</v>
      </c>
      <c r="J23" s="167" t="s">
        <v>135</v>
      </c>
      <c r="K23" s="2"/>
    </row>
    <row r="24" spans="1:11" ht="14.1" customHeight="1" x14ac:dyDescent="0.2">
      <c r="A24" s="446">
        <v>3</v>
      </c>
      <c r="B24" s="376" t="s">
        <v>195</v>
      </c>
      <c r="C24" s="446"/>
      <c r="D24" s="394"/>
      <c r="E24" s="394"/>
      <c r="F24" s="394"/>
      <c r="G24" s="369"/>
      <c r="H24" s="370" t="s">
        <v>43</v>
      </c>
      <c r="I24" s="628" t="s">
        <v>387</v>
      </c>
      <c r="J24" s="167" t="s">
        <v>135</v>
      </c>
      <c r="K24" s="381"/>
    </row>
    <row r="25" spans="1:11" ht="14.1" customHeight="1" x14ac:dyDescent="0.2">
      <c r="A25" s="371">
        <v>1</v>
      </c>
      <c r="B25" s="372" t="s">
        <v>196</v>
      </c>
      <c r="C25" s="371"/>
      <c r="D25" s="450"/>
      <c r="E25" s="450"/>
      <c r="F25" s="450"/>
      <c r="G25" s="373">
        <v>1</v>
      </c>
      <c r="H25" s="374" t="s">
        <v>43</v>
      </c>
      <c r="I25" s="628" t="s">
        <v>387</v>
      </c>
      <c r="J25" s="374" t="s">
        <v>198</v>
      </c>
      <c r="K25" s="385" t="s">
        <v>197</v>
      </c>
    </row>
    <row r="26" spans="1:11" ht="14.1" customHeight="1" x14ac:dyDescent="0.2">
      <c r="A26" s="387">
        <v>1</v>
      </c>
      <c r="B26" s="362" t="s">
        <v>209</v>
      </c>
      <c r="C26" s="387"/>
      <c r="D26" s="396"/>
      <c r="E26" s="137"/>
      <c r="F26" s="396"/>
      <c r="G26" s="365"/>
      <c r="H26" s="366" t="s">
        <v>43</v>
      </c>
      <c r="I26" s="400" t="s">
        <v>343</v>
      </c>
      <c r="J26" s="366" t="s">
        <v>35</v>
      </c>
      <c r="K26" s="758" t="s">
        <v>210</v>
      </c>
    </row>
    <row r="27" spans="1:11" ht="14.1" customHeight="1" x14ac:dyDescent="0.2">
      <c r="A27" s="445">
        <v>2</v>
      </c>
      <c r="B27" s="361" t="s">
        <v>159</v>
      </c>
      <c r="C27" s="445"/>
      <c r="E27" s="391">
        <v>-1</v>
      </c>
      <c r="F27" t="s">
        <v>211</v>
      </c>
      <c r="G27" s="367"/>
      <c r="H27" s="368" t="s">
        <v>43</v>
      </c>
      <c r="I27" s="400" t="s">
        <v>343</v>
      </c>
      <c r="J27" s="368" t="s">
        <v>35</v>
      </c>
      <c r="K27" s="759"/>
    </row>
    <row r="28" spans="1:11" ht="14.1" customHeight="1" x14ac:dyDescent="0.2">
      <c r="A28" s="446">
        <v>2</v>
      </c>
      <c r="B28" s="363" t="s">
        <v>161</v>
      </c>
      <c r="C28" s="446"/>
      <c r="D28" s="394"/>
      <c r="E28" s="392">
        <v>1</v>
      </c>
      <c r="F28" s="394" t="s">
        <v>212</v>
      </c>
      <c r="G28" s="369"/>
      <c r="H28" s="370" t="s">
        <v>43</v>
      </c>
      <c r="I28" s="400" t="s">
        <v>343</v>
      </c>
      <c r="J28" s="370" t="s">
        <v>35</v>
      </c>
      <c r="K28" s="759"/>
    </row>
    <row r="29" spans="1:11" ht="14.1" customHeight="1" x14ac:dyDescent="0.2">
      <c r="A29" s="387">
        <v>1</v>
      </c>
      <c r="B29" s="359" t="s">
        <v>19</v>
      </c>
      <c r="C29" s="449"/>
      <c r="D29" s="396"/>
      <c r="E29" s="396"/>
      <c r="F29" s="396"/>
      <c r="G29" s="365">
        <v>1</v>
      </c>
      <c r="H29" s="366" t="s">
        <v>43</v>
      </c>
      <c r="I29" s="400" t="s">
        <v>343</v>
      </c>
      <c r="J29" s="185" t="s">
        <v>214</v>
      </c>
      <c r="K29" s="386" t="s">
        <v>213</v>
      </c>
    </row>
    <row r="30" spans="1:11" ht="14.1" customHeight="1" x14ac:dyDescent="0.2">
      <c r="A30" s="445">
        <v>2</v>
      </c>
      <c r="B30" s="360" t="s">
        <v>215</v>
      </c>
      <c r="C30" s="389"/>
      <c r="G30" s="367"/>
      <c r="H30" s="368" t="s">
        <v>43</v>
      </c>
      <c r="I30" s="400" t="s">
        <v>343</v>
      </c>
      <c r="J30" s="177" t="s">
        <v>214</v>
      </c>
      <c r="K30" s="399" t="s">
        <v>216</v>
      </c>
    </row>
    <row r="31" spans="1:11" ht="14.1" customHeight="1" x14ac:dyDescent="0.2">
      <c r="A31" s="445">
        <v>2</v>
      </c>
      <c r="B31" s="360" t="s">
        <v>217</v>
      </c>
      <c r="C31" s="389"/>
      <c r="H31" s="368" t="s">
        <v>43</v>
      </c>
      <c r="I31" s="400" t="s">
        <v>343</v>
      </c>
      <c r="J31" s="177" t="s">
        <v>214</v>
      </c>
      <c r="K31" s="398" t="s">
        <v>218</v>
      </c>
    </row>
    <row r="32" spans="1:11" ht="14.1" customHeight="1" x14ac:dyDescent="0.2">
      <c r="A32" s="137">
        <v>1</v>
      </c>
      <c r="B32" s="377" t="s">
        <v>219</v>
      </c>
      <c r="C32" s="396"/>
      <c r="D32" s="396"/>
      <c r="E32" s="137"/>
      <c r="F32" s="396"/>
      <c r="G32" s="396"/>
      <c r="H32" s="366" t="s">
        <v>43</v>
      </c>
      <c r="I32" s="400" t="s">
        <v>343</v>
      </c>
      <c r="J32" s="185" t="s">
        <v>214</v>
      </c>
      <c r="K32" s="758" t="s">
        <v>220</v>
      </c>
    </row>
    <row r="33" spans="1:11" ht="14.1" customHeight="1" x14ac:dyDescent="0.2">
      <c r="A33" s="391">
        <v>2</v>
      </c>
      <c r="B33" s="378" t="s">
        <v>19</v>
      </c>
      <c r="E33" s="391">
        <v>1</v>
      </c>
      <c r="F33" t="s">
        <v>212</v>
      </c>
      <c r="H33" s="368" t="s">
        <v>43</v>
      </c>
      <c r="I33" s="400" t="s">
        <v>343</v>
      </c>
      <c r="J33" s="177" t="s">
        <v>214</v>
      </c>
      <c r="K33" s="759"/>
    </row>
    <row r="34" spans="1:11" ht="14.1" customHeight="1" x14ac:dyDescent="0.2">
      <c r="A34" s="391">
        <v>2</v>
      </c>
      <c r="B34" s="378" t="s">
        <v>19</v>
      </c>
      <c r="E34" s="391">
        <v>-1</v>
      </c>
      <c r="F34" t="s">
        <v>211</v>
      </c>
      <c r="H34" s="368" t="s">
        <v>43</v>
      </c>
      <c r="I34" s="400" t="s">
        <v>343</v>
      </c>
      <c r="J34" s="177" t="s">
        <v>214</v>
      </c>
      <c r="K34" s="759"/>
    </row>
    <row r="35" spans="1:11" ht="14.1" customHeight="1" x14ac:dyDescent="0.2">
      <c r="A35" s="391">
        <v>1</v>
      </c>
      <c r="B35" s="379" t="s">
        <v>221</v>
      </c>
      <c r="E35" s="391"/>
      <c r="H35" s="368" t="s">
        <v>43</v>
      </c>
      <c r="I35" s="400" t="s">
        <v>343</v>
      </c>
      <c r="J35" s="177" t="s">
        <v>214</v>
      </c>
      <c r="K35" s="760" t="s">
        <v>222</v>
      </c>
    </row>
    <row r="36" spans="1:11" ht="14.1" customHeight="1" x14ac:dyDescent="0.2">
      <c r="A36" s="391">
        <v>2</v>
      </c>
      <c r="B36" s="378" t="s">
        <v>19</v>
      </c>
      <c r="E36" s="391">
        <v>-1</v>
      </c>
      <c r="F36" t="s">
        <v>212</v>
      </c>
      <c r="H36" s="368" t="s">
        <v>43</v>
      </c>
      <c r="I36" s="400" t="s">
        <v>343</v>
      </c>
      <c r="J36" s="177" t="s">
        <v>214</v>
      </c>
      <c r="K36" s="759"/>
    </row>
    <row r="37" spans="1:11" ht="14.1" customHeight="1" x14ac:dyDescent="0.2">
      <c r="A37" s="392">
        <v>2</v>
      </c>
      <c r="B37" s="380" t="s">
        <v>19</v>
      </c>
      <c r="C37" s="394"/>
      <c r="D37" s="394"/>
      <c r="E37" s="392">
        <v>1</v>
      </c>
      <c r="F37" s="394" t="s">
        <v>211</v>
      </c>
      <c r="G37" s="394"/>
      <c r="H37" s="370" t="s">
        <v>43</v>
      </c>
      <c r="I37" s="400" t="s">
        <v>343</v>
      </c>
      <c r="J37" s="181" t="s">
        <v>214</v>
      </c>
      <c r="K37" s="761"/>
    </row>
  </sheetData>
  <mergeCells count="3">
    <mergeCell ref="K32:K34"/>
    <mergeCell ref="K35:K37"/>
    <mergeCell ref="K26:K2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B1:AE184"/>
  <sheetViews>
    <sheetView workbookViewId="0">
      <pane xSplit="2" ySplit="2" topLeftCell="C3" activePane="bottomRight" state="frozen"/>
      <selection activeCell="B2" sqref="B2"/>
      <selection pane="topRight" activeCell="B2" sqref="B2"/>
      <selection pane="bottomLeft" activeCell="B2" sqref="B2"/>
      <selection pane="bottomRight" activeCell="B2" sqref="B2"/>
    </sheetView>
  </sheetViews>
  <sheetFormatPr baseColWidth="10" defaultRowHeight="12.75" x14ac:dyDescent="0.2"/>
  <cols>
    <col min="2" max="2" width="48" style="400" customWidth="1"/>
    <col min="3" max="4" width="28.625" style="400" customWidth="1"/>
    <col min="18" max="18" width="10.875" style="400" customWidth="1"/>
  </cols>
  <sheetData>
    <row r="1" spans="2:31" ht="14.1" customHeight="1" thickBot="1" x14ac:dyDescent="0.25">
      <c r="C1" s="768" t="s">
        <v>223</v>
      </c>
      <c r="D1" s="769"/>
      <c r="E1" s="769"/>
      <c r="F1" s="769"/>
      <c r="G1" s="769"/>
      <c r="H1" s="769"/>
      <c r="I1" s="770"/>
      <c r="J1" s="11" t="s">
        <v>165</v>
      </c>
      <c r="K1" s="771" t="s">
        <v>224</v>
      </c>
      <c r="L1" s="769"/>
      <c r="M1" s="769"/>
      <c r="N1" s="769"/>
      <c r="O1" s="769"/>
      <c r="P1" s="769"/>
      <c r="Q1" s="770"/>
      <c r="R1" s="775" t="s">
        <v>225</v>
      </c>
      <c r="S1" s="774"/>
      <c r="T1" s="772" t="s">
        <v>226</v>
      </c>
      <c r="U1" s="769"/>
      <c r="V1" s="769"/>
      <c r="W1" s="769"/>
      <c r="X1" s="769"/>
      <c r="Y1" s="769"/>
      <c r="Z1" s="12" t="s">
        <v>227</v>
      </c>
      <c r="AA1" s="773" t="s">
        <v>228</v>
      </c>
      <c r="AB1" s="769"/>
      <c r="AC1" s="769"/>
      <c r="AD1" s="769"/>
      <c r="AE1" s="774"/>
    </row>
    <row r="2" spans="2:31" ht="71.099999999999994" customHeight="1" thickBot="1" x14ac:dyDescent="0.25">
      <c r="B2" s="83" t="s">
        <v>229</v>
      </c>
      <c r="C2" s="7" t="s">
        <v>159</v>
      </c>
      <c r="D2" s="8" t="s">
        <v>157</v>
      </c>
      <c r="E2" s="8" t="s">
        <v>163</v>
      </c>
      <c r="F2" s="8" t="s">
        <v>207</v>
      </c>
      <c r="G2" s="8" t="s">
        <v>199</v>
      </c>
      <c r="H2" s="8" t="s">
        <v>209</v>
      </c>
      <c r="I2" s="9" t="s">
        <v>161</v>
      </c>
      <c r="J2" s="10" t="s">
        <v>165</v>
      </c>
      <c r="K2" s="88" t="s">
        <v>168</v>
      </c>
      <c r="L2" s="8" t="s">
        <v>170</v>
      </c>
      <c r="M2" s="8" t="s">
        <v>172</v>
      </c>
      <c r="N2" s="8" t="s">
        <v>184</v>
      </c>
      <c r="O2" s="8" t="s">
        <v>174</v>
      </c>
      <c r="P2" s="8" t="s">
        <v>176</v>
      </c>
      <c r="Q2" s="86" t="s">
        <v>178</v>
      </c>
      <c r="R2" s="176" t="s">
        <v>180</v>
      </c>
      <c r="S2" s="8" t="s">
        <v>182</v>
      </c>
      <c r="T2" s="7" t="s">
        <v>186</v>
      </c>
      <c r="U2" s="8" t="s">
        <v>189</v>
      </c>
      <c r="V2" s="8" t="s">
        <v>204</v>
      </c>
      <c r="W2" s="8" t="s">
        <v>192</v>
      </c>
      <c r="X2" s="8" t="s">
        <v>194</v>
      </c>
      <c r="Y2" s="9" t="s">
        <v>195</v>
      </c>
      <c r="Z2" s="87" t="s">
        <v>196</v>
      </c>
      <c r="AA2" s="89" t="s">
        <v>215</v>
      </c>
      <c r="AB2" s="90" t="s">
        <v>217</v>
      </c>
      <c r="AC2" s="90" t="s">
        <v>19</v>
      </c>
      <c r="AD2" s="90" t="s">
        <v>219</v>
      </c>
      <c r="AE2" s="91" t="s">
        <v>221</v>
      </c>
    </row>
    <row r="3" spans="2:31" x14ac:dyDescent="0.2">
      <c r="B3" s="71" t="s">
        <v>32</v>
      </c>
      <c r="C3" s="39"/>
      <c r="D3" s="81"/>
      <c r="E3" s="81"/>
      <c r="F3" s="81"/>
      <c r="G3" s="81"/>
      <c r="H3" s="81"/>
      <c r="I3" s="82"/>
      <c r="J3" s="35"/>
      <c r="K3" s="81"/>
      <c r="L3" s="81"/>
      <c r="M3" s="81"/>
      <c r="N3" s="81"/>
      <c r="O3" s="81"/>
      <c r="P3" s="81"/>
      <c r="Q3" s="81"/>
      <c r="R3" s="39"/>
      <c r="S3" s="81"/>
      <c r="T3" s="39"/>
      <c r="U3" s="81"/>
      <c r="V3" s="81"/>
      <c r="W3" s="81"/>
      <c r="X3" s="81"/>
      <c r="Y3" s="82"/>
      <c r="Z3" s="81"/>
      <c r="AA3" s="92"/>
      <c r="AB3" s="93"/>
      <c r="AC3" s="93"/>
      <c r="AD3" s="93"/>
      <c r="AE3" s="94"/>
    </row>
    <row r="4" spans="2:31" x14ac:dyDescent="0.2">
      <c r="B4" s="63" t="s">
        <v>36</v>
      </c>
      <c r="C4" s="40">
        <v>1</v>
      </c>
      <c r="D4" s="367">
        <v>1</v>
      </c>
      <c r="E4" s="367"/>
      <c r="F4" s="367"/>
      <c r="G4" s="367"/>
      <c r="H4" s="367"/>
      <c r="I4" s="78"/>
      <c r="J4" s="36"/>
      <c r="K4" s="367"/>
      <c r="L4" s="367"/>
      <c r="M4" s="367"/>
      <c r="N4" s="367"/>
      <c r="O4" s="367"/>
      <c r="P4" s="367"/>
      <c r="Q4" s="367"/>
      <c r="R4" s="40"/>
      <c r="S4" s="367"/>
      <c r="T4" s="40"/>
      <c r="U4" s="367"/>
      <c r="V4" s="367"/>
      <c r="W4" s="367"/>
      <c r="X4" s="367"/>
      <c r="Y4" s="78"/>
      <c r="Z4" s="367"/>
      <c r="AA4" s="95"/>
      <c r="AB4" s="96"/>
      <c r="AC4" s="96"/>
      <c r="AD4" s="96"/>
      <c r="AE4" s="97"/>
    </row>
    <row r="5" spans="2:31" x14ac:dyDescent="0.2">
      <c r="B5" s="64" t="s">
        <v>38</v>
      </c>
      <c r="C5" s="216">
        <v>1</v>
      </c>
      <c r="D5" s="217">
        <v>1</v>
      </c>
      <c r="E5" s="367"/>
      <c r="F5" s="367"/>
      <c r="G5" s="367"/>
      <c r="H5" s="367"/>
      <c r="I5" s="78"/>
      <c r="J5" s="36"/>
      <c r="K5" s="367"/>
      <c r="L5" s="367"/>
      <c r="M5" s="367"/>
      <c r="N5" s="367"/>
      <c r="O5" s="367"/>
      <c r="P5" s="367"/>
      <c r="Q5" s="367"/>
      <c r="R5" s="40"/>
      <c r="S5" s="367"/>
      <c r="T5" s="40"/>
      <c r="U5" s="367"/>
      <c r="V5" s="367"/>
      <c r="W5" s="367"/>
      <c r="X5" s="367"/>
      <c r="Y5" s="78"/>
      <c r="Z5" s="367"/>
      <c r="AA5" s="95"/>
      <c r="AB5" s="96"/>
      <c r="AC5" s="96"/>
      <c r="AD5" s="96"/>
      <c r="AE5" s="97"/>
    </row>
    <row r="6" spans="2:31" ht="14.1" customHeight="1" thickBot="1" x14ac:dyDescent="0.25">
      <c r="B6" s="74" t="s">
        <v>40</v>
      </c>
      <c r="C6" s="218">
        <v>1</v>
      </c>
      <c r="D6" s="219">
        <v>1</v>
      </c>
      <c r="E6" s="79"/>
      <c r="F6" s="79"/>
      <c r="G6" s="79"/>
      <c r="H6" s="79"/>
      <c r="I6" s="80"/>
      <c r="J6" s="37"/>
      <c r="K6" s="79"/>
      <c r="L6" s="79"/>
      <c r="M6" s="79"/>
      <c r="N6" s="79"/>
      <c r="O6" s="79"/>
      <c r="P6" s="79"/>
      <c r="Q6" s="79"/>
      <c r="R6" s="41"/>
      <c r="S6" s="79"/>
      <c r="T6" s="41"/>
      <c r="U6" s="79"/>
      <c r="V6" s="79"/>
      <c r="W6" s="79"/>
      <c r="X6" s="79"/>
      <c r="Y6" s="80"/>
      <c r="Z6" s="79"/>
      <c r="AA6" s="98"/>
      <c r="AB6" s="99"/>
      <c r="AC6" s="99"/>
      <c r="AD6" s="99"/>
      <c r="AE6" s="100"/>
    </row>
    <row r="7" spans="2:31" x14ac:dyDescent="0.2">
      <c r="B7" s="71" t="s">
        <v>42</v>
      </c>
      <c r="C7" s="39"/>
      <c r="D7" s="81"/>
      <c r="E7" s="81"/>
      <c r="F7" s="81"/>
      <c r="G7" s="81">
        <v>1</v>
      </c>
      <c r="H7" s="81"/>
      <c r="I7" s="82"/>
      <c r="J7" s="35">
        <v>1</v>
      </c>
      <c r="K7" s="81"/>
      <c r="L7" s="81"/>
      <c r="M7" s="81"/>
      <c r="N7" s="81"/>
      <c r="O7" s="81"/>
      <c r="P7" s="81"/>
      <c r="Q7" s="81"/>
      <c r="R7" s="39"/>
      <c r="S7" s="81"/>
      <c r="T7" s="39"/>
      <c r="U7" s="81"/>
      <c r="V7" s="81"/>
      <c r="W7" s="81"/>
      <c r="X7" s="81"/>
      <c r="Y7" s="82"/>
      <c r="Z7" s="81"/>
      <c r="AA7" s="199">
        <v>1</v>
      </c>
      <c r="AB7" s="200">
        <v>1</v>
      </c>
      <c r="AC7" s="93">
        <v>1</v>
      </c>
      <c r="AD7" s="93"/>
      <c r="AE7" s="94">
        <v>1</v>
      </c>
    </row>
    <row r="8" spans="2:31" x14ac:dyDescent="0.2">
      <c r="B8" s="227" t="s">
        <v>137</v>
      </c>
      <c r="C8" s="40"/>
      <c r="D8" s="367"/>
      <c r="E8" s="367"/>
      <c r="F8" s="367"/>
      <c r="G8" s="367">
        <v>1</v>
      </c>
      <c r="H8" s="367"/>
      <c r="I8" s="78"/>
      <c r="J8" s="36">
        <v>1</v>
      </c>
      <c r="K8" s="367"/>
      <c r="L8" s="367"/>
      <c r="M8" s="367"/>
      <c r="N8" s="367"/>
      <c r="O8" s="367"/>
      <c r="P8" s="367"/>
      <c r="Q8" s="367"/>
      <c r="R8" s="40"/>
      <c r="S8" s="367"/>
      <c r="T8" s="40"/>
      <c r="U8" s="367"/>
      <c r="V8" s="367"/>
      <c r="W8" s="367"/>
      <c r="X8" s="367"/>
      <c r="Y8" s="78"/>
      <c r="Z8" s="367"/>
      <c r="AA8" s="95">
        <v>1</v>
      </c>
      <c r="AB8" s="96">
        <v>1</v>
      </c>
      <c r="AC8" s="96">
        <v>1</v>
      </c>
      <c r="AD8" s="96"/>
      <c r="AE8" s="97">
        <v>1</v>
      </c>
    </row>
    <row r="9" spans="2:31" ht="14.1" customHeight="1" thickBot="1" x14ac:dyDescent="0.25">
      <c r="B9" s="228" t="s">
        <v>139</v>
      </c>
      <c r="C9" s="41"/>
      <c r="D9" s="79"/>
      <c r="E9" s="79"/>
      <c r="F9" s="79"/>
      <c r="G9" s="79">
        <v>1</v>
      </c>
      <c r="H9" s="79"/>
      <c r="I9" s="80"/>
      <c r="J9" s="37">
        <v>1</v>
      </c>
      <c r="K9" s="79"/>
      <c r="L9" s="79"/>
      <c r="M9" s="79"/>
      <c r="N9" s="79"/>
      <c r="O9" s="79"/>
      <c r="P9" s="79"/>
      <c r="Q9" s="79"/>
      <c r="R9" s="41"/>
      <c r="S9" s="79"/>
      <c r="T9" s="41"/>
      <c r="U9" s="79"/>
      <c r="V9" s="79"/>
      <c r="W9" s="79"/>
      <c r="X9" s="79"/>
      <c r="Y9" s="80"/>
      <c r="Z9" s="79"/>
      <c r="AA9" s="98">
        <v>1</v>
      </c>
      <c r="AB9" s="99">
        <v>1</v>
      </c>
      <c r="AC9" s="99">
        <v>1</v>
      </c>
      <c r="AD9" s="99"/>
      <c r="AE9" s="100">
        <v>1</v>
      </c>
    </row>
    <row r="10" spans="2:31" x14ac:dyDescent="0.2">
      <c r="B10" s="71" t="s">
        <v>46</v>
      </c>
      <c r="C10" s="39"/>
      <c r="D10" s="81"/>
      <c r="E10" s="81"/>
      <c r="F10" s="81"/>
      <c r="G10" s="81">
        <v>1</v>
      </c>
      <c r="H10" s="81"/>
      <c r="I10" s="82"/>
      <c r="J10" s="35">
        <v>1</v>
      </c>
      <c r="K10" s="81"/>
      <c r="L10" s="81"/>
      <c r="M10" s="81"/>
      <c r="N10" s="81"/>
      <c r="O10" s="81"/>
      <c r="P10" s="81"/>
      <c r="Q10" s="81"/>
      <c r="R10" s="39"/>
      <c r="S10" s="81"/>
      <c r="T10" s="39"/>
      <c r="U10" s="81"/>
      <c r="V10" s="81"/>
      <c r="W10" s="81"/>
      <c r="X10" s="81"/>
      <c r="Y10" s="82"/>
      <c r="Z10" s="81"/>
      <c r="AA10" s="92">
        <v>1</v>
      </c>
      <c r="AB10" s="93">
        <v>1</v>
      </c>
      <c r="AC10" s="93">
        <v>1</v>
      </c>
      <c r="AD10" s="93"/>
      <c r="AE10" s="94">
        <v>1</v>
      </c>
    </row>
    <row r="11" spans="2:31" x14ac:dyDescent="0.2">
      <c r="B11" s="66" t="s">
        <v>49</v>
      </c>
      <c r="C11" s="40"/>
      <c r="D11" s="367"/>
      <c r="E11" s="367"/>
      <c r="F11" s="367"/>
      <c r="G11" s="367">
        <v>1</v>
      </c>
      <c r="H11" s="367"/>
      <c r="I11" s="78"/>
      <c r="J11" s="215">
        <v>1</v>
      </c>
      <c r="K11" s="367"/>
      <c r="L11" s="367"/>
      <c r="M11" s="367"/>
      <c r="N11" s="367"/>
      <c r="O11" s="367"/>
      <c r="P11" s="367"/>
      <c r="Q11" s="367"/>
      <c r="R11" s="40"/>
      <c r="S11" s="367"/>
      <c r="T11" s="40"/>
      <c r="U11" s="367"/>
      <c r="V11" s="367"/>
      <c r="W11" s="367"/>
      <c r="X11" s="367"/>
      <c r="Y11" s="78"/>
      <c r="Z11" s="367"/>
      <c r="AA11" s="95">
        <v>1</v>
      </c>
      <c r="AB11" s="96">
        <v>1</v>
      </c>
      <c r="AC11" s="96">
        <v>1</v>
      </c>
      <c r="AD11" s="96"/>
      <c r="AE11" s="97">
        <v>1</v>
      </c>
    </row>
    <row r="12" spans="2:31" ht="14.1" customHeight="1" thickBot="1" x14ac:dyDescent="0.25">
      <c r="B12" s="74" t="s">
        <v>51</v>
      </c>
      <c r="C12" s="41"/>
      <c r="D12" s="79"/>
      <c r="E12" s="79"/>
      <c r="F12" s="79"/>
      <c r="G12" s="79">
        <v>1</v>
      </c>
      <c r="H12" s="79"/>
      <c r="I12" s="80"/>
      <c r="J12" s="220">
        <v>1</v>
      </c>
      <c r="K12" s="79"/>
      <c r="L12" s="79"/>
      <c r="M12" s="79"/>
      <c r="N12" s="79"/>
      <c r="O12" s="79"/>
      <c r="P12" s="79"/>
      <c r="Q12" s="79"/>
      <c r="R12" s="41"/>
      <c r="S12" s="79"/>
      <c r="T12" s="41"/>
      <c r="U12" s="79"/>
      <c r="V12" s="79"/>
      <c r="W12" s="79"/>
      <c r="X12" s="79"/>
      <c r="Y12" s="80"/>
      <c r="Z12" s="79"/>
      <c r="AA12" s="98">
        <v>1</v>
      </c>
      <c r="AB12" s="99">
        <v>1</v>
      </c>
      <c r="AC12" s="99">
        <v>1</v>
      </c>
      <c r="AD12" s="99"/>
      <c r="AE12" s="100">
        <v>1</v>
      </c>
    </row>
    <row r="13" spans="2:31" x14ac:dyDescent="0.2">
      <c r="B13" s="71" t="s">
        <v>53</v>
      </c>
      <c r="C13" s="39"/>
      <c r="D13" s="81"/>
      <c r="E13" s="81"/>
      <c r="F13" s="81"/>
      <c r="G13" s="81">
        <v>1</v>
      </c>
      <c r="H13" s="81"/>
      <c r="I13" s="82"/>
      <c r="J13" s="35">
        <v>1</v>
      </c>
      <c r="K13" s="81"/>
      <c r="L13" s="81"/>
      <c r="M13" s="81"/>
      <c r="N13" s="81"/>
      <c r="O13" s="81"/>
      <c r="P13" s="81"/>
      <c r="Q13" s="81"/>
      <c r="R13" s="39"/>
      <c r="S13" s="81"/>
      <c r="T13" s="39"/>
      <c r="U13" s="81"/>
      <c r="V13" s="81"/>
      <c r="W13" s="81"/>
      <c r="X13" s="81"/>
      <c r="Y13" s="82"/>
      <c r="Z13" s="81"/>
      <c r="AA13" s="92">
        <v>1</v>
      </c>
      <c r="AB13" s="93">
        <v>1</v>
      </c>
      <c r="AC13" s="93">
        <v>1</v>
      </c>
      <c r="AD13" s="93"/>
      <c r="AE13" s="94">
        <v>1</v>
      </c>
    </row>
    <row r="14" spans="2:31" x14ac:dyDescent="0.2">
      <c r="B14" s="66" t="s">
        <v>56</v>
      </c>
      <c r="C14" s="40"/>
      <c r="D14" s="367"/>
      <c r="E14" s="367"/>
      <c r="F14" s="367"/>
      <c r="G14" s="367">
        <v>1</v>
      </c>
      <c r="H14" s="367"/>
      <c r="I14" s="78"/>
      <c r="J14" s="215">
        <v>1</v>
      </c>
      <c r="K14" s="367"/>
      <c r="L14" s="367"/>
      <c r="M14" s="367"/>
      <c r="N14" s="367"/>
      <c r="O14" s="367"/>
      <c r="P14" s="367"/>
      <c r="Q14" s="367"/>
      <c r="R14" s="40"/>
      <c r="S14" s="367"/>
      <c r="T14" s="40"/>
      <c r="U14" s="367"/>
      <c r="V14" s="367"/>
      <c r="W14" s="367"/>
      <c r="X14" s="367"/>
      <c r="Y14" s="78"/>
      <c r="Z14" s="367"/>
      <c r="AA14" s="95">
        <v>1</v>
      </c>
      <c r="AB14" s="96">
        <v>1</v>
      </c>
      <c r="AC14" s="96">
        <v>1</v>
      </c>
      <c r="AD14" s="96"/>
      <c r="AE14" s="97">
        <v>1</v>
      </c>
    </row>
    <row r="15" spans="2:31" ht="14.1" customHeight="1" thickBot="1" x14ac:dyDescent="0.25">
      <c r="B15" s="74" t="s">
        <v>58</v>
      </c>
      <c r="C15" s="41"/>
      <c r="D15" s="79"/>
      <c r="E15" s="79"/>
      <c r="F15" s="79"/>
      <c r="G15" s="79">
        <v>1</v>
      </c>
      <c r="H15" s="79"/>
      <c r="I15" s="80"/>
      <c r="J15" s="220">
        <v>1</v>
      </c>
      <c r="K15" s="79"/>
      <c r="L15" s="79"/>
      <c r="M15" s="79"/>
      <c r="N15" s="79"/>
      <c r="O15" s="79"/>
      <c r="P15" s="79"/>
      <c r="Q15" s="79"/>
      <c r="R15" s="41"/>
      <c r="S15" s="79"/>
      <c r="T15" s="41"/>
      <c r="U15" s="79"/>
      <c r="V15" s="79"/>
      <c r="W15" s="79"/>
      <c r="X15" s="79"/>
      <c r="Y15" s="80"/>
      <c r="Z15" s="79"/>
      <c r="AA15" s="98">
        <v>1</v>
      </c>
      <c r="AB15" s="99">
        <v>1</v>
      </c>
      <c r="AC15" s="99">
        <v>1</v>
      </c>
      <c r="AD15" s="99"/>
      <c r="AE15" s="100">
        <v>1</v>
      </c>
    </row>
    <row r="16" spans="2:31" x14ac:dyDescent="0.2">
      <c r="B16" s="75" t="s">
        <v>141</v>
      </c>
      <c r="C16" s="39"/>
      <c r="D16" s="81"/>
      <c r="E16" s="81"/>
      <c r="F16" s="81"/>
      <c r="G16" s="81">
        <v>1</v>
      </c>
      <c r="H16" s="81"/>
      <c r="I16" s="82"/>
      <c r="J16" s="35">
        <v>1</v>
      </c>
      <c r="K16" s="81"/>
      <c r="L16" s="81"/>
      <c r="M16" s="81"/>
      <c r="N16" s="81"/>
      <c r="O16" s="81"/>
      <c r="P16" s="81"/>
      <c r="Q16" s="81"/>
      <c r="R16" s="39"/>
      <c r="S16" s="81"/>
      <c r="T16" s="39"/>
      <c r="U16" s="81"/>
      <c r="V16" s="81">
        <v>1</v>
      </c>
      <c r="W16" s="81"/>
      <c r="X16" s="81"/>
      <c r="Y16" s="82"/>
      <c r="Z16" s="81"/>
      <c r="AA16" s="92">
        <v>1</v>
      </c>
      <c r="AB16" s="93">
        <v>1</v>
      </c>
      <c r="AC16" s="93">
        <v>1</v>
      </c>
      <c r="AD16" s="93"/>
      <c r="AE16" s="94">
        <v>1</v>
      </c>
    </row>
    <row r="17" spans="2:31" x14ac:dyDescent="0.2">
      <c r="B17" s="64" t="s">
        <v>60</v>
      </c>
      <c r="C17" s="40"/>
      <c r="D17" s="367"/>
      <c r="E17" s="367"/>
      <c r="F17" s="367"/>
      <c r="G17" s="367">
        <v>1</v>
      </c>
      <c r="H17" s="367"/>
      <c r="I17" s="78"/>
      <c r="J17" s="215">
        <v>1</v>
      </c>
      <c r="K17" s="367"/>
      <c r="L17" s="367"/>
      <c r="M17" s="367"/>
      <c r="N17" s="367"/>
      <c r="O17" s="367"/>
      <c r="P17" s="367"/>
      <c r="Q17" s="367"/>
      <c r="R17" s="40"/>
      <c r="S17" s="367"/>
      <c r="T17" s="40"/>
      <c r="U17" s="367"/>
      <c r="V17" s="367"/>
      <c r="W17" s="367"/>
      <c r="X17" s="367"/>
      <c r="Y17" s="78"/>
      <c r="Z17" s="367"/>
      <c r="AA17" s="95">
        <v>1</v>
      </c>
      <c r="AB17" s="96">
        <v>1</v>
      </c>
      <c r="AC17" s="96">
        <v>1</v>
      </c>
      <c r="AD17" s="96"/>
      <c r="AE17" s="97">
        <v>1</v>
      </c>
    </row>
    <row r="18" spans="2:31" ht="14.1" customHeight="1" x14ac:dyDescent="0.2">
      <c r="B18" s="67" t="s">
        <v>143</v>
      </c>
      <c r="C18" s="40"/>
      <c r="D18" s="367"/>
      <c r="E18" s="367"/>
      <c r="F18" s="367"/>
      <c r="G18" s="367"/>
      <c r="H18" s="367"/>
      <c r="I18" s="78"/>
      <c r="J18" s="36"/>
      <c r="K18" s="367"/>
      <c r="L18" s="367"/>
      <c r="M18" s="367"/>
      <c r="N18" s="367"/>
      <c r="O18" s="367"/>
      <c r="P18" s="367"/>
      <c r="Q18" s="367"/>
      <c r="R18" s="40"/>
      <c r="S18" s="367"/>
      <c r="T18" s="40"/>
      <c r="U18" s="367"/>
      <c r="V18" s="367">
        <v>1</v>
      </c>
      <c r="W18" s="367"/>
      <c r="X18" s="367"/>
      <c r="Y18" s="78"/>
      <c r="Z18" s="367"/>
      <c r="AA18" s="95"/>
      <c r="AB18" s="96"/>
      <c r="AC18" s="96"/>
      <c r="AD18" s="96"/>
      <c r="AE18" s="97"/>
    </row>
    <row r="19" spans="2:31" ht="15" customHeight="1" thickBot="1" x14ac:dyDescent="0.25">
      <c r="B19" s="76" t="s">
        <v>144</v>
      </c>
      <c r="C19" s="41"/>
      <c r="D19" s="79"/>
      <c r="E19" s="79"/>
      <c r="F19" s="79"/>
      <c r="G19" s="79"/>
      <c r="H19" s="79"/>
      <c r="I19" s="80"/>
      <c r="J19" s="37"/>
      <c r="K19" s="79"/>
      <c r="L19" s="79"/>
      <c r="M19" s="79"/>
      <c r="N19" s="79"/>
      <c r="O19" s="79"/>
      <c r="P19" s="79"/>
      <c r="Q19" s="79"/>
      <c r="R19" s="41"/>
      <c r="S19" s="79"/>
      <c r="T19" s="41"/>
      <c r="U19" s="79"/>
      <c r="V19" s="79">
        <v>1</v>
      </c>
      <c r="W19" s="79"/>
      <c r="X19" s="79"/>
      <c r="Y19" s="80"/>
      <c r="Z19" s="79"/>
      <c r="AA19" s="98"/>
      <c r="AB19" s="99"/>
      <c r="AC19" s="99"/>
      <c r="AD19" s="99"/>
      <c r="AE19" s="100"/>
    </row>
    <row r="20" spans="2:31" ht="14.1" customHeight="1" thickBot="1" x14ac:dyDescent="0.25">
      <c r="B20" s="73" t="s">
        <v>133</v>
      </c>
      <c r="C20" s="38"/>
      <c r="D20" s="84"/>
      <c r="E20" s="84"/>
      <c r="F20" s="84"/>
      <c r="G20" s="84">
        <v>1</v>
      </c>
      <c r="H20" s="84"/>
      <c r="I20" s="85"/>
      <c r="J20" s="34">
        <v>1</v>
      </c>
      <c r="K20" s="84">
        <v>1</v>
      </c>
      <c r="L20" s="84">
        <v>1</v>
      </c>
      <c r="M20" s="84">
        <v>1</v>
      </c>
      <c r="N20" s="84"/>
      <c r="O20" s="84"/>
      <c r="P20" s="84">
        <v>1</v>
      </c>
      <c r="Q20" s="84"/>
      <c r="R20" s="38"/>
      <c r="S20" s="84"/>
      <c r="T20" s="38"/>
      <c r="U20" s="84"/>
      <c r="V20" s="84"/>
      <c r="W20" s="84"/>
      <c r="X20" s="84"/>
      <c r="Y20" s="85"/>
      <c r="Z20" s="84">
        <v>1</v>
      </c>
      <c r="AA20" s="101">
        <v>1</v>
      </c>
      <c r="AB20" s="102">
        <v>1</v>
      </c>
      <c r="AC20" s="102">
        <v>1</v>
      </c>
      <c r="AD20" s="102"/>
      <c r="AE20" s="103">
        <v>1</v>
      </c>
    </row>
    <row r="21" spans="2:31" ht="14.1" customHeight="1" thickBot="1" x14ac:dyDescent="0.25">
      <c r="B21" s="174" t="s">
        <v>156</v>
      </c>
      <c r="C21" s="39"/>
      <c r="D21" s="81"/>
      <c r="E21" s="81"/>
      <c r="F21" s="81"/>
      <c r="G21" s="81"/>
      <c r="H21" s="81"/>
      <c r="I21" s="82"/>
      <c r="J21" s="35"/>
      <c r="K21" s="81">
        <v>1</v>
      </c>
      <c r="L21" s="81">
        <v>1</v>
      </c>
      <c r="M21" s="81">
        <v>1</v>
      </c>
      <c r="N21" s="81"/>
      <c r="O21" s="81"/>
      <c r="P21" s="81">
        <v>1</v>
      </c>
      <c r="Q21" s="81"/>
      <c r="R21" s="39"/>
      <c r="S21" s="81"/>
      <c r="T21" s="39"/>
      <c r="U21" s="81"/>
      <c r="V21" s="81"/>
      <c r="W21" s="81"/>
      <c r="X21" s="81"/>
      <c r="Y21" s="82"/>
      <c r="Z21" s="81">
        <v>1</v>
      </c>
      <c r="AA21" s="92">
        <v>1</v>
      </c>
      <c r="AB21" s="93">
        <v>1</v>
      </c>
      <c r="AC21" s="93">
        <v>1</v>
      </c>
      <c r="AD21" s="93"/>
      <c r="AE21" s="94">
        <v>1</v>
      </c>
    </row>
    <row r="22" spans="2:31" x14ac:dyDescent="0.2">
      <c r="B22" s="71" t="s">
        <v>64</v>
      </c>
      <c r="C22" s="39"/>
      <c r="D22" s="81"/>
      <c r="E22" s="81"/>
      <c r="F22" s="81"/>
      <c r="G22" s="81">
        <v>1</v>
      </c>
      <c r="H22" s="81"/>
      <c r="I22" s="82"/>
      <c r="J22" s="35">
        <v>1</v>
      </c>
      <c r="K22" s="81">
        <v>1</v>
      </c>
      <c r="L22" s="81">
        <v>1</v>
      </c>
      <c r="M22" s="81">
        <v>1</v>
      </c>
      <c r="N22" s="81"/>
      <c r="O22" s="81"/>
      <c r="P22" s="81">
        <v>1</v>
      </c>
      <c r="Q22" s="81">
        <v>1</v>
      </c>
      <c r="R22" s="39">
        <v>1</v>
      </c>
      <c r="S22" s="81"/>
      <c r="T22" s="39"/>
      <c r="U22" s="81"/>
      <c r="V22" s="81"/>
      <c r="W22" s="81"/>
      <c r="X22" s="81"/>
      <c r="Y22" s="82"/>
      <c r="Z22" s="81">
        <v>1</v>
      </c>
      <c r="AA22" s="199">
        <v>1</v>
      </c>
      <c r="AB22" s="200">
        <v>1</v>
      </c>
      <c r="AC22" s="93">
        <v>1</v>
      </c>
      <c r="AD22" s="93"/>
      <c r="AE22" s="94">
        <v>1</v>
      </c>
    </row>
    <row r="23" spans="2:31" x14ac:dyDescent="0.2">
      <c r="B23" s="66" t="s">
        <v>67</v>
      </c>
      <c r="C23" s="40"/>
      <c r="D23" s="367"/>
      <c r="E23" s="367"/>
      <c r="F23" s="367"/>
      <c r="G23" s="367"/>
      <c r="H23" s="367"/>
      <c r="I23" s="78"/>
      <c r="J23" s="36"/>
      <c r="K23" s="367">
        <v>1</v>
      </c>
      <c r="L23" s="367">
        <v>1</v>
      </c>
      <c r="M23" s="367">
        <v>1</v>
      </c>
      <c r="N23" s="367"/>
      <c r="O23" s="367"/>
      <c r="P23" s="367">
        <v>1</v>
      </c>
      <c r="Q23" s="367">
        <v>1</v>
      </c>
      <c r="R23" s="40">
        <v>1</v>
      </c>
      <c r="S23" s="367"/>
      <c r="T23" s="40"/>
      <c r="U23" s="367"/>
      <c r="V23" s="367"/>
      <c r="W23" s="367"/>
      <c r="X23" s="367"/>
      <c r="Y23" s="78"/>
      <c r="Z23" s="367"/>
      <c r="AA23" s="95">
        <v>1</v>
      </c>
      <c r="AB23" s="96">
        <v>1</v>
      </c>
      <c r="AC23" s="96">
        <v>1</v>
      </c>
      <c r="AD23" s="96"/>
      <c r="AE23" s="97">
        <v>1</v>
      </c>
    </row>
    <row r="24" spans="2:31" x14ac:dyDescent="0.2">
      <c r="B24" s="65" t="s">
        <v>146</v>
      </c>
      <c r="C24" s="40"/>
      <c r="D24" s="367"/>
      <c r="E24" s="367"/>
      <c r="F24" s="367"/>
      <c r="G24" s="367"/>
      <c r="H24" s="367"/>
      <c r="I24" s="78"/>
      <c r="J24" s="36"/>
      <c r="K24" s="367">
        <v>1</v>
      </c>
      <c r="L24" s="367">
        <v>1</v>
      </c>
      <c r="M24" s="367"/>
      <c r="N24" s="367"/>
      <c r="O24" s="367"/>
      <c r="P24" s="367">
        <v>1</v>
      </c>
      <c r="Q24" s="367">
        <v>1</v>
      </c>
      <c r="R24" s="40">
        <v>1</v>
      </c>
      <c r="S24" s="367"/>
      <c r="T24" s="40"/>
      <c r="U24" s="367"/>
      <c r="V24" s="367"/>
      <c r="W24" s="367"/>
      <c r="X24" s="367"/>
      <c r="Y24" s="78"/>
      <c r="Z24" s="367"/>
      <c r="AA24" s="95">
        <v>1</v>
      </c>
      <c r="AB24" s="96">
        <v>1</v>
      </c>
      <c r="AC24" s="96">
        <v>1</v>
      </c>
      <c r="AD24" s="96"/>
      <c r="AE24" s="97">
        <v>1</v>
      </c>
    </row>
    <row r="25" spans="2:31" x14ac:dyDescent="0.2">
      <c r="B25" s="65" t="s">
        <v>151</v>
      </c>
      <c r="C25" s="40"/>
      <c r="D25" s="367"/>
      <c r="E25" s="367"/>
      <c r="F25" s="367"/>
      <c r="G25" s="367"/>
      <c r="H25" s="367"/>
      <c r="I25" s="78"/>
      <c r="J25" s="36"/>
      <c r="K25" s="367">
        <v>1</v>
      </c>
      <c r="L25" s="367"/>
      <c r="M25" s="367">
        <v>1</v>
      </c>
      <c r="N25" s="367"/>
      <c r="O25" s="367"/>
      <c r="P25" s="367">
        <v>1</v>
      </c>
      <c r="Q25" s="367">
        <v>1</v>
      </c>
      <c r="R25" s="40">
        <v>1</v>
      </c>
      <c r="S25" s="367"/>
      <c r="T25" s="40"/>
      <c r="U25" s="367"/>
      <c r="V25" s="367"/>
      <c r="W25" s="367"/>
      <c r="X25" s="367"/>
      <c r="Y25" s="78"/>
      <c r="Z25" s="367"/>
      <c r="AA25" s="95">
        <v>1</v>
      </c>
      <c r="AB25" s="96">
        <v>1</v>
      </c>
      <c r="AC25" s="96">
        <v>1</v>
      </c>
      <c r="AD25" s="96"/>
      <c r="AE25" s="97">
        <v>1</v>
      </c>
    </row>
    <row r="26" spans="2:31" x14ac:dyDescent="0.2">
      <c r="B26" s="68" t="s">
        <v>69</v>
      </c>
      <c r="C26" s="40"/>
      <c r="D26" s="367"/>
      <c r="E26" s="367"/>
      <c r="F26" s="367"/>
      <c r="G26" s="367"/>
      <c r="H26" s="367"/>
      <c r="I26" s="78"/>
      <c r="J26" s="36"/>
      <c r="K26" s="367">
        <v>1</v>
      </c>
      <c r="L26" s="367">
        <v>1</v>
      </c>
      <c r="M26" s="367">
        <v>1</v>
      </c>
      <c r="N26" s="367"/>
      <c r="O26" s="367"/>
      <c r="P26" s="367">
        <v>1</v>
      </c>
      <c r="Q26" s="367">
        <v>1</v>
      </c>
      <c r="R26" s="40">
        <v>1</v>
      </c>
      <c r="S26" s="367"/>
      <c r="T26" s="40"/>
      <c r="U26" s="367"/>
      <c r="V26" s="367"/>
      <c r="W26" s="367"/>
      <c r="X26" s="367"/>
      <c r="Y26" s="78"/>
      <c r="Z26" s="367"/>
      <c r="AA26" s="95">
        <v>1</v>
      </c>
      <c r="AB26" s="96">
        <v>1</v>
      </c>
      <c r="AC26" s="96">
        <v>1</v>
      </c>
      <c r="AD26" s="96"/>
      <c r="AE26" s="97">
        <v>1</v>
      </c>
    </row>
    <row r="27" spans="2:31" x14ac:dyDescent="0.2">
      <c r="B27" s="69" t="s">
        <v>71</v>
      </c>
      <c r="C27" s="40"/>
      <c r="D27" s="367"/>
      <c r="E27" s="367"/>
      <c r="F27" s="367"/>
      <c r="G27" s="367"/>
      <c r="H27" s="367"/>
      <c r="I27" s="78"/>
      <c r="J27" s="36"/>
      <c r="K27" s="367">
        <v>1</v>
      </c>
      <c r="L27" s="367">
        <v>1</v>
      </c>
      <c r="M27" s="367"/>
      <c r="N27" s="367"/>
      <c r="O27" s="367"/>
      <c r="P27" s="367">
        <v>1</v>
      </c>
      <c r="Q27" s="367">
        <v>1</v>
      </c>
      <c r="R27" s="40">
        <v>1</v>
      </c>
      <c r="S27" s="367"/>
      <c r="T27" s="40"/>
      <c r="U27" s="367"/>
      <c r="V27" s="367"/>
      <c r="W27" s="367"/>
      <c r="X27" s="367"/>
      <c r="Y27" s="78"/>
      <c r="Z27" s="367"/>
      <c r="AA27" s="95">
        <v>1</v>
      </c>
      <c r="AB27" s="96">
        <v>1</v>
      </c>
      <c r="AC27" s="96">
        <v>1</v>
      </c>
      <c r="AD27" s="96"/>
      <c r="AE27" s="97">
        <v>1</v>
      </c>
    </row>
    <row r="28" spans="2:31" x14ac:dyDescent="0.2">
      <c r="B28" s="69" t="s">
        <v>73</v>
      </c>
      <c r="C28" s="40"/>
      <c r="D28" s="367"/>
      <c r="E28" s="367"/>
      <c r="F28" s="367"/>
      <c r="G28" s="367"/>
      <c r="H28" s="367"/>
      <c r="I28" s="78"/>
      <c r="J28" s="36"/>
      <c r="K28" s="367">
        <v>1</v>
      </c>
      <c r="L28" s="367"/>
      <c r="M28" s="367">
        <v>1</v>
      </c>
      <c r="N28" s="367"/>
      <c r="O28" s="367"/>
      <c r="P28" s="367">
        <v>1</v>
      </c>
      <c r="Q28" s="367">
        <v>1</v>
      </c>
      <c r="R28" s="40">
        <v>1</v>
      </c>
      <c r="S28" s="367"/>
      <c r="T28" s="40"/>
      <c r="U28" s="367"/>
      <c r="V28" s="367"/>
      <c r="W28" s="367"/>
      <c r="X28" s="367"/>
      <c r="Y28" s="78"/>
      <c r="Z28" s="367"/>
      <c r="AA28" s="95">
        <v>1</v>
      </c>
      <c r="AB28" s="96">
        <v>1</v>
      </c>
      <c r="AC28" s="96">
        <v>1</v>
      </c>
      <c r="AD28" s="96"/>
      <c r="AE28" s="97">
        <v>1</v>
      </c>
    </row>
    <row r="29" spans="2:31" x14ac:dyDescent="0.2">
      <c r="B29" s="68" t="s">
        <v>75</v>
      </c>
      <c r="C29" s="40"/>
      <c r="D29" s="367"/>
      <c r="E29" s="367"/>
      <c r="F29" s="367"/>
      <c r="G29" s="367"/>
      <c r="H29" s="367"/>
      <c r="I29" s="78"/>
      <c r="J29" s="36"/>
      <c r="K29" s="367">
        <v>1</v>
      </c>
      <c r="L29" s="367">
        <v>1</v>
      </c>
      <c r="M29" s="367">
        <v>1</v>
      </c>
      <c r="N29" s="367"/>
      <c r="O29" s="367"/>
      <c r="P29" s="367">
        <v>1</v>
      </c>
      <c r="Q29" s="367"/>
      <c r="R29" s="40"/>
      <c r="S29" s="367"/>
      <c r="T29" s="40"/>
      <c r="U29" s="367"/>
      <c r="V29" s="367"/>
      <c r="W29" s="367"/>
      <c r="X29" s="367"/>
      <c r="Y29" s="78"/>
      <c r="Z29" s="367"/>
      <c r="AA29" s="95">
        <v>1</v>
      </c>
      <c r="AB29" s="96">
        <v>1</v>
      </c>
      <c r="AC29" s="96">
        <v>1</v>
      </c>
      <c r="AD29" s="96"/>
      <c r="AE29" s="97">
        <v>1</v>
      </c>
    </row>
    <row r="30" spans="2:31" x14ac:dyDescent="0.2">
      <c r="B30" s="69" t="s">
        <v>148</v>
      </c>
      <c r="C30" s="40"/>
      <c r="D30" s="367"/>
      <c r="E30" s="367"/>
      <c r="F30" s="367"/>
      <c r="G30" s="367"/>
      <c r="H30" s="367"/>
      <c r="I30" s="78"/>
      <c r="J30" s="36"/>
      <c r="K30" s="367">
        <v>1</v>
      </c>
      <c r="L30" s="367">
        <v>1</v>
      </c>
      <c r="M30" s="367"/>
      <c r="N30" s="367"/>
      <c r="O30" s="367"/>
      <c r="P30" s="367">
        <v>1</v>
      </c>
      <c r="Q30" s="367"/>
      <c r="R30" s="40"/>
      <c r="S30" s="367"/>
      <c r="T30" s="40"/>
      <c r="U30" s="367"/>
      <c r="V30" s="367"/>
      <c r="W30" s="367"/>
      <c r="X30" s="367"/>
      <c r="Y30" s="78"/>
      <c r="Z30" s="367"/>
      <c r="AA30" s="95">
        <v>1</v>
      </c>
      <c r="AB30" s="96">
        <v>1</v>
      </c>
      <c r="AC30" s="96">
        <v>1</v>
      </c>
      <c r="AD30" s="96"/>
      <c r="AE30" s="97">
        <v>1</v>
      </c>
    </row>
    <row r="31" spans="2:31" x14ac:dyDescent="0.2">
      <c r="B31" s="69" t="s">
        <v>153</v>
      </c>
      <c r="C31" s="40"/>
      <c r="D31" s="367"/>
      <c r="E31" s="367"/>
      <c r="F31" s="367"/>
      <c r="G31" s="367"/>
      <c r="H31" s="367"/>
      <c r="I31" s="78"/>
      <c r="J31" s="36"/>
      <c r="K31" s="367">
        <v>1</v>
      </c>
      <c r="L31" s="367"/>
      <c r="M31" s="367">
        <v>1</v>
      </c>
      <c r="N31" s="367"/>
      <c r="O31" s="367"/>
      <c r="P31" s="367">
        <v>1</v>
      </c>
      <c r="Q31" s="367"/>
      <c r="R31" s="40"/>
      <c r="S31" s="367"/>
      <c r="T31" s="40"/>
      <c r="U31" s="367"/>
      <c r="V31" s="367"/>
      <c r="W31" s="367"/>
      <c r="X31" s="367"/>
      <c r="Y31" s="78"/>
      <c r="Z31" s="367"/>
      <c r="AA31" s="95">
        <v>1</v>
      </c>
      <c r="AB31" s="96">
        <v>1</v>
      </c>
      <c r="AC31" s="96">
        <v>1</v>
      </c>
      <c r="AD31" s="96"/>
      <c r="AE31" s="97">
        <v>1</v>
      </c>
    </row>
    <row r="32" spans="2:31" x14ac:dyDescent="0.2">
      <c r="B32" s="68" t="s">
        <v>77</v>
      </c>
      <c r="C32" s="40"/>
      <c r="D32" s="367"/>
      <c r="E32" s="367"/>
      <c r="F32" s="367"/>
      <c r="G32" s="367"/>
      <c r="H32" s="367"/>
      <c r="I32" s="78"/>
      <c r="J32" s="36"/>
      <c r="K32" s="367">
        <v>1</v>
      </c>
      <c r="L32" s="367">
        <v>1</v>
      </c>
      <c r="M32" s="367">
        <v>1</v>
      </c>
      <c r="N32" s="367"/>
      <c r="O32" s="367"/>
      <c r="P32" s="367">
        <v>1</v>
      </c>
      <c r="Q32" s="367"/>
      <c r="R32" s="40"/>
      <c r="S32" s="367"/>
      <c r="T32" s="40"/>
      <c r="U32" s="367"/>
      <c r="V32" s="367"/>
      <c r="W32" s="367"/>
      <c r="X32" s="367"/>
      <c r="Y32" s="78"/>
      <c r="Z32" s="367"/>
      <c r="AA32" s="95">
        <v>1</v>
      </c>
      <c r="AB32" s="96">
        <v>1</v>
      </c>
      <c r="AC32" s="96">
        <v>1</v>
      </c>
      <c r="AD32" s="96"/>
      <c r="AE32" s="97">
        <v>1</v>
      </c>
    </row>
    <row r="33" spans="2:31" x14ac:dyDescent="0.2">
      <c r="B33" s="69" t="s">
        <v>79</v>
      </c>
      <c r="C33" s="40"/>
      <c r="D33" s="367"/>
      <c r="E33" s="367"/>
      <c r="F33" s="367"/>
      <c r="G33" s="367"/>
      <c r="H33" s="367"/>
      <c r="I33" s="78"/>
      <c r="J33" s="36"/>
      <c r="K33" s="367">
        <v>1</v>
      </c>
      <c r="L33" s="367">
        <v>1</v>
      </c>
      <c r="M33" s="367"/>
      <c r="N33" s="367"/>
      <c r="O33" s="367"/>
      <c r="P33" s="367">
        <v>1</v>
      </c>
      <c r="Q33" s="367"/>
      <c r="R33" s="40"/>
      <c r="S33" s="367"/>
      <c r="T33" s="40"/>
      <c r="U33" s="367"/>
      <c r="V33" s="367"/>
      <c r="W33" s="367"/>
      <c r="X33" s="367"/>
      <c r="Y33" s="78"/>
      <c r="Z33" s="367"/>
      <c r="AA33" s="95">
        <v>1</v>
      </c>
      <c r="AB33" s="96">
        <v>1</v>
      </c>
      <c r="AC33" s="96">
        <v>1</v>
      </c>
      <c r="AD33" s="96"/>
      <c r="AE33" s="97">
        <v>1</v>
      </c>
    </row>
    <row r="34" spans="2:31" x14ac:dyDescent="0.2">
      <c r="B34" s="69" t="s">
        <v>81</v>
      </c>
      <c r="C34" s="40"/>
      <c r="D34" s="367"/>
      <c r="E34" s="367"/>
      <c r="F34" s="367"/>
      <c r="G34" s="367"/>
      <c r="H34" s="367"/>
      <c r="I34" s="78"/>
      <c r="J34" s="36"/>
      <c r="K34" s="367">
        <v>1</v>
      </c>
      <c r="L34" s="367"/>
      <c r="M34" s="367">
        <v>1</v>
      </c>
      <c r="N34" s="367"/>
      <c r="O34" s="367"/>
      <c r="P34" s="367">
        <v>1</v>
      </c>
      <c r="Q34" s="367"/>
      <c r="R34" s="40"/>
      <c r="S34" s="367"/>
      <c r="T34" s="40"/>
      <c r="U34" s="367"/>
      <c r="V34" s="367"/>
      <c r="W34" s="367"/>
      <c r="X34" s="367"/>
      <c r="Y34" s="78"/>
      <c r="Z34" s="367"/>
      <c r="AA34" s="95">
        <v>1</v>
      </c>
      <c r="AB34" s="96">
        <v>1</v>
      </c>
      <c r="AC34" s="96">
        <v>1</v>
      </c>
      <c r="AD34" s="96"/>
      <c r="AE34" s="97">
        <v>1</v>
      </c>
    </row>
    <row r="35" spans="2:31" x14ac:dyDescent="0.2">
      <c r="B35" s="64" t="s">
        <v>145</v>
      </c>
      <c r="C35" s="40"/>
      <c r="D35" s="367"/>
      <c r="E35" s="367"/>
      <c r="F35" s="367"/>
      <c r="G35" s="367">
        <v>1</v>
      </c>
      <c r="H35" s="367"/>
      <c r="I35" s="78"/>
      <c r="J35" s="36">
        <v>1</v>
      </c>
      <c r="K35" s="367">
        <v>1</v>
      </c>
      <c r="L35" s="367">
        <v>1</v>
      </c>
      <c r="M35" s="367">
        <v>1</v>
      </c>
      <c r="N35" s="367"/>
      <c r="O35" s="367"/>
      <c r="P35" s="367">
        <v>1</v>
      </c>
      <c r="Q35" s="367"/>
      <c r="R35" s="40"/>
      <c r="S35" s="367"/>
      <c r="T35" s="40"/>
      <c r="U35" s="367"/>
      <c r="V35" s="367"/>
      <c r="W35" s="367"/>
      <c r="X35" s="367"/>
      <c r="Y35" s="78"/>
      <c r="Z35" s="367"/>
      <c r="AA35" s="95">
        <v>1</v>
      </c>
      <c r="AB35" s="96">
        <v>1</v>
      </c>
      <c r="AC35" s="96">
        <v>1</v>
      </c>
      <c r="AD35" s="96"/>
      <c r="AE35" s="97">
        <v>1</v>
      </c>
    </row>
    <row r="36" spans="2:31" x14ac:dyDescent="0.2">
      <c r="B36" s="68" t="s">
        <v>83</v>
      </c>
      <c r="C36" s="40"/>
      <c r="D36" s="367"/>
      <c r="E36" s="367"/>
      <c r="F36" s="367"/>
      <c r="G36" s="367"/>
      <c r="H36" s="367"/>
      <c r="I36" s="78"/>
      <c r="J36" s="36"/>
      <c r="K36" s="367">
        <v>1</v>
      </c>
      <c r="L36" s="367">
        <v>1</v>
      </c>
      <c r="M36" s="367">
        <v>1</v>
      </c>
      <c r="N36" s="367"/>
      <c r="O36" s="367"/>
      <c r="P36" s="367">
        <v>1</v>
      </c>
      <c r="Q36" s="367"/>
      <c r="R36" s="40"/>
      <c r="S36" s="367"/>
      <c r="T36" s="40"/>
      <c r="U36" s="367"/>
      <c r="V36" s="367"/>
      <c r="W36" s="367"/>
      <c r="X36" s="367"/>
      <c r="Y36" s="78"/>
      <c r="Z36" s="367"/>
      <c r="AA36" s="95">
        <v>1</v>
      </c>
      <c r="AB36" s="96">
        <v>1</v>
      </c>
      <c r="AC36" s="96">
        <v>1</v>
      </c>
      <c r="AD36" s="96"/>
      <c r="AE36" s="97">
        <v>1</v>
      </c>
    </row>
    <row r="37" spans="2:31" x14ac:dyDescent="0.2">
      <c r="B37" s="69" t="s">
        <v>85</v>
      </c>
      <c r="C37" s="40"/>
      <c r="D37" s="367"/>
      <c r="E37" s="367"/>
      <c r="F37" s="367"/>
      <c r="G37" s="367"/>
      <c r="H37" s="367"/>
      <c r="I37" s="78"/>
      <c r="J37" s="36"/>
      <c r="K37" s="367">
        <v>1</v>
      </c>
      <c r="L37" s="367">
        <v>1</v>
      </c>
      <c r="M37" s="367"/>
      <c r="N37" s="367"/>
      <c r="O37" s="367"/>
      <c r="P37" s="367">
        <v>1</v>
      </c>
      <c r="Q37" s="367"/>
      <c r="R37" s="40"/>
      <c r="S37" s="367"/>
      <c r="T37" s="40"/>
      <c r="U37" s="367"/>
      <c r="V37" s="367"/>
      <c r="W37" s="367"/>
      <c r="X37" s="367"/>
      <c r="Y37" s="78"/>
      <c r="Z37" s="367"/>
      <c r="AA37" s="95">
        <v>1</v>
      </c>
      <c r="AB37" s="96">
        <v>1</v>
      </c>
      <c r="AC37" s="96">
        <v>1</v>
      </c>
      <c r="AD37" s="96"/>
      <c r="AE37" s="97">
        <v>1</v>
      </c>
    </row>
    <row r="38" spans="2:31" x14ac:dyDescent="0.2">
      <c r="B38" s="69" t="s">
        <v>87</v>
      </c>
      <c r="C38" s="40"/>
      <c r="D38" s="367"/>
      <c r="E38" s="367"/>
      <c r="F38" s="367"/>
      <c r="G38" s="367"/>
      <c r="H38" s="367"/>
      <c r="I38" s="78"/>
      <c r="J38" s="36"/>
      <c r="K38" s="367">
        <v>1</v>
      </c>
      <c r="L38" s="367"/>
      <c r="M38" s="367">
        <v>1</v>
      </c>
      <c r="N38" s="367"/>
      <c r="O38" s="367"/>
      <c r="P38" s="367">
        <v>1</v>
      </c>
      <c r="Q38" s="367"/>
      <c r="R38" s="40"/>
      <c r="S38" s="367"/>
      <c r="T38" s="40"/>
      <c r="U38" s="367"/>
      <c r="V38" s="367"/>
      <c r="W38" s="367"/>
      <c r="X38" s="367"/>
      <c r="Y38" s="78"/>
      <c r="Z38" s="367"/>
      <c r="AA38" s="95">
        <v>1</v>
      </c>
      <c r="AB38" s="96">
        <v>1</v>
      </c>
      <c r="AC38" s="96">
        <v>1</v>
      </c>
      <c r="AD38" s="96"/>
      <c r="AE38" s="97">
        <v>1</v>
      </c>
    </row>
    <row r="39" spans="2:31" x14ac:dyDescent="0.2">
      <c r="B39" s="68" t="s">
        <v>89</v>
      </c>
      <c r="C39" s="40"/>
      <c r="D39" s="367"/>
      <c r="E39" s="367"/>
      <c r="F39" s="367"/>
      <c r="G39" s="367">
        <v>1</v>
      </c>
      <c r="H39" s="367"/>
      <c r="I39" s="78"/>
      <c r="J39" s="215">
        <v>1</v>
      </c>
      <c r="K39" s="367"/>
      <c r="L39" s="367"/>
      <c r="M39" s="367"/>
      <c r="N39" s="367"/>
      <c r="O39" s="367"/>
      <c r="P39" s="367"/>
      <c r="Q39" s="367"/>
      <c r="R39" s="40"/>
      <c r="S39" s="367"/>
      <c r="T39" s="40"/>
      <c r="U39" s="367"/>
      <c r="V39" s="367"/>
      <c r="W39" s="367"/>
      <c r="X39" s="367"/>
      <c r="Y39" s="78"/>
      <c r="Z39" s="367"/>
      <c r="AA39" s="95">
        <v>1</v>
      </c>
      <c r="AB39" s="96">
        <v>1</v>
      </c>
      <c r="AC39" s="96">
        <v>1</v>
      </c>
      <c r="AD39" s="96"/>
      <c r="AE39" s="97">
        <v>1</v>
      </c>
    </row>
    <row r="40" spans="2:31" ht="14.1" customHeight="1" thickBot="1" x14ac:dyDescent="0.25">
      <c r="B40" s="74" t="s">
        <v>90</v>
      </c>
      <c r="C40" s="41"/>
      <c r="D40" s="79"/>
      <c r="E40" s="79"/>
      <c r="F40" s="79"/>
      <c r="G40" s="79"/>
      <c r="H40" s="79"/>
      <c r="I40" s="80"/>
      <c r="J40" s="37"/>
      <c r="K40" s="79"/>
      <c r="L40" s="79"/>
      <c r="M40" s="79"/>
      <c r="N40" s="79"/>
      <c r="O40" s="79"/>
      <c r="P40" s="79"/>
      <c r="Q40" s="79"/>
      <c r="R40" s="41"/>
      <c r="S40" s="79"/>
      <c r="T40" s="41"/>
      <c r="U40" s="79"/>
      <c r="V40" s="79"/>
      <c r="W40" s="79"/>
      <c r="X40" s="79"/>
      <c r="Y40" s="80"/>
      <c r="Z40" s="79">
        <v>1</v>
      </c>
      <c r="AA40" s="98">
        <v>1</v>
      </c>
      <c r="AB40" s="99">
        <v>1</v>
      </c>
      <c r="AC40" s="99">
        <v>1</v>
      </c>
      <c r="AD40" s="99"/>
      <c r="AE40" s="100">
        <v>1</v>
      </c>
    </row>
    <row r="41" spans="2:31" x14ac:dyDescent="0.2">
      <c r="B41" s="71" t="s">
        <v>93</v>
      </c>
      <c r="C41" s="39"/>
      <c r="D41" s="81"/>
      <c r="E41" s="81"/>
      <c r="F41" s="81"/>
      <c r="G41" s="81"/>
      <c r="H41" s="81"/>
      <c r="I41" s="82"/>
      <c r="J41" s="35"/>
      <c r="K41" s="81">
        <v>1</v>
      </c>
      <c r="L41" s="81">
        <v>1</v>
      </c>
      <c r="M41" s="81">
        <v>1</v>
      </c>
      <c r="N41" s="81"/>
      <c r="O41" s="81"/>
      <c r="P41" s="81"/>
      <c r="Q41" s="81"/>
      <c r="R41" s="39"/>
      <c r="S41" s="81"/>
      <c r="T41" s="39"/>
      <c r="U41" s="81"/>
      <c r="V41" s="81"/>
      <c r="W41" s="81"/>
      <c r="X41" s="81"/>
      <c r="Y41" s="82"/>
      <c r="Z41" s="81"/>
      <c r="AA41" s="199">
        <v>1</v>
      </c>
      <c r="AB41" s="200">
        <v>1</v>
      </c>
      <c r="AC41" s="93">
        <v>1</v>
      </c>
      <c r="AD41" s="93"/>
      <c r="AE41" s="94">
        <v>1</v>
      </c>
    </row>
    <row r="42" spans="2:31" x14ac:dyDescent="0.2">
      <c r="B42" s="66" t="s">
        <v>95</v>
      </c>
      <c r="C42" s="40"/>
      <c r="D42" s="367"/>
      <c r="E42" s="367"/>
      <c r="F42" s="367"/>
      <c r="G42" s="367"/>
      <c r="H42" s="367"/>
      <c r="I42" s="78"/>
      <c r="J42" s="36"/>
      <c r="K42" s="367">
        <v>1</v>
      </c>
      <c r="L42" s="367">
        <v>1</v>
      </c>
      <c r="M42" s="367">
        <v>1</v>
      </c>
      <c r="N42" s="367"/>
      <c r="O42" s="367"/>
      <c r="P42" s="367"/>
      <c r="Q42" s="367"/>
      <c r="R42" s="40"/>
      <c r="S42" s="367"/>
      <c r="T42" s="40"/>
      <c r="U42" s="367"/>
      <c r="V42" s="367"/>
      <c r="W42" s="367"/>
      <c r="X42" s="367"/>
      <c r="Y42" s="78"/>
      <c r="Z42" s="367"/>
      <c r="AA42" s="95">
        <v>1</v>
      </c>
      <c r="AB42" s="96">
        <v>1</v>
      </c>
      <c r="AC42" s="96">
        <v>1</v>
      </c>
      <c r="AD42" s="96"/>
      <c r="AE42" s="97">
        <v>1</v>
      </c>
    </row>
    <row r="43" spans="2:31" x14ac:dyDescent="0.2">
      <c r="B43" s="65" t="s">
        <v>97</v>
      </c>
      <c r="C43" s="40"/>
      <c r="D43" s="367"/>
      <c r="E43" s="367"/>
      <c r="F43" s="367"/>
      <c r="G43" s="367"/>
      <c r="H43" s="367"/>
      <c r="I43" s="78"/>
      <c r="J43" s="36"/>
      <c r="K43" s="367">
        <v>1</v>
      </c>
      <c r="L43" s="217">
        <v>1</v>
      </c>
      <c r="M43" s="367"/>
      <c r="N43" s="367"/>
      <c r="O43" s="367"/>
      <c r="P43" s="367"/>
      <c r="Q43" s="367"/>
      <c r="R43" s="40"/>
      <c r="S43" s="367"/>
      <c r="T43" s="40"/>
      <c r="U43" s="367"/>
      <c r="V43" s="367"/>
      <c r="W43" s="367"/>
      <c r="X43" s="367"/>
      <c r="Y43" s="78"/>
      <c r="Z43" s="367"/>
      <c r="AA43" s="95">
        <v>1</v>
      </c>
      <c r="AB43" s="96">
        <v>1</v>
      </c>
      <c r="AC43" s="96">
        <v>1</v>
      </c>
      <c r="AD43" s="96"/>
      <c r="AE43" s="97">
        <v>1</v>
      </c>
    </row>
    <row r="44" spans="2:31" x14ac:dyDescent="0.2">
      <c r="B44" s="65" t="s">
        <v>99</v>
      </c>
      <c r="C44" s="40"/>
      <c r="D44" s="367"/>
      <c r="E44" s="367"/>
      <c r="F44" s="367"/>
      <c r="G44" s="367"/>
      <c r="H44" s="367"/>
      <c r="I44" s="78"/>
      <c r="J44" s="36"/>
      <c r="K44" s="367">
        <v>1</v>
      </c>
      <c r="L44" s="367"/>
      <c r="M44" s="217">
        <v>1</v>
      </c>
      <c r="N44" s="367"/>
      <c r="O44" s="367"/>
      <c r="P44" s="367"/>
      <c r="Q44" s="367"/>
      <c r="R44" s="40"/>
      <c r="S44" s="367"/>
      <c r="T44" s="40"/>
      <c r="U44" s="367"/>
      <c r="V44" s="367"/>
      <c r="W44" s="367"/>
      <c r="X44" s="367"/>
      <c r="Y44" s="78"/>
      <c r="Z44" s="367"/>
      <c r="AA44" s="95">
        <v>1</v>
      </c>
      <c r="AB44" s="96">
        <v>1</v>
      </c>
      <c r="AC44" s="96">
        <v>1</v>
      </c>
      <c r="AD44" s="96"/>
      <c r="AE44" s="97">
        <v>1</v>
      </c>
    </row>
    <row r="45" spans="2:31" x14ac:dyDescent="0.2">
      <c r="B45" s="66" t="s">
        <v>101</v>
      </c>
      <c r="C45" s="40"/>
      <c r="D45" s="367"/>
      <c r="E45" s="367"/>
      <c r="F45" s="367"/>
      <c r="G45" s="367"/>
      <c r="H45" s="367"/>
      <c r="I45" s="78"/>
      <c r="J45" s="36"/>
      <c r="K45" s="367">
        <v>1</v>
      </c>
      <c r="L45" s="217">
        <v>1</v>
      </c>
      <c r="M45" s="367"/>
      <c r="N45" s="367"/>
      <c r="O45" s="367"/>
      <c r="P45" s="367"/>
      <c r="Q45" s="367"/>
      <c r="R45" s="40"/>
      <c r="S45" s="367"/>
      <c r="T45" s="40"/>
      <c r="U45" s="367"/>
      <c r="V45" s="367"/>
      <c r="W45" s="367"/>
      <c r="X45" s="367"/>
      <c r="Y45" s="78"/>
      <c r="Z45" s="367"/>
      <c r="AA45" s="95">
        <v>1</v>
      </c>
      <c r="AB45" s="96">
        <v>1</v>
      </c>
      <c r="AC45" s="96">
        <v>1</v>
      </c>
      <c r="AD45" s="96"/>
      <c r="AE45" s="97">
        <v>1</v>
      </c>
    </row>
    <row r="46" spans="2:31" ht="14.1" customHeight="1" thickBot="1" x14ac:dyDescent="0.25">
      <c r="B46" s="74" t="s">
        <v>103</v>
      </c>
      <c r="C46" s="41"/>
      <c r="D46" s="79"/>
      <c r="E46" s="79"/>
      <c r="F46" s="79"/>
      <c r="G46" s="79"/>
      <c r="H46" s="79"/>
      <c r="I46" s="80"/>
      <c r="J46" s="37"/>
      <c r="K46" s="79">
        <v>1</v>
      </c>
      <c r="L46" s="219">
        <v>1</v>
      </c>
      <c r="M46" s="79"/>
      <c r="N46" s="79"/>
      <c r="O46" s="79"/>
      <c r="P46" s="79"/>
      <c r="Q46" s="79"/>
      <c r="R46" s="41"/>
      <c r="S46" s="79"/>
      <c r="T46" s="41"/>
      <c r="U46" s="79"/>
      <c r="V46" s="79"/>
      <c r="W46" s="79"/>
      <c r="X46" s="79"/>
      <c r="Y46" s="80"/>
      <c r="Z46" s="79"/>
      <c r="AA46" s="98"/>
      <c r="AB46" s="99">
        <v>1</v>
      </c>
      <c r="AC46" s="99">
        <v>1</v>
      </c>
      <c r="AD46" s="99"/>
      <c r="AE46" s="100">
        <v>1</v>
      </c>
    </row>
    <row r="47" spans="2:31" ht="14.1" customHeight="1" thickBot="1" x14ac:dyDescent="0.25">
      <c r="B47" s="73" t="s">
        <v>105</v>
      </c>
      <c r="C47" s="38"/>
      <c r="D47" s="84"/>
      <c r="E47" s="84"/>
      <c r="F47" s="84"/>
      <c r="G47" s="84"/>
      <c r="H47" s="84"/>
      <c r="I47" s="85"/>
      <c r="J47" s="34"/>
      <c r="K47" s="84"/>
      <c r="L47" s="84"/>
      <c r="M47" s="84"/>
      <c r="N47" s="84"/>
      <c r="O47" s="221">
        <v>1</v>
      </c>
      <c r="P47" s="84"/>
      <c r="Q47" s="84"/>
      <c r="R47" s="38"/>
      <c r="S47" s="84"/>
      <c r="T47" s="38"/>
      <c r="U47" s="84"/>
      <c r="V47" s="84"/>
      <c r="W47" s="84"/>
      <c r="X47" s="84"/>
      <c r="Y47" s="85"/>
      <c r="Z47" s="84"/>
      <c r="AA47" s="101">
        <v>1</v>
      </c>
      <c r="AB47" s="102">
        <v>1</v>
      </c>
      <c r="AC47" s="102">
        <v>1</v>
      </c>
      <c r="AD47" s="102"/>
      <c r="AE47" s="103">
        <v>1</v>
      </c>
    </row>
    <row r="48" spans="2:31" ht="14.1" customHeight="1" thickBot="1" x14ac:dyDescent="0.25">
      <c r="B48" s="73" t="s">
        <v>106</v>
      </c>
      <c r="C48" s="38"/>
      <c r="D48" s="84"/>
      <c r="E48" s="84"/>
      <c r="F48" s="84"/>
      <c r="G48" s="84"/>
      <c r="H48" s="84"/>
      <c r="I48" s="85"/>
      <c r="J48" s="34"/>
      <c r="K48" s="84"/>
      <c r="L48" s="84"/>
      <c r="M48" s="84"/>
      <c r="N48" s="221">
        <v>1</v>
      </c>
      <c r="O48" s="84"/>
      <c r="P48" s="84"/>
      <c r="Q48" s="84"/>
      <c r="R48" s="38"/>
      <c r="S48" s="84"/>
      <c r="T48" s="38"/>
      <c r="U48" s="84"/>
      <c r="V48" s="84"/>
      <c r="W48" s="84"/>
      <c r="X48" s="84"/>
      <c r="Y48" s="85"/>
      <c r="Z48" s="84"/>
      <c r="AA48" s="205">
        <v>1</v>
      </c>
      <c r="AB48" s="206">
        <v>1</v>
      </c>
      <c r="AC48" s="102">
        <v>1</v>
      </c>
      <c r="AD48" s="102"/>
      <c r="AE48" s="103">
        <v>1</v>
      </c>
    </row>
    <row r="49" spans="2:31" x14ac:dyDescent="0.2">
      <c r="B49" s="71" t="s">
        <v>107</v>
      </c>
      <c r="C49" s="39"/>
      <c r="D49" s="81"/>
      <c r="E49" s="81"/>
      <c r="F49" s="81"/>
      <c r="G49" s="81"/>
      <c r="H49" s="81"/>
      <c r="I49" s="82"/>
      <c r="J49" s="35"/>
      <c r="K49" s="81"/>
      <c r="L49" s="81"/>
      <c r="M49" s="81"/>
      <c r="N49" s="81"/>
      <c r="O49" s="81"/>
      <c r="P49" s="81">
        <v>1</v>
      </c>
      <c r="Q49" s="81">
        <v>1</v>
      </c>
      <c r="R49" s="39">
        <v>1</v>
      </c>
      <c r="S49" s="81"/>
      <c r="T49" s="39"/>
      <c r="U49" s="81"/>
      <c r="V49" s="81"/>
      <c r="W49" s="81"/>
      <c r="X49" s="81"/>
      <c r="Y49" s="82"/>
      <c r="Z49" s="81"/>
      <c r="AA49" s="199">
        <v>1</v>
      </c>
      <c r="AB49" s="200">
        <v>1</v>
      </c>
      <c r="AC49" s="93">
        <v>1</v>
      </c>
      <c r="AD49" s="93"/>
      <c r="AE49" s="94">
        <v>1</v>
      </c>
    </row>
    <row r="50" spans="2:31" x14ac:dyDescent="0.2">
      <c r="B50" s="66" t="s">
        <v>110</v>
      </c>
      <c r="C50" s="40"/>
      <c r="D50" s="367"/>
      <c r="E50" s="367"/>
      <c r="F50" s="367"/>
      <c r="G50" s="367"/>
      <c r="H50" s="367"/>
      <c r="I50" s="78"/>
      <c r="J50" s="36"/>
      <c r="K50" s="367"/>
      <c r="L50" s="367"/>
      <c r="M50" s="367"/>
      <c r="N50" s="367"/>
      <c r="O50" s="367"/>
      <c r="P50" s="217">
        <v>1</v>
      </c>
      <c r="Q50" s="367"/>
      <c r="R50" s="40"/>
      <c r="S50" s="367"/>
      <c r="T50" s="40"/>
      <c r="U50" s="367"/>
      <c r="V50" s="367"/>
      <c r="W50" s="367"/>
      <c r="X50" s="367"/>
      <c r="Y50" s="78"/>
      <c r="Z50" s="367"/>
      <c r="AA50" s="95">
        <v>1</v>
      </c>
      <c r="AB50" s="96">
        <v>1</v>
      </c>
      <c r="AC50" s="96">
        <v>1</v>
      </c>
      <c r="AD50" s="96"/>
      <c r="AE50" s="97">
        <v>1</v>
      </c>
    </row>
    <row r="51" spans="2:31" x14ac:dyDescent="0.2">
      <c r="B51" s="66" t="s">
        <v>112</v>
      </c>
      <c r="C51" s="40"/>
      <c r="D51" s="367"/>
      <c r="E51" s="367"/>
      <c r="F51" s="367"/>
      <c r="G51" s="367"/>
      <c r="H51" s="367"/>
      <c r="I51" s="78"/>
      <c r="J51" s="36"/>
      <c r="K51" s="367"/>
      <c r="L51" s="367"/>
      <c r="M51" s="367"/>
      <c r="N51" s="367"/>
      <c r="O51" s="367"/>
      <c r="P51" s="367"/>
      <c r="Q51" s="217">
        <v>1</v>
      </c>
      <c r="R51" s="40"/>
      <c r="S51" s="367"/>
      <c r="T51" s="40"/>
      <c r="U51" s="367"/>
      <c r="V51" s="367"/>
      <c r="W51" s="367"/>
      <c r="X51" s="367"/>
      <c r="Y51" s="78"/>
      <c r="Z51" s="367"/>
      <c r="AA51" s="95">
        <v>1</v>
      </c>
      <c r="AB51" s="96">
        <v>1</v>
      </c>
      <c r="AC51" s="96">
        <v>1</v>
      </c>
      <c r="AD51" s="96"/>
      <c r="AE51" s="97">
        <v>1</v>
      </c>
    </row>
    <row r="52" spans="2:31" x14ac:dyDescent="0.2">
      <c r="B52" s="66" t="s">
        <v>114</v>
      </c>
      <c r="C52" s="40"/>
      <c r="D52" s="367"/>
      <c r="E52" s="367"/>
      <c r="F52" s="367"/>
      <c r="G52" s="367"/>
      <c r="H52" s="367"/>
      <c r="I52" s="78"/>
      <c r="J52" s="36"/>
      <c r="K52" s="367"/>
      <c r="L52" s="367"/>
      <c r="M52" s="367"/>
      <c r="N52" s="367"/>
      <c r="O52" s="367"/>
      <c r="P52" s="367"/>
      <c r="Q52" s="367"/>
      <c r="R52" s="40">
        <v>1</v>
      </c>
      <c r="S52" s="367"/>
      <c r="T52" s="40"/>
      <c r="U52" s="367"/>
      <c r="V52" s="367"/>
      <c r="W52" s="367"/>
      <c r="X52" s="367"/>
      <c r="Y52" s="78"/>
      <c r="Z52" s="367"/>
      <c r="AA52" s="95">
        <v>1</v>
      </c>
      <c r="AB52" s="96">
        <v>1</v>
      </c>
      <c r="AC52" s="96">
        <v>1</v>
      </c>
      <c r="AD52" s="96"/>
      <c r="AE52" s="97">
        <v>1</v>
      </c>
    </row>
    <row r="53" spans="2:31" x14ac:dyDescent="0.2">
      <c r="B53" s="65" t="s">
        <v>116</v>
      </c>
      <c r="C53" s="40"/>
      <c r="D53" s="367"/>
      <c r="E53" s="367"/>
      <c r="F53" s="367"/>
      <c r="G53" s="367"/>
      <c r="H53" s="367"/>
      <c r="I53" s="78"/>
      <c r="J53" s="36"/>
      <c r="K53" s="367"/>
      <c r="L53" s="367"/>
      <c r="M53" s="367"/>
      <c r="N53" s="367"/>
      <c r="O53" s="367"/>
      <c r="P53" s="367"/>
      <c r="Q53" s="367"/>
      <c r="R53" s="40">
        <v>1</v>
      </c>
      <c r="S53" s="367"/>
      <c r="T53" s="40"/>
      <c r="U53" s="367"/>
      <c r="V53" s="367"/>
      <c r="W53" s="367"/>
      <c r="X53" s="367"/>
      <c r="Y53" s="78"/>
      <c r="Z53" s="367"/>
      <c r="AA53" s="95">
        <v>1</v>
      </c>
      <c r="AB53" s="96">
        <v>1</v>
      </c>
      <c r="AC53" s="96">
        <v>1</v>
      </c>
      <c r="AD53" s="96"/>
      <c r="AE53" s="97">
        <v>1</v>
      </c>
    </row>
    <row r="54" spans="2:31" x14ac:dyDescent="0.2">
      <c r="B54" s="65" t="s">
        <v>117</v>
      </c>
      <c r="C54" s="40"/>
      <c r="D54" s="367"/>
      <c r="E54" s="367"/>
      <c r="F54" s="367"/>
      <c r="G54" s="367"/>
      <c r="H54" s="367"/>
      <c r="I54" s="78"/>
      <c r="J54" s="36"/>
      <c r="K54" s="367"/>
      <c r="L54" s="367"/>
      <c r="M54" s="367"/>
      <c r="N54" s="367"/>
      <c r="O54" s="367"/>
      <c r="P54" s="367"/>
      <c r="Q54" s="367"/>
      <c r="R54" s="40">
        <v>1</v>
      </c>
      <c r="S54" s="367"/>
      <c r="T54" s="40"/>
      <c r="U54" s="367"/>
      <c r="V54" s="367"/>
      <c r="W54" s="367"/>
      <c r="X54" s="367"/>
      <c r="Y54" s="78"/>
      <c r="Z54" s="367"/>
      <c r="AA54" s="95">
        <v>1</v>
      </c>
      <c r="AB54" s="96">
        <v>1</v>
      </c>
      <c r="AC54" s="96">
        <v>1</v>
      </c>
      <c r="AD54" s="96"/>
      <c r="AE54" s="97">
        <v>1</v>
      </c>
    </row>
    <row r="55" spans="2:31" x14ac:dyDescent="0.2">
      <c r="B55" s="65" t="s">
        <v>118</v>
      </c>
      <c r="C55" s="40"/>
      <c r="D55" s="367"/>
      <c r="E55" s="367"/>
      <c r="F55" s="367"/>
      <c r="G55" s="367"/>
      <c r="H55" s="367"/>
      <c r="I55" s="78"/>
      <c r="J55" s="36"/>
      <c r="K55" s="367"/>
      <c r="L55" s="367"/>
      <c r="M55" s="367"/>
      <c r="N55" s="367"/>
      <c r="O55" s="367"/>
      <c r="P55" s="367"/>
      <c r="Q55" s="367"/>
      <c r="R55" s="40">
        <v>1</v>
      </c>
      <c r="S55" s="367"/>
      <c r="T55" s="40"/>
      <c r="U55" s="367"/>
      <c r="V55" s="367"/>
      <c r="W55" s="367"/>
      <c r="X55" s="367"/>
      <c r="Y55" s="78"/>
      <c r="Z55" s="367"/>
      <c r="AA55" s="95">
        <v>1</v>
      </c>
      <c r="AB55" s="96">
        <v>1</v>
      </c>
      <c r="AC55" s="96">
        <v>1</v>
      </c>
      <c r="AD55" s="96"/>
      <c r="AE55" s="97">
        <v>1</v>
      </c>
    </row>
    <row r="56" spans="2:31" ht="14.1" customHeight="1" thickBot="1" x14ac:dyDescent="0.25">
      <c r="B56" s="72" t="s">
        <v>119</v>
      </c>
      <c r="C56" s="41"/>
      <c r="D56" s="79"/>
      <c r="E56" s="79"/>
      <c r="F56" s="79"/>
      <c r="G56" s="79"/>
      <c r="H56" s="79"/>
      <c r="I56" s="80"/>
      <c r="J56" s="37"/>
      <c r="K56" s="79"/>
      <c r="L56" s="79"/>
      <c r="M56" s="79"/>
      <c r="N56" s="79"/>
      <c r="O56" s="79"/>
      <c r="P56" s="79"/>
      <c r="Q56" s="79"/>
      <c r="R56" s="41">
        <v>1</v>
      </c>
      <c r="S56" s="79"/>
      <c r="T56" s="41"/>
      <c r="U56" s="79"/>
      <c r="V56" s="79"/>
      <c r="W56" s="79"/>
      <c r="X56" s="79"/>
      <c r="Y56" s="80"/>
      <c r="Z56" s="79"/>
      <c r="AA56" s="98">
        <v>1</v>
      </c>
      <c r="AB56" s="99">
        <v>1</v>
      </c>
      <c r="AC56" s="99">
        <v>1</v>
      </c>
      <c r="AD56" s="99"/>
      <c r="AE56" s="100">
        <v>1</v>
      </c>
    </row>
    <row r="57" spans="2:31" x14ac:dyDescent="0.2">
      <c r="B57" s="63" t="s">
        <v>120</v>
      </c>
      <c r="C57" s="40"/>
      <c r="D57" s="367"/>
      <c r="E57" s="367"/>
      <c r="F57" s="367"/>
      <c r="G57" s="367"/>
      <c r="H57" s="367"/>
      <c r="I57" s="78"/>
      <c r="J57" s="36"/>
      <c r="K57" s="367"/>
      <c r="L57" s="367"/>
      <c r="M57" s="367"/>
      <c r="N57" s="367"/>
      <c r="O57" s="367"/>
      <c r="P57" s="367"/>
      <c r="Q57" s="367"/>
      <c r="R57" s="40">
        <v>1</v>
      </c>
      <c r="S57" s="367"/>
      <c r="T57" s="40"/>
      <c r="U57" s="367"/>
      <c r="V57" s="367"/>
      <c r="W57" s="367"/>
      <c r="X57" s="367"/>
      <c r="Y57" s="78"/>
      <c r="Z57" s="367"/>
      <c r="AA57" s="201">
        <v>1</v>
      </c>
      <c r="AB57" s="202">
        <v>1</v>
      </c>
      <c r="AC57" s="96">
        <v>1</v>
      </c>
      <c r="AD57" s="96"/>
      <c r="AE57" s="97">
        <v>1</v>
      </c>
    </row>
    <row r="58" spans="2:31" x14ac:dyDescent="0.2">
      <c r="B58" s="66" t="s">
        <v>123</v>
      </c>
      <c r="C58" s="40"/>
      <c r="D58" s="367"/>
      <c r="E58" s="367"/>
      <c r="F58" s="367"/>
      <c r="G58" s="367"/>
      <c r="H58" s="367"/>
      <c r="I58" s="78"/>
      <c r="J58" s="36"/>
      <c r="K58" s="367"/>
      <c r="L58" s="367"/>
      <c r="M58" s="367"/>
      <c r="N58" s="367"/>
      <c r="O58" s="367"/>
      <c r="P58" s="367"/>
      <c r="Q58" s="367"/>
      <c r="R58" s="40">
        <v>1</v>
      </c>
      <c r="S58" s="367"/>
      <c r="T58" s="40"/>
      <c r="U58" s="367"/>
      <c r="V58" s="367"/>
      <c r="W58" s="367"/>
      <c r="X58" s="367"/>
      <c r="Y58" s="78"/>
      <c r="Z58" s="367"/>
      <c r="AA58" s="95">
        <v>1</v>
      </c>
      <c r="AB58" s="96">
        <v>1</v>
      </c>
      <c r="AC58" s="96">
        <v>1</v>
      </c>
      <c r="AD58" s="96"/>
      <c r="AE58" s="97">
        <v>1</v>
      </c>
    </row>
    <row r="59" spans="2:31" x14ac:dyDescent="0.2">
      <c r="B59" s="66" t="s">
        <v>125</v>
      </c>
      <c r="C59" s="40"/>
      <c r="D59" s="367"/>
      <c r="E59" s="367"/>
      <c r="F59" s="367"/>
      <c r="G59" s="367"/>
      <c r="H59" s="367"/>
      <c r="I59" s="78"/>
      <c r="J59" s="36"/>
      <c r="K59" s="367"/>
      <c r="L59" s="367"/>
      <c r="M59" s="367"/>
      <c r="N59" s="367"/>
      <c r="O59" s="367"/>
      <c r="P59" s="367"/>
      <c r="Q59" s="367"/>
      <c r="R59" s="40">
        <v>1</v>
      </c>
      <c r="S59" s="367"/>
      <c r="T59" s="40"/>
      <c r="U59" s="367"/>
      <c r="V59" s="367"/>
      <c r="W59" s="367"/>
      <c r="X59" s="367"/>
      <c r="Y59" s="78"/>
      <c r="Z59" s="367"/>
      <c r="AA59" s="95">
        <v>1</v>
      </c>
      <c r="AB59" s="96">
        <v>1</v>
      </c>
      <c r="AC59" s="96">
        <v>1</v>
      </c>
      <c r="AD59" s="96"/>
      <c r="AE59" s="97">
        <v>1</v>
      </c>
    </row>
    <row r="60" spans="2:31" x14ac:dyDescent="0.2">
      <c r="B60" s="63" t="s">
        <v>127</v>
      </c>
      <c r="C60" s="40"/>
      <c r="D60" s="367"/>
      <c r="E60" s="367"/>
      <c r="F60" s="367"/>
      <c r="G60" s="367"/>
      <c r="H60" s="367"/>
      <c r="I60" s="78"/>
      <c r="J60" s="36"/>
      <c r="K60" s="367"/>
      <c r="L60" s="367"/>
      <c r="M60" s="367"/>
      <c r="N60" s="367"/>
      <c r="O60" s="367"/>
      <c r="P60" s="367"/>
      <c r="Q60" s="367"/>
      <c r="R60" s="40">
        <v>1</v>
      </c>
      <c r="S60" s="367"/>
      <c r="T60" s="40"/>
      <c r="U60" s="367"/>
      <c r="V60" s="367"/>
      <c r="W60" s="367"/>
      <c r="X60" s="367"/>
      <c r="Y60" s="78"/>
      <c r="Z60" s="367"/>
      <c r="AA60" s="95"/>
      <c r="AB60" s="96"/>
      <c r="AC60" s="96"/>
      <c r="AD60" s="96"/>
      <c r="AE60" s="97"/>
    </row>
    <row r="61" spans="2:31" x14ac:dyDescent="0.2">
      <c r="B61" s="63" t="s">
        <v>129</v>
      </c>
      <c r="C61" s="40"/>
      <c r="D61" s="367"/>
      <c r="E61" s="367"/>
      <c r="F61" s="367"/>
      <c r="G61" s="367"/>
      <c r="H61" s="367"/>
      <c r="I61" s="78"/>
      <c r="J61" s="36"/>
      <c r="K61" s="367"/>
      <c r="L61" s="367"/>
      <c r="M61" s="367"/>
      <c r="N61" s="367"/>
      <c r="O61" s="367"/>
      <c r="P61" s="367"/>
      <c r="Q61" s="367"/>
      <c r="R61" s="40"/>
      <c r="S61" s="217">
        <v>1</v>
      </c>
      <c r="T61" s="40"/>
      <c r="U61" s="367"/>
      <c r="V61" s="367"/>
      <c r="W61" s="367"/>
      <c r="X61" s="367"/>
      <c r="Y61" s="78"/>
      <c r="Z61" s="367"/>
      <c r="AA61" s="201">
        <v>1</v>
      </c>
      <c r="AB61" s="202">
        <v>1</v>
      </c>
      <c r="AC61" s="96">
        <v>1</v>
      </c>
      <c r="AD61" s="96"/>
      <c r="AE61" s="97">
        <v>1</v>
      </c>
    </row>
    <row r="62" spans="2:31" ht="14.1" customHeight="1" thickBot="1" x14ac:dyDescent="0.25">
      <c r="B62" s="70" t="s">
        <v>131</v>
      </c>
      <c r="C62" s="41"/>
      <c r="D62" s="79"/>
      <c r="E62" s="79"/>
      <c r="F62" s="79"/>
      <c r="G62" s="79"/>
      <c r="H62" s="79"/>
      <c r="I62" s="80"/>
      <c r="J62" s="37"/>
      <c r="K62" s="77"/>
      <c r="L62" s="77"/>
      <c r="M62" s="77"/>
      <c r="N62" s="77"/>
      <c r="O62" s="77"/>
      <c r="P62" s="77"/>
      <c r="Q62" s="77"/>
      <c r="R62" s="41"/>
      <c r="S62" s="79"/>
      <c r="T62" s="41"/>
      <c r="U62" s="79"/>
      <c r="V62" s="79"/>
      <c r="W62" s="79"/>
      <c r="X62" s="79"/>
      <c r="Y62" s="80"/>
      <c r="Z62" s="77">
        <v>1</v>
      </c>
      <c r="AA62" s="203">
        <v>1</v>
      </c>
      <c r="AB62" s="204">
        <v>1</v>
      </c>
      <c r="AC62" s="99">
        <v>1</v>
      </c>
      <c r="AD62" s="99"/>
      <c r="AE62" s="100">
        <v>1</v>
      </c>
    </row>
    <row r="63" spans="2:31" ht="201.95" customHeight="1" thickBot="1" x14ac:dyDescent="0.25">
      <c r="C63" s="358"/>
      <c r="D63" s="4"/>
      <c r="AA63" s="6"/>
      <c r="AB63" s="6"/>
      <c r="AC63" s="6"/>
      <c r="AD63" s="6"/>
    </row>
    <row r="64" spans="2:31" ht="14.1" customHeight="1" thickBot="1" x14ac:dyDescent="0.25">
      <c r="C64" s="762" t="s">
        <v>223</v>
      </c>
      <c r="D64" s="763"/>
      <c r="E64" s="763"/>
      <c r="F64" s="763"/>
      <c r="G64" s="763"/>
      <c r="H64" s="763"/>
      <c r="I64" s="764"/>
      <c r="J64" s="13" t="s">
        <v>165</v>
      </c>
      <c r="K64" s="762" t="s">
        <v>224</v>
      </c>
      <c r="L64" s="763"/>
      <c r="M64" s="763"/>
      <c r="N64" s="763"/>
      <c r="O64" s="763"/>
      <c r="P64" s="763"/>
      <c r="Q64" s="764"/>
      <c r="R64" s="766" t="s">
        <v>225</v>
      </c>
      <c r="S64" s="767"/>
      <c r="T64" s="762" t="s">
        <v>226</v>
      </c>
      <c r="U64" s="763"/>
      <c r="V64" s="763"/>
      <c r="W64" s="763"/>
      <c r="X64" s="763"/>
      <c r="Y64" s="764"/>
      <c r="Z64" s="447" t="s">
        <v>227</v>
      </c>
      <c r="AA64" s="765" t="s">
        <v>228</v>
      </c>
      <c r="AB64" s="763"/>
      <c r="AC64" s="763"/>
      <c r="AD64" s="763"/>
      <c r="AE64" s="764"/>
    </row>
    <row r="65" spans="2:31" ht="71.099999999999994" customHeight="1" thickBot="1" x14ac:dyDescent="0.25">
      <c r="B65" s="61" t="s">
        <v>230</v>
      </c>
      <c r="C65" s="62" t="s">
        <v>159</v>
      </c>
      <c r="D65" s="22" t="s">
        <v>157</v>
      </c>
      <c r="E65" s="22" t="s">
        <v>163</v>
      </c>
      <c r="F65" s="22" t="s">
        <v>207</v>
      </c>
      <c r="G65" s="22" t="s">
        <v>199</v>
      </c>
      <c r="H65" s="22" t="s">
        <v>209</v>
      </c>
      <c r="I65" s="23" t="s">
        <v>161</v>
      </c>
      <c r="J65" s="26" t="s">
        <v>165</v>
      </c>
      <c r="K65" s="21" t="s">
        <v>168</v>
      </c>
      <c r="L65" s="22" t="s">
        <v>170</v>
      </c>
      <c r="M65" s="22" t="s">
        <v>172</v>
      </c>
      <c r="N65" s="22" t="s">
        <v>184</v>
      </c>
      <c r="O65" s="22" t="s">
        <v>174</v>
      </c>
      <c r="P65" s="22" t="s">
        <v>231</v>
      </c>
      <c r="Q65" s="23" t="s">
        <v>178</v>
      </c>
      <c r="R65" s="175" t="s">
        <v>180</v>
      </c>
      <c r="S65" s="25" t="s">
        <v>182</v>
      </c>
      <c r="T65" s="21" t="s">
        <v>186</v>
      </c>
      <c r="U65" s="22" t="s">
        <v>189</v>
      </c>
      <c r="V65" s="22" t="s">
        <v>204</v>
      </c>
      <c r="W65" s="22" t="s">
        <v>192</v>
      </c>
      <c r="X65" s="22" t="s">
        <v>194</v>
      </c>
      <c r="Y65" s="23" t="s">
        <v>195</v>
      </c>
      <c r="Z65" s="24" t="s">
        <v>196</v>
      </c>
      <c r="AA65" s="44" t="s">
        <v>215</v>
      </c>
      <c r="AB65" s="45" t="s">
        <v>217</v>
      </c>
      <c r="AC65" s="45" t="s">
        <v>19</v>
      </c>
      <c r="AD65" s="45" t="s">
        <v>219</v>
      </c>
      <c r="AE65" s="46" t="s">
        <v>221</v>
      </c>
    </row>
    <row r="66" spans="2:31" ht="14.1" customHeight="1" thickBot="1" x14ac:dyDescent="0.25">
      <c r="B66" s="63" t="s">
        <v>32</v>
      </c>
      <c r="C66" s="27"/>
      <c r="D66" s="14"/>
      <c r="E66" s="14"/>
      <c r="F66" s="14"/>
      <c r="G66" s="14">
        <v>1</v>
      </c>
      <c r="H66" s="14"/>
      <c r="I66" s="15"/>
      <c r="J66" s="38"/>
      <c r="K66" s="30"/>
      <c r="L66" s="14"/>
      <c r="M66" s="14"/>
      <c r="N66" s="14"/>
      <c r="O66" s="14"/>
      <c r="P66" s="14"/>
      <c r="Q66" s="15"/>
      <c r="R66" s="38"/>
      <c r="S66" s="14"/>
      <c r="T66" s="30"/>
      <c r="U66" s="14"/>
      <c r="V66" s="14">
        <v>1</v>
      </c>
      <c r="W66" s="14"/>
      <c r="X66" s="14"/>
      <c r="Y66" s="15"/>
      <c r="Z66" s="34"/>
      <c r="AA66" s="47"/>
      <c r="AB66" s="48"/>
      <c r="AC66" s="48"/>
      <c r="AD66" s="48"/>
      <c r="AE66" s="49"/>
    </row>
    <row r="67" spans="2:31" x14ac:dyDescent="0.2">
      <c r="B67" s="71" t="s">
        <v>36</v>
      </c>
      <c r="C67" s="28"/>
      <c r="D67" s="16"/>
      <c r="E67" s="16">
        <v>1</v>
      </c>
      <c r="F67" s="16">
        <v>1</v>
      </c>
      <c r="G67" s="16">
        <v>1</v>
      </c>
      <c r="H67" s="16">
        <v>1</v>
      </c>
      <c r="I67" s="17">
        <v>1</v>
      </c>
      <c r="J67" s="39">
        <v>1</v>
      </c>
      <c r="K67" s="31"/>
      <c r="L67" s="16"/>
      <c r="M67" s="16"/>
      <c r="N67" s="16"/>
      <c r="O67" s="16"/>
      <c r="P67" s="16"/>
      <c r="Q67" s="17"/>
      <c r="R67" s="39"/>
      <c r="S67" s="16"/>
      <c r="T67" s="31"/>
      <c r="U67" s="16"/>
      <c r="V67" s="16">
        <v>1</v>
      </c>
      <c r="W67" s="16"/>
      <c r="X67" s="16"/>
      <c r="Y67" s="17"/>
      <c r="Z67" s="35"/>
      <c r="AA67" s="50"/>
      <c r="AB67" s="51"/>
      <c r="AC67" s="51"/>
      <c r="AD67" s="51"/>
      <c r="AE67" s="52"/>
    </row>
    <row r="68" spans="2:31" x14ac:dyDescent="0.2">
      <c r="B68" s="64" t="s">
        <v>38</v>
      </c>
      <c r="C68" s="167"/>
      <c r="D68" s="2"/>
      <c r="E68" s="222">
        <v>1</v>
      </c>
      <c r="F68" s="2">
        <v>1</v>
      </c>
      <c r="G68" s="222">
        <v>1</v>
      </c>
      <c r="H68" s="2">
        <v>1</v>
      </c>
      <c r="I68" s="18">
        <v>1</v>
      </c>
      <c r="J68" s="40">
        <v>1</v>
      </c>
      <c r="K68" s="32"/>
      <c r="L68" s="2"/>
      <c r="M68" s="2"/>
      <c r="N68" s="2"/>
      <c r="O68" s="2"/>
      <c r="P68" s="2"/>
      <c r="Q68" s="18"/>
      <c r="R68" s="40"/>
      <c r="S68" s="2"/>
      <c r="T68" s="32"/>
      <c r="U68" s="2"/>
      <c r="V68" s="2">
        <v>1</v>
      </c>
      <c r="W68" s="2"/>
      <c r="X68" s="2"/>
      <c r="Y68" s="18"/>
      <c r="Z68" s="36"/>
      <c r="AA68" s="53"/>
      <c r="AB68" s="54"/>
      <c r="AC68" s="54"/>
      <c r="AD68" s="54"/>
      <c r="AE68" s="55"/>
    </row>
    <row r="69" spans="2:31" ht="14.1" customHeight="1" thickBot="1" x14ac:dyDescent="0.25">
      <c r="B69" s="74" t="s">
        <v>40</v>
      </c>
      <c r="C69" s="29"/>
      <c r="D69" s="19"/>
      <c r="E69" s="223">
        <v>1</v>
      </c>
      <c r="F69" s="19">
        <v>1</v>
      </c>
      <c r="G69" s="223">
        <v>1</v>
      </c>
      <c r="H69" s="19">
        <v>1</v>
      </c>
      <c r="I69" s="20">
        <v>1</v>
      </c>
      <c r="J69" s="41">
        <v>1</v>
      </c>
      <c r="K69" s="33"/>
      <c r="L69" s="19"/>
      <c r="M69" s="19"/>
      <c r="N69" s="19"/>
      <c r="O69" s="19"/>
      <c r="P69" s="19"/>
      <c r="Q69" s="20"/>
      <c r="R69" s="41"/>
      <c r="S69" s="19"/>
      <c r="T69" s="33"/>
      <c r="U69" s="19"/>
      <c r="V69" s="19">
        <v>1</v>
      </c>
      <c r="W69" s="19"/>
      <c r="X69" s="19"/>
      <c r="Y69" s="20"/>
      <c r="Z69" s="37"/>
      <c r="AA69" s="56"/>
      <c r="AB69" s="57"/>
      <c r="AC69" s="57"/>
      <c r="AD69" s="57"/>
      <c r="AE69" s="58"/>
    </row>
    <row r="70" spans="2:31" x14ac:dyDescent="0.2">
      <c r="B70" s="71" t="s">
        <v>42</v>
      </c>
      <c r="C70" s="28"/>
      <c r="D70" s="16"/>
      <c r="E70" s="16"/>
      <c r="F70" s="16"/>
      <c r="G70" s="16"/>
      <c r="H70" s="16"/>
      <c r="I70" s="17"/>
      <c r="J70" s="39"/>
      <c r="K70" s="31">
        <v>1</v>
      </c>
      <c r="L70" s="16">
        <v>1</v>
      </c>
      <c r="M70" s="16">
        <v>1</v>
      </c>
      <c r="N70" s="16">
        <v>1</v>
      </c>
      <c r="O70" s="16"/>
      <c r="P70" s="16">
        <v>1</v>
      </c>
      <c r="Q70" s="17">
        <v>1</v>
      </c>
      <c r="R70" s="39">
        <v>1</v>
      </c>
      <c r="S70" s="16"/>
      <c r="T70" s="31">
        <v>1</v>
      </c>
      <c r="U70" s="16">
        <v>1</v>
      </c>
      <c r="V70" s="16"/>
      <c r="W70" s="16"/>
      <c r="X70" s="16"/>
      <c r="Y70" s="17"/>
      <c r="Z70" s="35"/>
      <c r="AA70" s="207">
        <v>1</v>
      </c>
      <c r="AB70" s="208">
        <v>1</v>
      </c>
      <c r="AC70" s="51">
        <v>1</v>
      </c>
      <c r="AD70" s="51">
        <v>1</v>
      </c>
      <c r="AE70" s="52"/>
    </row>
    <row r="71" spans="2:31" x14ac:dyDescent="0.2">
      <c r="B71" s="227" t="s">
        <v>137</v>
      </c>
      <c r="C71" s="167"/>
      <c r="D71" s="2"/>
      <c r="E71" s="2"/>
      <c r="F71" s="2"/>
      <c r="G71" s="2"/>
      <c r="H71" s="2"/>
      <c r="I71" s="18"/>
      <c r="J71" s="40"/>
      <c r="K71" s="32">
        <v>1</v>
      </c>
      <c r="L71" s="2">
        <v>1</v>
      </c>
      <c r="M71" s="2"/>
      <c r="N71" s="2">
        <v>1</v>
      </c>
      <c r="O71" s="2"/>
      <c r="P71" s="2">
        <v>1</v>
      </c>
      <c r="Q71" s="18">
        <v>1</v>
      </c>
      <c r="R71" s="40">
        <v>1</v>
      </c>
      <c r="S71" s="2"/>
      <c r="T71" s="32"/>
      <c r="U71" s="2"/>
      <c r="V71" s="2"/>
      <c r="W71" s="2"/>
      <c r="X71" s="2"/>
      <c r="Y71" s="18"/>
      <c r="Z71" s="36"/>
      <c r="AA71" s="53">
        <v>1</v>
      </c>
      <c r="AB71" s="54">
        <v>1</v>
      </c>
      <c r="AC71" s="54">
        <v>1</v>
      </c>
      <c r="AD71" s="54">
        <v>1</v>
      </c>
      <c r="AE71" s="55"/>
    </row>
    <row r="72" spans="2:31" ht="14.1" customHeight="1" thickBot="1" x14ac:dyDescent="0.25">
      <c r="B72" s="228" t="s">
        <v>139</v>
      </c>
      <c r="C72" s="29"/>
      <c r="D72" s="19"/>
      <c r="E72" s="19"/>
      <c r="F72" s="19"/>
      <c r="G72" s="19"/>
      <c r="H72" s="19"/>
      <c r="I72" s="20"/>
      <c r="J72" s="41"/>
      <c r="K72" s="33">
        <v>1</v>
      </c>
      <c r="L72" s="19"/>
      <c r="M72" s="19">
        <v>1</v>
      </c>
      <c r="N72" s="19">
        <v>1</v>
      </c>
      <c r="O72" s="19"/>
      <c r="P72" s="19">
        <v>1</v>
      </c>
      <c r="Q72" s="20">
        <v>1</v>
      </c>
      <c r="R72" s="41">
        <v>1</v>
      </c>
      <c r="S72" s="19"/>
      <c r="T72" s="33"/>
      <c r="U72" s="19"/>
      <c r="V72" s="19"/>
      <c r="W72" s="19"/>
      <c r="X72" s="19"/>
      <c r="Y72" s="20"/>
      <c r="Z72" s="37"/>
      <c r="AA72" s="56">
        <v>1</v>
      </c>
      <c r="AB72" s="57">
        <v>1</v>
      </c>
      <c r="AC72" s="57">
        <v>1</v>
      </c>
      <c r="AD72" s="57">
        <v>1</v>
      </c>
      <c r="AE72" s="58"/>
    </row>
    <row r="73" spans="2:31" x14ac:dyDescent="0.2">
      <c r="B73" s="71" t="s">
        <v>46</v>
      </c>
      <c r="C73" s="28"/>
      <c r="D73" s="16"/>
      <c r="E73" s="16"/>
      <c r="F73" s="16"/>
      <c r="G73" s="16"/>
      <c r="H73" s="16"/>
      <c r="I73" s="17"/>
      <c r="J73" s="39"/>
      <c r="K73" s="31">
        <v>1</v>
      </c>
      <c r="L73" s="16">
        <v>1</v>
      </c>
      <c r="M73" s="16">
        <v>1</v>
      </c>
      <c r="N73" s="16">
        <v>1</v>
      </c>
      <c r="O73" s="16"/>
      <c r="P73" s="16">
        <v>1</v>
      </c>
      <c r="Q73" s="17">
        <v>1</v>
      </c>
      <c r="R73" s="39"/>
      <c r="S73" s="16"/>
      <c r="T73" s="31"/>
      <c r="U73" s="16"/>
      <c r="V73" s="16"/>
      <c r="W73" s="16"/>
      <c r="X73" s="16"/>
      <c r="Y73" s="17"/>
      <c r="Z73" s="35"/>
      <c r="AA73" s="50">
        <v>1</v>
      </c>
      <c r="AB73" s="51">
        <v>1</v>
      </c>
      <c r="AC73" s="51">
        <v>1</v>
      </c>
      <c r="AD73" s="51">
        <v>1</v>
      </c>
      <c r="AE73" s="52"/>
    </row>
    <row r="74" spans="2:31" x14ac:dyDescent="0.2">
      <c r="B74" s="66" t="s">
        <v>49</v>
      </c>
      <c r="C74" s="167"/>
      <c r="D74" s="2"/>
      <c r="E74" s="2"/>
      <c r="F74" s="2"/>
      <c r="G74" s="2"/>
      <c r="H74" s="2"/>
      <c r="I74" s="18"/>
      <c r="J74" s="40"/>
      <c r="K74" s="32">
        <v>1</v>
      </c>
      <c r="L74" s="2">
        <v>1</v>
      </c>
      <c r="M74" s="2"/>
      <c r="N74" s="2">
        <v>1</v>
      </c>
      <c r="O74" s="2"/>
      <c r="P74" s="2">
        <v>1</v>
      </c>
      <c r="Q74" s="18">
        <v>1</v>
      </c>
      <c r="R74" s="40"/>
      <c r="S74" s="2"/>
      <c r="T74" s="32"/>
      <c r="U74" s="2"/>
      <c r="V74" s="2"/>
      <c r="W74" s="2"/>
      <c r="X74" s="2"/>
      <c r="Y74" s="18"/>
      <c r="Z74" s="36"/>
      <c r="AA74" s="53">
        <v>1</v>
      </c>
      <c r="AB74" s="54">
        <v>1</v>
      </c>
      <c r="AC74" s="54">
        <v>1</v>
      </c>
      <c r="AD74" s="54">
        <v>1</v>
      </c>
      <c r="AE74" s="55"/>
    </row>
    <row r="75" spans="2:31" ht="14.1" customHeight="1" thickBot="1" x14ac:dyDescent="0.25">
      <c r="B75" s="74" t="s">
        <v>51</v>
      </c>
      <c r="C75" s="29"/>
      <c r="D75" s="19"/>
      <c r="E75" s="19"/>
      <c r="F75" s="19"/>
      <c r="G75" s="19"/>
      <c r="H75" s="19"/>
      <c r="I75" s="20"/>
      <c r="J75" s="41"/>
      <c r="K75" s="33">
        <v>1</v>
      </c>
      <c r="L75" s="19"/>
      <c r="M75" s="19">
        <v>1</v>
      </c>
      <c r="N75" s="19">
        <v>1</v>
      </c>
      <c r="O75" s="19"/>
      <c r="P75" s="19">
        <v>1</v>
      </c>
      <c r="Q75" s="20">
        <v>1</v>
      </c>
      <c r="R75" s="41"/>
      <c r="S75" s="19"/>
      <c r="T75" s="33"/>
      <c r="U75" s="19"/>
      <c r="V75" s="19"/>
      <c r="W75" s="19"/>
      <c r="X75" s="19"/>
      <c r="Y75" s="20"/>
      <c r="Z75" s="37"/>
      <c r="AA75" s="56">
        <v>1</v>
      </c>
      <c r="AB75" s="57">
        <v>1</v>
      </c>
      <c r="AC75" s="57">
        <v>1</v>
      </c>
      <c r="AD75" s="57">
        <v>1</v>
      </c>
      <c r="AE75" s="58"/>
    </row>
    <row r="76" spans="2:31" x14ac:dyDescent="0.2">
      <c r="B76" s="71" t="s">
        <v>53</v>
      </c>
      <c r="C76" s="28"/>
      <c r="D76" s="16"/>
      <c r="E76" s="16"/>
      <c r="F76" s="16"/>
      <c r="G76" s="16"/>
      <c r="H76" s="16"/>
      <c r="I76" s="17"/>
      <c r="J76" s="39"/>
      <c r="K76" s="31"/>
      <c r="L76" s="16"/>
      <c r="M76" s="16"/>
      <c r="N76" s="16"/>
      <c r="O76" s="16"/>
      <c r="P76" s="16"/>
      <c r="Q76" s="17"/>
      <c r="R76" s="225">
        <v>1</v>
      </c>
      <c r="S76" s="16"/>
      <c r="T76" s="31"/>
      <c r="U76" s="16"/>
      <c r="V76" s="16"/>
      <c r="W76" s="16"/>
      <c r="X76" s="16"/>
      <c r="Y76" s="17"/>
      <c r="Z76" s="35"/>
      <c r="AA76" s="50">
        <v>1</v>
      </c>
      <c r="AB76" s="51">
        <v>1</v>
      </c>
      <c r="AC76" s="51">
        <v>1</v>
      </c>
      <c r="AD76" s="51">
        <v>1</v>
      </c>
      <c r="AE76" s="52"/>
    </row>
    <row r="77" spans="2:31" x14ac:dyDescent="0.2">
      <c r="B77" s="66" t="s">
        <v>56</v>
      </c>
      <c r="C77" s="167"/>
      <c r="D77" s="2"/>
      <c r="E77" s="2"/>
      <c r="F77" s="2"/>
      <c r="G77" s="2"/>
      <c r="H77" s="2"/>
      <c r="I77" s="18"/>
      <c r="J77" s="40"/>
      <c r="K77" s="32"/>
      <c r="L77" s="2"/>
      <c r="M77" s="2"/>
      <c r="N77" s="2"/>
      <c r="O77" s="2"/>
      <c r="P77" s="2"/>
      <c r="Q77" s="18"/>
      <c r="R77" s="40">
        <v>1</v>
      </c>
      <c r="S77" s="2"/>
      <c r="T77" s="32"/>
      <c r="U77" s="2"/>
      <c r="V77" s="2"/>
      <c r="W77" s="2"/>
      <c r="X77" s="2"/>
      <c r="Y77" s="18"/>
      <c r="Z77" s="36"/>
      <c r="AA77" s="53">
        <v>1</v>
      </c>
      <c r="AB77" s="54">
        <v>1</v>
      </c>
      <c r="AC77" s="54">
        <v>1</v>
      </c>
      <c r="AD77" s="54">
        <v>1</v>
      </c>
      <c r="AE77" s="55"/>
    </row>
    <row r="78" spans="2:31" ht="14.1" customHeight="1" thickBot="1" x14ac:dyDescent="0.25">
      <c r="B78" s="74" t="s">
        <v>58</v>
      </c>
      <c r="C78" s="29"/>
      <c r="D78" s="19"/>
      <c r="E78" s="19"/>
      <c r="F78" s="19"/>
      <c r="G78" s="19"/>
      <c r="H78" s="19"/>
      <c r="I78" s="20"/>
      <c r="J78" s="41"/>
      <c r="K78" s="33"/>
      <c r="L78" s="19"/>
      <c r="M78" s="19"/>
      <c r="N78" s="19"/>
      <c r="O78" s="19"/>
      <c r="P78" s="19"/>
      <c r="Q78" s="20"/>
      <c r="R78" s="41">
        <v>1</v>
      </c>
      <c r="S78" s="19"/>
      <c r="T78" s="33"/>
      <c r="U78" s="19"/>
      <c r="V78" s="19"/>
      <c r="W78" s="19"/>
      <c r="X78" s="19"/>
      <c r="Y78" s="20"/>
      <c r="Z78" s="37"/>
      <c r="AA78" s="56">
        <v>1</v>
      </c>
      <c r="AB78" s="57">
        <v>1</v>
      </c>
      <c r="AC78" s="57">
        <v>1</v>
      </c>
      <c r="AD78" s="57">
        <v>1</v>
      </c>
      <c r="AE78" s="58"/>
    </row>
    <row r="79" spans="2:31" x14ac:dyDescent="0.2">
      <c r="B79" s="75" t="s">
        <v>141</v>
      </c>
      <c r="C79" s="28"/>
      <c r="D79" s="16"/>
      <c r="E79" s="16"/>
      <c r="F79" s="16"/>
      <c r="G79" s="16"/>
      <c r="H79" s="16"/>
      <c r="I79" s="17"/>
      <c r="J79" s="39"/>
      <c r="K79" s="31"/>
      <c r="L79" s="16"/>
      <c r="M79" s="16"/>
      <c r="N79" s="16"/>
      <c r="O79" s="16"/>
      <c r="P79" s="16"/>
      <c r="Q79" s="17"/>
      <c r="R79" s="39"/>
      <c r="S79" s="16"/>
      <c r="T79" s="31">
        <v>1</v>
      </c>
      <c r="U79" s="224">
        <v>1</v>
      </c>
      <c r="V79" s="16"/>
      <c r="W79" s="16"/>
      <c r="X79" s="16"/>
      <c r="Y79" s="17"/>
      <c r="Z79" s="35"/>
      <c r="AA79" s="50">
        <v>1</v>
      </c>
      <c r="AB79" s="51">
        <v>1</v>
      </c>
      <c r="AC79" s="51">
        <v>1</v>
      </c>
      <c r="AD79" s="51">
        <v>1</v>
      </c>
      <c r="AE79" s="52"/>
    </row>
    <row r="80" spans="2:31" x14ac:dyDescent="0.2">
      <c r="B80" s="64" t="s">
        <v>60</v>
      </c>
      <c r="C80" s="167"/>
      <c r="D80" s="2"/>
      <c r="E80" s="2"/>
      <c r="F80" s="2"/>
      <c r="G80" s="2"/>
      <c r="H80" s="2"/>
      <c r="I80" s="18"/>
      <c r="J80" s="40"/>
      <c r="K80" s="32"/>
      <c r="L80" s="2"/>
      <c r="M80" s="2"/>
      <c r="N80" s="2"/>
      <c r="O80" s="2"/>
      <c r="P80" s="2"/>
      <c r="Q80" s="18"/>
      <c r="R80" s="40"/>
      <c r="S80" s="2"/>
      <c r="T80" s="32">
        <v>1</v>
      </c>
      <c r="U80" s="2">
        <v>1</v>
      </c>
      <c r="V80" s="2"/>
      <c r="W80" s="2"/>
      <c r="X80" s="2"/>
      <c r="Y80" s="18"/>
      <c r="Z80" s="36"/>
      <c r="AA80" s="53">
        <v>1</v>
      </c>
      <c r="AB80" s="54">
        <v>1</v>
      </c>
      <c r="AC80" s="54">
        <v>1</v>
      </c>
      <c r="AD80" s="54">
        <v>1</v>
      </c>
      <c r="AE80" s="55"/>
    </row>
    <row r="81" spans="2:31" ht="14.1" customHeight="1" x14ac:dyDescent="0.2">
      <c r="B81" s="67" t="s">
        <v>143</v>
      </c>
      <c r="C81" s="167"/>
      <c r="D81" s="2"/>
      <c r="E81" s="2"/>
      <c r="F81" s="2"/>
      <c r="G81" s="2"/>
      <c r="H81" s="2"/>
      <c r="I81" s="18"/>
      <c r="J81" s="40"/>
      <c r="K81" s="32"/>
      <c r="L81" s="2"/>
      <c r="M81" s="2"/>
      <c r="N81" s="2"/>
      <c r="O81" s="2"/>
      <c r="P81" s="2"/>
      <c r="Q81" s="18"/>
      <c r="R81" s="40"/>
      <c r="S81" s="2"/>
      <c r="T81" s="32">
        <v>1</v>
      </c>
      <c r="U81" s="2">
        <v>1</v>
      </c>
      <c r="V81" s="2"/>
      <c r="W81" s="2"/>
      <c r="X81" s="2"/>
      <c r="Y81" s="18"/>
      <c r="Z81" s="36"/>
      <c r="AA81" s="53"/>
      <c r="AB81" s="54"/>
      <c r="AC81" s="54"/>
      <c r="AD81" s="54"/>
      <c r="AE81" s="55"/>
    </row>
    <row r="82" spans="2:31" ht="15" customHeight="1" thickBot="1" x14ac:dyDescent="0.25">
      <c r="B82" s="76" t="s">
        <v>144</v>
      </c>
      <c r="C82" s="29"/>
      <c r="D82" s="19"/>
      <c r="E82" s="19"/>
      <c r="F82" s="19"/>
      <c r="G82" s="19"/>
      <c r="H82" s="19"/>
      <c r="I82" s="20"/>
      <c r="J82" s="41"/>
      <c r="K82" s="33"/>
      <c r="L82" s="19"/>
      <c r="M82" s="19"/>
      <c r="N82" s="19"/>
      <c r="O82" s="19"/>
      <c r="P82" s="19"/>
      <c r="Q82" s="20"/>
      <c r="R82" s="41"/>
      <c r="S82" s="19"/>
      <c r="T82" s="33">
        <v>1</v>
      </c>
      <c r="U82" s="19">
        <v>1</v>
      </c>
      <c r="V82" s="19"/>
      <c r="W82" s="19"/>
      <c r="X82" s="19"/>
      <c r="Y82" s="20"/>
      <c r="Z82" s="37"/>
      <c r="AA82" s="56"/>
      <c r="AB82" s="57"/>
      <c r="AC82" s="57"/>
      <c r="AD82" s="57"/>
      <c r="AE82" s="58"/>
    </row>
    <row r="83" spans="2:31" ht="14.1" customHeight="1" thickBot="1" x14ac:dyDescent="0.25">
      <c r="B83" s="73" t="s">
        <v>133</v>
      </c>
      <c r="C83" s="27"/>
      <c r="D83" s="14"/>
      <c r="E83" s="14"/>
      <c r="F83" s="14"/>
      <c r="G83" s="14"/>
      <c r="H83" s="14"/>
      <c r="I83" s="15"/>
      <c r="J83" s="38"/>
      <c r="K83" s="30"/>
      <c r="L83" s="14"/>
      <c r="M83" s="14"/>
      <c r="N83" s="14">
        <v>1</v>
      </c>
      <c r="O83" s="14"/>
      <c r="P83" s="14"/>
      <c r="Q83" s="15"/>
      <c r="R83" s="38">
        <v>1</v>
      </c>
      <c r="S83" s="14"/>
      <c r="T83" s="30">
        <v>1</v>
      </c>
      <c r="U83" s="14"/>
      <c r="V83" s="14"/>
      <c r="W83" s="226">
        <v>1</v>
      </c>
      <c r="X83" s="14">
        <v>1</v>
      </c>
      <c r="Y83" s="15">
        <v>1</v>
      </c>
      <c r="Z83" s="34">
        <v>1</v>
      </c>
      <c r="AA83" s="47">
        <v>1</v>
      </c>
      <c r="AB83" s="48">
        <v>1</v>
      </c>
      <c r="AC83" s="48">
        <v>1</v>
      </c>
      <c r="AD83" s="48">
        <v>1</v>
      </c>
      <c r="AE83" s="49"/>
    </row>
    <row r="84" spans="2:31" ht="14.1" customHeight="1" thickBot="1" x14ac:dyDescent="0.25">
      <c r="B84" s="174" t="s">
        <v>156</v>
      </c>
      <c r="C84" s="28"/>
      <c r="D84" s="16"/>
      <c r="E84" s="16"/>
      <c r="F84" s="16"/>
      <c r="G84" s="16"/>
      <c r="H84" s="16"/>
      <c r="I84" s="17"/>
      <c r="J84" s="39"/>
      <c r="K84" s="31"/>
      <c r="L84" s="16"/>
      <c r="M84" s="16"/>
      <c r="N84" s="16"/>
      <c r="O84" s="16"/>
      <c r="P84" s="16"/>
      <c r="Q84" s="17"/>
      <c r="R84" s="225">
        <v>1</v>
      </c>
      <c r="S84" s="16"/>
      <c r="T84" s="31">
        <v>1</v>
      </c>
      <c r="U84" s="16">
        <v>1</v>
      </c>
      <c r="V84" s="16"/>
      <c r="W84" s="16">
        <v>1</v>
      </c>
      <c r="X84" s="16">
        <v>1</v>
      </c>
      <c r="Y84" s="17">
        <v>1</v>
      </c>
      <c r="Z84" s="35">
        <v>1</v>
      </c>
      <c r="AA84" s="209">
        <v>1</v>
      </c>
      <c r="AB84" s="210">
        <v>1</v>
      </c>
      <c r="AC84" s="48">
        <v>1</v>
      </c>
      <c r="AD84" s="48">
        <v>1</v>
      </c>
      <c r="AE84" s="49"/>
    </row>
    <row r="85" spans="2:31" x14ac:dyDescent="0.2">
      <c r="B85" s="71" t="s">
        <v>64</v>
      </c>
      <c r="C85" s="28"/>
      <c r="D85" s="16"/>
      <c r="E85" s="16"/>
      <c r="F85" s="16"/>
      <c r="G85" s="16"/>
      <c r="H85" s="16"/>
      <c r="I85" s="17"/>
      <c r="J85" s="39"/>
      <c r="K85" s="31"/>
      <c r="L85" s="16"/>
      <c r="M85" s="16"/>
      <c r="N85" s="16">
        <v>1</v>
      </c>
      <c r="O85" s="16">
        <v>1</v>
      </c>
      <c r="P85" s="16"/>
      <c r="Q85" s="17"/>
      <c r="R85" s="39">
        <v>1</v>
      </c>
      <c r="S85" s="16"/>
      <c r="T85" s="31">
        <v>1</v>
      </c>
      <c r="U85" s="16"/>
      <c r="V85" s="16"/>
      <c r="W85" s="16">
        <v>1</v>
      </c>
      <c r="X85" s="16">
        <v>1</v>
      </c>
      <c r="Y85" s="17">
        <v>1</v>
      </c>
      <c r="Z85" s="35">
        <v>1</v>
      </c>
      <c r="AA85" s="50">
        <v>1</v>
      </c>
      <c r="AB85" s="51">
        <v>1</v>
      </c>
      <c r="AC85" s="51">
        <v>1</v>
      </c>
      <c r="AD85" s="51">
        <v>1</v>
      </c>
      <c r="AE85" s="52"/>
    </row>
    <row r="86" spans="2:31" x14ac:dyDescent="0.2">
      <c r="B86" s="66" t="s">
        <v>67</v>
      </c>
      <c r="C86" s="167"/>
      <c r="D86" s="2"/>
      <c r="E86" s="2"/>
      <c r="F86" s="2"/>
      <c r="G86" s="2"/>
      <c r="H86" s="2"/>
      <c r="I86" s="18"/>
      <c r="J86" s="40"/>
      <c r="K86" s="32"/>
      <c r="L86" s="2"/>
      <c r="M86" s="2"/>
      <c r="N86" s="2"/>
      <c r="O86" s="2">
        <v>1</v>
      </c>
      <c r="P86" s="2"/>
      <c r="Q86" s="18"/>
      <c r="R86" s="40">
        <v>1</v>
      </c>
      <c r="S86" s="2"/>
      <c r="T86" s="32">
        <v>1</v>
      </c>
      <c r="U86" s="2"/>
      <c r="V86" s="2"/>
      <c r="W86" s="222">
        <v>1</v>
      </c>
      <c r="X86" s="2">
        <v>1</v>
      </c>
      <c r="Y86" s="18">
        <v>1</v>
      </c>
      <c r="Z86" s="36">
        <v>1</v>
      </c>
      <c r="AA86" s="53">
        <v>1</v>
      </c>
      <c r="AB86" s="54">
        <v>1</v>
      </c>
      <c r="AC86" s="54">
        <v>1</v>
      </c>
      <c r="AD86" s="59">
        <v>1</v>
      </c>
      <c r="AE86" s="55"/>
    </row>
    <row r="87" spans="2:31" x14ac:dyDescent="0.2">
      <c r="B87" s="65" t="s">
        <v>146</v>
      </c>
      <c r="C87" s="167"/>
      <c r="D87" s="2"/>
      <c r="E87" s="2"/>
      <c r="F87" s="2"/>
      <c r="G87" s="2"/>
      <c r="H87" s="2"/>
      <c r="I87" s="18"/>
      <c r="J87" s="40"/>
      <c r="K87" s="32"/>
      <c r="L87" s="2"/>
      <c r="M87" s="2"/>
      <c r="N87" s="2"/>
      <c r="O87" s="2">
        <v>1</v>
      </c>
      <c r="P87" s="2"/>
      <c r="Q87" s="18"/>
      <c r="R87" s="40">
        <v>1</v>
      </c>
      <c r="S87" s="2"/>
      <c r="T87" s="32">
        <v>1</v>
      </c>
      <c r="U87" s="2"/>
      <c r="V87" s="2"/>
      <c r="W87" s="2">
        <v>1</v>
      </c>
      <c r="X87" s="2">
        <v>1</v>
      </c>
      <c r="Y87" s="18">
        <v>1</v>
      </c>
      <c r="Z87" s="36">
        <v>1</v>
      </c>
      <c r="AA87" s="53">
        <v>1</v>
      </c>
      <c r="AB87" s="54">
        <v>1</v>
      </c>
      <c r="AC87" s="54">
        <v>1</v>
      </c>
      <c r="AD87" s="54">
        <v>1</v>
      </c>
      <c r="AE87" s="55"/>
    </row>
    <row r="88" spans="2:31" x14ac:dyDescent="0.2">
      <c r="B88" s="65" t="s">
        <v>151</v>
      </c>
      <c r="C88" s="167"/>
      <c r="D88" s="2"/>
      <c r="E88" s="2"/>
      <c r="F88" s="2"/>
      <c r="G88" s="2"/>
      <c r="H88" s="2"/>
      <c r="I88" s="18"/>
      <c r="J88" s="40"/>
      <c r="K88" s="32"/>
      <c r="L88" s="2"/>
      <c r="M88" s="2"/>
      <c r="N88" s="2"/>
      <c r="O88" s="2">
        <v>1</v>
      </c>
      <c r="P88" s="2"/>
      <c r="Q88" s="18"/>
      <c r="R88" s="40">
        <v>1</v>
      </c>
      <c r="S88" s="2"/>
      <c r="T88" s="32">
        <v>1</v>
      </c>
      <c r="U88" s="2"/>
      <c r="V88" s="2"/>
      <c r="W88" s="2">
        <v>1</v>
      </c>
      <c r="X88" s="2">
        <v>1</v>
      </c>
      <c r="Y88" s="18">
        <v>1</v>
      </c>
      <c r="Z88" s="36">
        <v>1</v>
      </c>
      <c r="AA88" s="53">
        <v>1</v>
      </c>
      <c r="AB88" s="54">
        <v>1</v>
      </c>
      <c r="AC88" s="54">
        <v>1</v>
      </c>
      <c r="AD88" s="54">
        <v>1</v>
      </c>
      <c r="AE88" s="55"/>
    </row>
    <row r="89" spans="2:31" x14ac:dyDescent="0.2">
      <c r="B89" s="68" t="s">
        <v>69</v>
      </c>
      <c r="C89" s="167"/>
      <c r="D89" s="2"/>
      <c r="E89" s="2"/>
      <c r="F89" s="2"/>
      <c r="G89" s="2"/>
      <c r="H89" s="2"/>
      <c r="I89" s="18"/>
      <c r="J89" s="40"/>
      <c r="K89" s="32"/>
      <c r="L89" s="2"/>
      <c r="M89" s="2"/>
      <c r="N89" s="2"/>
      <c r="O89" s="2"/>
      <c r="P89" s="2"/>
      <c r="Q89" s="18"/>
      <c r="R89" s="40"/>
      <c r="S89" s="2"/>
      <c r="T89" s="32">
        <v>1</v>
      </c>
      <c r="U89" s="2"/>
      <c r="V89" s="2"/>
      <c r="W89" s="2">
        <v>1</v>
      </c>
      <c r="X89" s="2">
        <v>1</v>
      </c>
      <c r="Y89" s="18">
        <v>1</v>
      </c>
      <c r="Z89" s="36">
        <v>1</v>
      </c>
      <c r="AA89" s="53">
        <v>1</v>
      </c>
      <c r="AB89" s="54">
        <v>1</v>
      </c>
      <c r="AC89" s="54">
        <v>1</v>
      </c>
      <c r="AD89" s="54">
        <v>1</v>
      </c>
      <c r="AE89" s="55"/>
    </row>
    <row r="90" spans="2:31" x14ac:dyDescent="0.2">
      <c r="B90" s="69" t="s">
        <v>71</v>
      </c>
      <c r="C90" s="167"/>
      <c r="D90" s="2"/>
      <c r="E90" s="2"/>
      <c r="F90" s="2"/>
      <c r="G90" s="2"/>
      <c r="H90" s="2"/>
      <c r="I90" s="18"/>
      <c r="J90" s="40"/>
      <c r="K90" s="32"/>
      <c r="L90" s="2"/>
      <c r="M90" s="2"/>
      <c r="N90" s="2"/>
      <c r="O90" s="2"/>
      <c r="P90" s="2"/>
      <c r="Q90" s="18"/>
      <c r="R90" s="40"/>
      <c r="S90" s="2"/>
      <c r="T90" s="32">
        <v>1</v>
      </c>
      <c r="U90" s="2"/>
      <c r="V90" s="2"/>
      <c r="W90" s="2">
        <v>1</v>
      </c>
      <c r="X90" s="2">
        <v>1</v>
      </c>
      <c r="Y90" s="18">
        <v>1</v>
      </c>
      <c r="Z90" s="36">
        <v>1</v>
      </c>
      <c r="AA90" s="53">
        <v>1</v>
      </c>
      <c r="AB90" s="54">
        <v>1</v>
      </c>
      <c r="AC90" s="54">
        <v>1</v>
      </c>
      <c r="AD90" s="54">
        <v>1</v>
      </c>
      <c r="AE90" s="55"/>
    </row>
    <row r="91" spans="2:31" x14ac:dyDescent="0.2">
      <c r="B91" s="69" t="s">
        <v>73</v>
      </c>
      <c r="C91" s="167"/>
      <c r="D91" s="2"/>
      <c r="E91" s="2"/>
      <c r="F91" s="2"/>
      <c r="G91" s="2"/>
      <c r="H91" s="2"/>
      <c r="I91" s="18"/>
      <c r="J91" s="40"/>
      <c r="K91" s="32"/>
      <c r="L91" s="2"/>
      <c r="M91" s="2"/>
      <c r="N91" s="2"/>
      <c r="O91" s="2"/>
      <c r="P91" s="2"/>
      <c r="Q91" s="18"/>
      <c r="R91" s="40"/>
      <c r="S91" s="2"/>
      <c r="T91" s="32">
        <v>1</v>
      </c>
      <c r="U91" s="2"/>
      <c r="V91" s="2"/>
      <c r="W91" s="2">
        <v>1</v>
      </c>
      <c r="X91" s="2">
        <v>1</v>
      </c>
      <c r="Y91" s="18">
        <v>1</v>
      </c>
      <c r="Z91" s="36">
        <v>1</v>
      </c>
      <c r="AA91" s="53">
        <v>1</v>
      </c>
      <c r="AB91" s="54">
        <v>1</v>
      </c>
      <c r="AC91" s="54">
        <v>1</v>
      </c>
      <c r="AD91" s="54">
        <v>1</v>
      </c>
      <c r="AE91" s="55"/>
    </row>
    <row r="92" spans="2:31" x14ac:dyDescent="0.2">
      <c r="B92" s="68" t="s">
        <v>75</v>
      </c>
      <c r="C92" s="167"/>
      <c r="D92" s="2"/>
      <c r="E92" s="2"/>
      <c r="F92" s="2"/>
      <c r="G92" s="2"/>
      <c r="H92" s="2"/>
      <c r="I92" s="18"/>
      <c r="J92" s="40"/>
      <c r="K92" s="32"/>
      <c r="L92" s="2"/>
      <c r="M92" s="2"/>
      <c r="N92" s="2"/>
      <c r="O92" s="2"/>
      <c r="P92" s="2"/>
      <c r="Q92" s="18"/>
      <c r="R92" s="40">
        <v>1</v>
      </c>
      <c r="S92" s="2"/>
      <c r="T92" s="32">
        <v>1</v>
      </c>
      <c r="U92" s="2"/>
      <c r="V92" s="2"/>
      <c r="W92" s="2">
        <v>1</v>
      </c>
      <c r="X92" s="2">
        <v>1</v>
      </c>
      <c r="Y92" s="18">
        <v>1</v>
      </c>
      <c r="Z92" s="36">
        <v>1</v>
      </c>
      <c r="AA92" s="53">
        <v>1</v>
      </c>
      <c r="AB92" s="54">
        <v>1</v>
      </c>
      <c r="AC92" s="54">
        <v>1</v>
      </c>
      <c r="AD92" s="54">
        <v>1</v>
      </c>
      <c r="AE92" s="55"/>
    </row>
    <row r="93" spans="2:31" x14ac:dyDescent="0.2">
      <c r="B93" s="69" t="s">
        <v>148</v>
      </c>
      <c r="C93" s="167"/>
      <c r="D93" s="2"/>
      <c r="E93" s="2"/>
      <c r="F93" s="2"/>
      <c r="G93" s="2"/>
      <c r="H93" s="2"/>
      <c r="I93" s="18"/>
      <c r="J93" s="40"/>
      <c r="K93" s="32"/>
      <c r="L93" s="2"/>
      <c r="M93" s="2"/>
      <c r="N93" s="2"/>
      <c r="O93" s="2"/>
      <c r="P93" s="2"/>
      <c r="Q93" s="18"/>
      <c r="R93" s="40">
        <v>1</v>
      </c>
      <c r="S93" s="2"/>
      <c r="T93" s="32">
        <v>1</v>
      </c>
      <c r="U93" s="2"/>
      <c r="V93" s="2"/>
      <c r="W93" s="2">
        <v>1</v>
      </c>
      <c r="X93" s="2">
        <v>1</v>
      </c>
      <c r="Y93" s="18">
        <v>1</v>
      </c>
      <c r="Z93" s="36">
        <v>1</v>
      </c>
      <c r="AA93" s="53">
        <v>1</v>
      </c>
      <c r="AB93" s="54">
        <v>1</v>
      </c>
      <c r="AC93" s="54">
        <v>1</v>
      </c>
      <c r="AD93" s="54">
        <v>1</v>
      </c>
      <c r="AE93" s="55"/>
    </row>
    <row r="94" spans="2:31" x14ac:dyDescent="0.2">
      <c r="B94" s="69" t="s">
        <v>153</v>
      </c>
      <c r="C94" s="167"/>
      <c r="D94" s="2"/>
      <c r="E94" s="2"/>
      <c r="F94" s="2"/>
      <c r="G94" s="2"/>
      <c r="H94" s="2"/>
      <c r="I94" s="18"/>
      <c r="J94" s="40"/>
      <c r="K94" s="32"/>
      <c r="L94" s="2"/>
      <c r="M94" s="2"/>
      <c r="N94" s="2"/>
      <c r="O94" s="2"/>
      <c r="P94" s="2"/>
      <c r="Q94" s="18"/>
      <c r="R94" s="40">
        <v>1</v>
      </c>
      <c r="S94" s="2"/>
      <c r="T94" s="32">
        <v>1</v>
      </c>
      <c r="U94" s="2"/>
      <c r="V94" s="2"/>
      <c r="W94" s="2">
        <v>1</v>
      </c>
      <c r="X94" s="2">
        <v>1</v>
      </c>
      <c r="Y94" s="18">
        <v>1</v>
      </c>
      <c r="Z94" s="36">
        <v>1</v>
      </c>
      <c r="AA94" s="53">
        <v>1</v>
      </c>
      <c r="AB94" s="54">
        <v>1</v>
      </c>
      <c r="AC94" s="54">
        <v>1</v>
      </c>
      <c r="AD94" s="54">
        <v>1</v>
      </c>
      <c r="AE94" s="55"/>
    </row>
    <row r="95" spans="2:31" x14ac:dyDescent="0.2">
      <c r="B95" s="68" t="s">
        <v>77</v>
      </c>
      <c r="C95" s="167"/>
      <c r="D95" s="2"/>
      <c r="E95" s="2"/>
      <c r="F95" s="2"/>
      <c r="G95" s="2"/>
      <c r="H95" s="2"/>
      <c r="I95" s="18"/>
      <c r="J95" s="40"/>
      <c r="K95" s="32"/>
      <c r="L95" s="2"/>
      <c r="M95" s="2"/>
      <c r="N95" s="2"/>
      <c r="O95" s="2">
        <v>1</v>
      </c>
      <c r="P95" s="2"/>
      <c r="Q95" s="18"/>
      <c r="R95" s="40">
        <v>1</v>
      </c>
      <c r="S95" s="2"/>
      <c r="T95" s="32"/>
      <c r="U95" s="2"/>
      <c r="V95" s="2"/>
      <c r="W95" s="2"/>
      <c r="X95" s="2"/>
      <c r="Y95" s="18"/>
      <c r="Z95" s="36">
        <v>1</v>
      </c>
      <c r="AA95" s="53">
        <v>1</v>
      </c>
      <c r="AB95" s="54">
        <v>1</v>
      </c>
      <c r="AC95" s="54">
        <v>1</v>
      </c>
      <c r="AD95" s="54">
        <v>1</v>
      </c>
      <c r="AE95" s="55"/>
    </row>
    <row r="96" spans="2:31" x14ac:dyDescent="0.2">
      <c r="B96" s="69" t="s">
        <v>79</v>
      </c>
      <c r="C96" s="167"/>
      <c r="D96" s="2"/>
      <c r="E96" s="2"/>
      <c r="F96" s="2"/>
      <c r="G96" s="2"/>
      <c r="H96" s="2"/>
      <c r="I96" s="18"/>
      <c r="J96" s="40"/>
      <c r="K96" s="32"/>
      <c r="L96" s="2"/>
      <c r="M96" s="2"/>
      <c r="N96" s="2"/>
      <c r="O96" s="2">
        <v>1</v>
      </c>
      <c r="P96" s="2"/>
      <c r="Q96" s="18"/>
      <c r="R96" s="40">
        <v>1</v>
      </c>
      <c r="S96" s="2"/>
      <c r="T96" s="32"/>
      <c r="U96" s="2"/>
      <c r="V96" s="2"/>
      <c r="W96" s="2"/>
      <c r="X96" s="2"/>
      <c r="Y96" s="18"/>
      <c r="Z96" s="36">
        <v>1</v>
      </c>
      <c r="AA96" s="53">
        <v>1</v>
      </c>
      <c r="AB96" s="54">
        <v>1</v>
      </c>
      <c r="AC96" s="54">
        <v>1</v>
      </c>
      <c r="AD96" s="54">
        <v>1</v>
      </c>
      <c r="AE96" s="55"/>
    </row>
    <row r="97" spans="2:31" x14ac:dyDescent="0.2">
      <c r="B97" s="69" t="s">
        <v>81</v>
      </c>
      <c r="C97" s="167"/>
      <c r="D97" s="2"/>
      <c r="E97" s="2"/>
      <c r="F97" s="2"/>
      <c r="G97" s="2"/>
      <c r="H97" s="2"/>
      <c r="I97" s="18"/>
      <c r="J97" s="40"/>
      <c r="K97" s="32"/>
      <c r="L97" s="2"/>
      <c r="M97" s="2"/>
      <c r="N97" s="2"/>
      <c r="O97" s="2">
        <v>1</v>
      </c>
      <c r="P97" s="2"/>
      <c r="Q97" s="18"/>
      <c r="R97" s="40">
        <v>1</v>
      </c>
      <c r="S97" s="2"/>
      <c r="T97" s="32"/>
      <c r="U97" s="2"/>
      <c r="V97" s="2"/>
      <c r="W97" s="2"/>
      <c r="X97" s="2"/>
      <c r="Y97" s="18"/>
      <c r="Z97" s="36">
        <v>1</v>
      </c>
      <c r="AA97" s="53">
        <v>1</v>
      </c>
      <c r="AB97" s="54">
        <v>1</v>
      </c>
      <c r="AC97" s="54">
        <v>1</v>
      </c>
      <c r="AD97" s="54">
        <v>1</v>
      </c>
      <c r="AE97" s="55"/>
    </row>
    <row r="98" spans="2:31" x14ac:dyDescent="0.2">
      <c r="B98" s="64" t="s">
        <v>145</v>
      </c>
      <c r="C98" s="167"/>
      <c r="D98" s="2"/>
      <c r="E98" s="2"/>
      <c r="F98" s="2"/>
      <c r="G98" s="2"/>
      <c r="H98" s="2"/>
      <c r="I98" s="18"/>
      <c r="J98" s="40"/>
      <c r="K98" s="32"/>
      <c r="L98" s="2"/>
      <c r="M98" s="2"/>
      <c r="N98" s="2"/>
      <c r="O98" s="2"/>
      <c r="P98" s="2"/>
      <c r="Q98" s="18"/>
      <c r="R98" s="40">
        <v>1</v>
      </c>
      <c r="S98" s="2"/>
      <c r="T98" s="32">
        <v>1</v>
      </c>
      <c r="U98" s="222">
        <v>1</v>
      </c>
      <c r="V98" s="2"/>
      <c r="W98" s="2">
        <v>1</v>
      </c>
      <c r="X98" s="2">
        <v>1</v>
      </c>
      <c r="Y98" s="18">
        <v>1</v>
      </c>
      <c r="Z98" s="36">
        <v>1</v>
      </c>
      <c r="AA98" s="53">
        <v>1</v>
      </c>
      <c r="AB98" s="54">
        <v>1</v>
      </c>
      <c r="AC98" s="54">
        <v>1</v>
      </c>
      <c r="AD98" s="54">
        <v>1</v>
      </c>
      <c r="AE98" s="55"/>
    </row>
    <row r="99" spans="2:31" x14ac:dyDescent="0.2">
      <c r="B99" s="68" t="s">
        <v>83</v>
      </c>
      <c r="C99" s="167"/>
      <c r="D99" s="2"/>
      <c r="E99" s="2"/>
      <c r="F99" s="2"/>
      <c r="G99" s="2"/>
      <c r="H99" s="2"/>
      <c r="I99" s="18"/>
      <c r="J99" s="40"/>
      <c r="K99" s="32"/>
      <c r="L99" s="2"/>
      <c r="M99" s="2"/>
      <c r="N99" s="2"/>
      <c r="O99" s="2"/>
      <c r="P99" s="2"/>
      <c r="Q99" s="18"/>
      <c r="R99" s="40">
        <v>1</v>
      </c>
      <c r="S99" s="2"/>
      <c r="T99" s="32">
        <v>1</v>
      </c>
      <c r="U99" s="2">
        <v>1</v>
      </c>
      <c r="V99" s="2"/>
      <c r="W99" s="2">
        <v>1</v>
      </c>
      <c r="X99" s="2">
        <v>1</v>
      </c>
      <c r="Y99" s="18">
        <v>1</v>
      </c>
      <c r="Z99" s="36">
        <v>1</v>
      </c>
      <c r="AA99" s="53">
        <v>1</v>
      </c>
      <c r="AB99" s="54">
        <v>1</v>
      </c>
      <c r="AC99" s="54">
        <v>1</v>
      </c>
      <c r="AD99" s="54">
        <v>1</v>
      </c>
      <c r="AE99" s="55"/>
    </row>
    <row r="100" spans="2:31" x14ac:dyDescent="0.2">
      <c r="B100" s="69" t="s">
        <v>85</v>
      </c>
      <c r="C100" s="167"/>
      <c r="D100" s="2"/>
      <c r="E100" s="2"/>
      <c r="F100" s="2"/>
      <c r="G100" s="2"/>
      <c r="H100" s="2"/>
      <c r="I100" s="18"/>
      <c r="J100" s="40"/>
      <c r="K100" s="32"/>
      <c r="L100" s="2"/>
      <c r="M100" s="2"/>
      <c r="N100" s="2"/>
      <c r="O100" s="2"/>
      <c r="P100" s="2"/>
      <c r="Q100" s="18"/>
      <c r="R100" s="40">
        <v>1</v>
      </c>
      <c r="S100" s="2"/>
      <c r="T100" s="32">
        <v>1</v>
      </c>
      <c r="U100" s="2">
        <v>1</v>
      </c>
      <c r="V100" s="2"/>
      <c r="W100" s="2">
        <v>1</v>
      </c>
      <c r="X100" s="2">
        <v>1</v>
      </c>
      <c r="Y100" s="18">
        <v>1</v>
      </c>
      <c r="Z100" s="36">
        <v>1</v>
      </c>
      <c r="AA100" s="53">
        <v>1</v>
      </c>
      <c r="AB100" s="54">
        <v>1</v>
      </c>
      <c r="AC100" s="54">
        <v>1</v>
      </c>
      <c r="AD100" s="54">
        <v>1</v>
      </c>
      <c r="AE100" s="55"/>
    </row>
    <row r="101" spans="2:31" x14ac:dyDescent="0.2">
      <c r="B101" s="69" t="s">
        <v>87</v>
      </c>
      <c r="C101" s="167"/>
      <c r="D101" s="2"/>
      <c r="E101" s="2"/>
      <c r="F101" s="2"/>
      <c r="G101" s="2"/>
      <c r="H101" s="2"/>
      <c r="I101" s="18"/>
      <c r="J101" s="40"/>
      <c r="K101" s="32"/>
      <c r="L101" s="2"/>
      <c r="M101" s="2"/>
      <c r="N101" s="2"/>
      <c r="O101" s="2"/>
      <c r="P101" s="2"/>
      <c r="Q101" s="18"/>
      <c r="R101" s="40">
        <v>1</v>
      </c>
      <c r="S101" s="2"/>
      <c r="T101" s="32">
        <v>1</v>
      </c>
      <c r="U101" s="2">
        <v>1</v>
      </c>
      <c r="V101" s="2"/>
      <c r="W101" s="2">
        <v>1</v>
      </c>
      <c r="X101" s="2">
        <v>1</v>
      </c>
      <c r="Y101" s="18">
        <v>1</v>
      </c>
      <c r="Z101" s="36">
        <v>1</v>
      </c>
      <c r="AA101" s="53">
        <v>1</v>
      </c>
      <c r="AB101" s="54">
        <v>1</v>
      </c>
      <c r="AC101" s="54">
        <v>1</v>
      </c>
      <c r="AD101" s="54">
        <v>1</v>
      </c>
      <c r="AE101" s="55"/>
    </row>
    <row r="102" spans="2:31" x14ac:dyDescent="0.2">
      <c r="B102" s="68" t="s">
        <v>89</v>
      </c>
      <c r="C102" s="167"/>
      <c r="D102" s="2"/>
      <c r="E102" s="2"/>
      <c r="F102" s="2"/>
      <c r="G102" s="2"/>
      <c r="H102" s="2"/>
      <c r="I102" s="18"/>
      <c r="J102" s="40"/>
      <c r="K102" s="32"/>
      <c r="L102" s="2"/>
      <c r="M102" s="2"/>
      <c r="N102" s="2"/>
      <c r="O102" s="2"/>
      <c r="P102" s="2"/>
      <c r="Q102" s="18"/>
      <c r="R102" s="40">
        <v>1</v>
      </c>
      <c r="S102" s="2"/>
      <c r="T102" s="32">
        <v>1</v>
      </c>
      <c r="U102" s="2">
        <v>1</v>
      </c>
      <c r="V102" s="2"/>
      <c r="W102" s="2">
        <v>1</v>
      </c>
      <c r="X102" s="2">
        <v>1</v>
      </c>
      <c r="Y102" s="18">
        <v>1</v>
      </c>
      <c r="Z102" s="36"/>
      <c r="AA102" s="53">
        <v>1</v>
      </c>
      <c r="AB102" s="54">
        <v>1</v>
      </c>
      <c r="AC102" s="54">
        <v>1</v>
      </c>
      <c r="AD102" s="54">
        <v>1</v>
      </c>
      <c r="AE102" s="55"/>
    </row>
    <row r="103" spans="2:31" ht="14.1" customHeight="1" thickBot="1" x14ac:dyDescent="0.25">
      <c r="B103" s="74" t="s">
        <v>90</v>
      </c>
      <c r="C103" s="29"/>
      <c r="D103" s="19"/>
      <c r="E103" s="19"/>
      <c r="F103" s="19"/>
      <c r="G103" s="19"/>
      <c r="H103" s="19"/>
      <c r="I103" s="20"/>
      <c r="J103" s="41"/>
      <c r="K103" s="33"/>
      <c r="L103" s="19"/>
      <c r="M103" s="19"/>
      <c r="N103" s="19">
        <v>1</v>
      </c>
      <c r="O103" s="19"/>
      <c r="P103" s="19"/>
      <c r="Q103" s="20"/>
      <c r="R103" s="41">
        <v>1</v>
      </c>
      <c r="S103" s="19"/>
      <c r="T103" s="33">
        <v>1</v>
      </c>
      <c r="U103" s="19"/>
      <c r="V103" s="19"/>
      <c r="W103" s="19">
        <v>1</v>
      </c>
      <c r="X103" s="19">
        <v>1</v>
      </c>
      <c r="Y103" s="20">
        <v>1</v>
      </c>
      <c r="Z103" s="37"/>
      <c r="AA103" s="56">
        <v>1</v>
      </c>
      <c r="AB103" s="57">
        <v>1</v>
      </c>
      <c r="AC103" s="57">
        <v>1</v>
      </c>
      <c r="AD103" s="57">
        <v>1</v>
      </c>
      <c r="AE103" s="58"/>
    </row>
    <row r="104" spans="2:31" x14ac:dyDescent="0.2">
      <c r="B104" s="71" t="s">
        <v>93</v>
      </c>
      <c r="C104" s="28"/>
      <c r="D104" s="16"/>
      <c r="E104" s="16"/>
      <c r="F104" s="16"/>
      <c r="G104" s="16"/>
      <c r="H104" s="16"/>
      <c r="I104" s="17"/>
      <c r="J104" s="39"/>
      <c r="K104" s="31"/>
      <c r="L104" s="16"/>
      <c r="M104" s="16"/>
      <c r="N104" s="16">
        <v>1</v>
      </c>
      <c r="O104" s="16"/>
      <c r="P104" s="16"/>
      <c r="Q104" s="17"/>
      <c r="R104" s="39"/>
      <c r="S104" s="16"/>
      <c r="T104" s="31"/>
      <c r="U104" s="16"/>
      <c r="V104" s="16"/>
      <c r="W104" s="16"/>
      <c r="X104" s="16"/>
      <c r="Y104" s="17"/>
      <c r="Z104" s="35">
        <v>1</v>
      </c>
      <c r="AA104" s="207">
        <v>1</v>
      </c>
      <c r="AB104" s="208">
        <v>1</v>
      </c>
      <c r="AC104" s="51">
        <v>1</v>
      </c>
      <c r="AD104" s="51">
        <v>1</v>
      </c>
      <c r="AE104" s="52"/>
    </row>
    <row r="105" spans="2:31" x14ac:dyDescent="0.2">
      <c r="B105" s="66" t="s">
        <v>95</v>
      </c>
      <c r="C105" s="167"/>
      <c r="D105" s="2"/>
      <c r="E105" s="2"/>
      <c r="F105" s="2"/>
      <c r="G105" s="2"/>
      <c r="H105" s="2"/>
      <c r="I105" s="18"/>
      <c r="J105" s="40"/>
      <c r="K105" s="32"/>
      <c r="L105" s="2"/>
      <c r="M105" s="2"/>
      <c r="N105" s="2">
        <v>1</v>
      </c>
      <c r="O105" s="2"/>
      <c r="P105" s="2"/>
      <c r="Q105" s="18"/>
      <c r="R105" s="40"/>
      <c r="S105" s="2"/>
      <c r="T105" s="32"/>
      <c r="U105" s="2"/>
      <c r="V105" s="2"/>
      <c r="W105" s="2"/>
      <c r="X105" s="2"/>
      <c r="Y105" s="18"/>
      <c r="Z105" s="36">
        <v>1</v>
      </c>
      <c r="AA105" s="53">
        <v>1</v>
      </c>
      <c r="AB105" s="54">
        <v>1</v>
      </c>
      <c r="AC105" s="54">
        <v>1</v>
      </c>
      <c r="AD105" s="54">
        <v>1</v>
      </c>
      <c r="AE105" s="55"/>
    </row>
    <row r="106" spans="2:31" x14ac:dyDescent="0.2">
      <c r="B106" s="65" t="s">
        <v>97</v>
      </c>
      <c r="C106" s="167"/>
      <c r="D106" s="2"/>
      <c r="E106" s="2"/>
      <c r="F106" s="2"/>
      <c r="G106" s="2"/>
      <c r="H106" s="2"/>
      <c r="I106" s="18"/>
      <c r="J106" s="40"/>
      <c r="K106" s="32"/>
      <c r="L106" s="2"/>
      <c r="M106" s="2"/>
      <c r="N106" s="2">
        <v>1</v>
      </c>
      <c r="O106" s="2"/>
      <c r="P106" s="2"/>
      <c r="Q106" s="18"/>
      <c r="R106" s="40"/>
      <c r="S106" s="2"/>
      <c r="T106" s="32"/>
      <c r="U106" s="2"/>
      <c r="V106" s="2"/>
      <c r="W106" s="2"/>
      <c r="X106" s="2"/>
      <c r="Y106" s="18"/>
      <c r="Z106" s="36">
        <v>1</v>
      </c>
      <c r="AA106" s="53">
        <v>1</v>
      </c>
      <c r="AB106" s="54">
        <v>1</v>
      </c>
      <c r="AC106" s="54">
        <v>1</v>
      </c>
      <c r="AD106" s="54">
        <v>1</v>
      </c>
      <c r="AE106" s="55"/>
    </row>
    <row r="107" spans="2:31" x14ac:dyDescent="0.2">
      <c r="B107" s="65" t="s">
        <v>99</v>
      </c>
      <c r="C107" s="167"/>
      <c r="D107" s="2"/>
      <c r="E107" s="2"/>
      <c r="F107" s="2"/>
      <c r="G107" s="2"/>
      <c r="H107" s="2"/>
      <c r="I107" s="18"/>
      <c r="J107" s="40"/>
      <c r="K107" s="32"/>
      <c r="L107" s="2"/>
      <c r="M107" s="2"/>
      <c r="N107" s="2">
        <v>1</v>
      </c>
      <c r="O107" s="2"/>
      <c r="P107" s="2"/>
      <c r="Q107" s="18"/>
      <c r="R107" s="40"/>
      <c r="S107" s="2"/>
      <c r="T107" s="32"/>
      <c r="U107" s="2"/>
      <c r="V107" s="2"/>
      <c r="W107" s="2"/>
      <c r="X107" s="2"/>
      <c r="Y107" s="18"/>
      <c r="Z107" s="36">
        <v>1</v>
      </c>
      <c r="AA107" s="53">
        <v>1</v>
      </c>
      <c r="AB107" s="54">
        <v>1</v>
      </c>
      <c r="AC107" s="54">
        <v>1</v>
      </c>
      <c r="AD107" s="54">
        <v>1</v>
      </c>
      <c r="AE107" s="55"/>
    </row>
    <row r="108" spans="2:31" x14ac:dyDescent="0.2">
      <c r="B108" s="66" t="s">
        <v>101</v>
      </c>
      <c r="C108" s="167"/>
      <c r="D108" s="2"/>
      <c r="E108" s="2"/>
      <c r="F108" s="2"/>
      <c r="G108" s="2"/>
      <c r="H108" s="2"/>
      <c r="I108" s="18"/>
      <c r="J108" s="40"/>
      <c r="K108" s="32"/>
      <c r="L108" s="2"/>
      <c r="M108" s="2"/>
      <c r="N108" s="2"/>
      <c r="O108" s="2"/>
      <c r="P108" s="2"/>
      <c r="Q108" s="18"/>
      <c r="R108" s="40"/>
      <c r="S108" s="2"/>
      <c r="T108" s="32"/>
      <c r="U108" s="2"/>
      <c r="V108" s="2"/>
      <c r="W108" s="2"/>
      <c r="X108" s="2"/>
      <c r="Y108" s="18"/>
      <c r="Z108" s="36">
        <v>1</v>
      </c>
      <c r="AA108" s="53">
        <v>1</v>
      </c>
      <c r="AB108" s="54">
        <v>1</v>
      </c>
      <c r="AC108" s="54">
        <v>1</v>
      </c>
      <c r="AD108" s="54">
        <v>1</v>
      </c>
      <c r="AE108" s="55"/>
    </row>
    <row r="109" spans="2:31" ht="14.1" customHeight="1" thickBot="1" x14ac:dyDescent="0.25">
      <c r="B109" s="74" t="s">
        <v>103</v>
      </c>
      <c r="C109" s="29"/>
      <c r="D109" s="19"/>
      <c r="E109" s="19"/>
      <c r="F109" s="19"/>
      <c r="G109" s="19"/>
      <c r="H109" s="19"/>
      <c r="I109" s="20"/>
      <c r="J109" s="41"/>
      <c r="K109" s="33"/>
      <c r="L109" s="19"/>
      <c r="M109" s="19"/>
      <c r="N109" s="19"/>
      <c r="O109" s="19"/>
      <c r="P109" s="19"/>
      <c r="Q109" s="20"/>
      <c r="R109" s="41"/>
      <c r="S109" s="19"/>
      <c r="T109" s="33"/>
      <c r="U109" s="19"/>
      <c r="V109" s="19"/>
      <c r="W109" s="19"/>
      <c r="X109" s="19"/>
      <c r="Y109" s="20"/>
      <c r="Z109" s="37">
        <v>1</v>
      </c>
      <c r="AA109" s="56"/>
      <c r="AB109" s="57">
        <v>1</v>
      </c>
      <c r="AC109" s="57">
        <v>1</v>
      </c>
      <c r="AD109" s="57">
        <v>1</v>
      </c>
      <c r="AE109" s="58"/>
    </row>
    <row r="110" spans="2:31" ht="14.1" customHeight="1" thickBot="1" x14ac:dyDescent="0.25">
      <c r="B110" s="73" t="s">
        <v>105</v>
      </c>
      <c r="C110" s="167"/>
      <c r="D110" s="2"/>
      <c r="E110" s="2"/>
      <c r="F110" s="2"/>
      <c r="G110" s="2"/>
      <c r="H110" s="2"/>
      <c r="I110" s="18"/>
      <c r="J110" s="40"/>
      <c r="K110" s="32"/>
      <c r="L110" s="2"/>
      <c r="M110" s="2"/>
      <c r="N110" s="2"/>
      <c r="O110" s="2"/>
      <c r="P110" s="2"/>
      <c r="Q110" s="18"/>
      <c r="R110" s="40"/>
      <c r="S110" s="2"/>
      <c r="T110" s="32">
        <v>1</v>
      </c>
      <c r="U110" s="222">
        <v>1</v>
      </c>
      <c r="V110" s="2"/>
      <c r="W110" s="2">
        <v>1</v>
      </c>
      <c r="X110" s="2"/>
      <c r="Y110" s="18">
        <v>1</v>
      </c>
      <c r="Z110" s="36"/>
      <c r="AA110" s="53">
        <v>1</v>
      </c>
      <c r="AB110" s="54">
        <v>1</v>
      </c>
      <c r="AC110" s="54">
        <v>1</v>
      </c>
      <c r="AD110" s="54">
        <v>1</v>
      </c>
      <c r="AE110" s="60"/>
    </row>
    <row r="111" spans="2:31" ht="14.1" customHeight="1" thickBot="1" x14ac:dyDescent="0.25">
      <c r="B111" s="73" t="s">
        <v>106</v>
      </c>
      <c r="C111" s="27"/>
      <c r="D111" s="14"/>
      <c r="E111" s="14"/>
      <c r="F111" s="14"/>
      <c r="G111" s="14"/>
      <c r="H111" s="14"/>
      <c r="I111" s="15"/>
      <c r="J111" s="38"/>
      <c r="K111" s="30"/>
      <c r="L111" s="14"/>
      <c r="M111" s="14"/>
      <c r="N111" s="14"/>
      <c r="O111" s="14"/>
      <c r="P111" s="14"/>
      <c r="Q111" s="15"/>
      <c r="R111" s="38"/>
      <c r="S111" s="14"/>
      <c r="T111" s="30"/>
      <c r="U111" s="14"/>
      <c r="V111" s="14"/>
      <c r="W111" s="14"/>
      <c r="X111" s="14"/>
      <c r="Y111" s="15"/>
      <c r="Z111" s="34">
        <v>1</v>
      </c>
      <c r="AA111" s="209">
        <v>1</v>
      </c>
      <c r="AB111" s="210">
        <v>1</v>
      </c>
      <c r="AC111" s="48">
        <v>1</v>
      </c>
      <c r="AD111" s="48">
        <v>1</v>
      </c>
      <c r="AE111" s="49"/>
    </row>
    <row r="112" spans="2:31" x14ac:dyDescent="0.2">
      <c r="B112" s="71" t="s">
        <v>107</v>
      </c>
      <c r="C112" s="167"/>
      <c r="D112" s="2"/>
      <c r="E112" s="2"/>
      <c r="F112" s="2"/>
      <c r="G112" s="2"/>
      <c r="H112" s="2"/>
      <c r="I112" s="18"/>
      <c r="J112" s="40"/>
      <c r="K112" s="32"/>
      <c r="L112" s="2"/>
      <c r="M112" s="2"/>
      <c r="N112" s="2"/>
      <c r="O112" s="2"/>
      <c r="P112" s="2"/>
      <c r="Q112" s="18">
        <v>1</v>
      </c>
      <c r="R112" s="40"/>
      <c r="S112" s="2"/>
      <c r="T112" s="32"/>
      <c r="U112" s="2"/>
      <c r="V112" s="2"/>
      <c r="W112" s="2"/>
      <c r="X112" s="2"/>
      <c r="Y112" s="18"/>
      <c r="Z112" s="36">
        <v>1</v>
      </c>
      <c r="AA112" s="211">
        <v>1</v>
      </c>
      <c r="AB112" s="212">
        <v>1</v>
      </c>
      <c r="AC112" s="54">
        <v>1</v>
      </c>
      <c r="AD112" s="54">
        <v>1</v>
      </c>
      <c r="AE112" s="60"/>
    </row>
    <row r="113" spans="2:31" x14ac:dyDescent="0.2">
      <c r="B113" s="66" t="s">
        <v>110</v>
      </c>
      <c r="C113" s="167"/>
      <c r="D113" s="2"/>
      <c r="E113" s="2"/>
      <c r="F113" s="2"/>
      <c r="G113" s="2"/>
      <c r="H113" s="2"/>
      <c r="I113" s="18"/>
      <c r="J113" s="40"/>
      <c r="K113" s="32"/>
      <c r="L113" s="2"/>
      <c r="M113" s="2"/>
      <c r="N113" s="2"/>
      <c r="O113" s="2"/>
      <c r="P113" s="2"/>
      <c r="Q113" s="18">
        <v>1</v>
      </c>
      <c r="R113" s="40"/>
      <c r="S113" s="2"/>
      <c r="T113" s="32"/>
      <c r="U113" s="2"/>
      <c r="V113" s="2"/>
      <c r="W113" s="2"/>
      <c r="X113" s="2"/>
      <c r="Y113" s="18"/>
      <c r="Z113" s="36"/>
      <c r="AA113" s="53">
        <v>1</v>
      </c>
      <c r="AB113" s="54">
        <v>1</v>
      </c>
      <c r="AC113" s="54">
        <v>1</v>
      </c>
      <c r="AD113" s="54">
        <v>1</v>
      </c>
      <c r="AE113" s="60"/>
    </row>
    <row r="114" spans="2:31" x14ac:dyDescent="0.2">
      <c r="B114" s="66" t="s">
        <v>112</v>
      </c>
      <c r="C114" s="167"/>
      <c r="D114" s="2"/>
      <c r="E114" s="2"/>
      <c r="F114" s="2"/>
      <c r="G114" s="2"/>
      <c r="H114" s="2"/>
      <c r="I114" s="18"/>
      <c r="J114" s="40"/>
      <c r="K114" s="32"/>
      <c r="L114" s="2"/>
      <c r="M114" s="2"/>
      <c r="N114" s="2"/>
      <c r="O114" s="2"/>
      <c r="P114" s="2"/>
      <c r="Q114" s="18"/>
      <c r="R114" s="40"/>
      <c r="S114" s="2"/>
      <c r="T114" s="32"/>
      <c r="U114" s="2"/>
      <c r="V114" s="2"/>
      <c r="W114" s="2"/>
      <c r="X114" s="2"/>
      <c r="Y114" s="18"/>
      <c r="Z114" s="36">
        <v>1</v>
      </c>
      <c r="AA114" s="53">
        <v>1</v>
      </c>
      <c r="AB114" s="54">
        <v>1</v>
      </c>
      <c r="AC114" s="54">
        <v>1</v>
      </c>
      <c r="AD114" s="54">
        <v>1</v>
      </c>
      <c r="AE114" s="60"/>
    </row>
    <row r="115" spans="2:31" x14ac:dyDescent="0.2">
      <c r="B115" s="66" t="s">
        <v>114</v>
      </c>
      <c r="C115" s="167"/>
      <c r="D115" s="2"/>
      <c r="E115" s="2"/>
      <c r="F115" s="2"/>
      <c r="G115" s="2"/>
      <c r="H115" s="2"/>
      <c r="I115" s="18"/>
      <c r="J115" s="40"/>
      <c r="K115" s="32"/>
      <c r="L115" s="2"/>
      <c r="M115" s="2"/>
      <c r="N115" s="2"/>
      <c r="O115" s="2"/>
      <c r="P115" s="2"/>
      <c r="Q115" s="18"/>
      <c r="R115" s="40"/>
      <c r="S115" s="2"/>
      <c r="T115" s="32"/>
      <c r="U115" s="2"/>
      <c r="V115" s="2"/>
      <c r="W115" s="2"/>
      <c r="X115" s="2"/>
      <c r="Y115" s="18"/>
      <c r="Z115" s="36">
        <v>1</v>
      </c>
      <c r="AA115" s="53">
        <v>1</v>
      </c>
      <c r="AB115" s="54">
        <v>1</v>
      </c>
      <c r="AC115" s="54">
        <v>1</v>
      </c>
      <c r="AD115" s="54">
        <v>1</v>
      </c>
      <c r="AE115" s="60"/>
    </row>
    <row r="116" spans="2:31" x14ac:dyDescent="0.2">
      <c r="B116" s="65" t="s">
        <v>116</v>
      </c>
      <c r="C116" s="167"/>
      <c r="D116" s="2"/>
      <c r="E116" s="2"/>
      <c r="F116" s="2"/>
      <c r="G116" s="2"/>
      <c r="H116" s="2"/>
      <c r="I116" s="18"/>
      <c r="J116" s="40"/>
      <c r="K116" s="32"/>
      <c r="L116" s="2"/>
      <c r="M116" s="2"/>
      <c r="N116" s="2"/>
      <c r="O116" s="2"/>
      <c r="P116" s="2"/>
      <c r="Q116" s="18"/>
      <c r="R116" s="40"/>
      <c r="S116" s="2"/>
      <c r="T116" s="32"/>
      <c r="U116" s="2"/>
      <c r="V116" s="2"/>
      <c r="W116" s="2"/>
      <c r="X116" s="2"/>
      <c r="Y116" s="18"/>
      <c r="Z116" s="36">
        <v>1</v>
      </c>
      <c r="AA116" s="53">
        <v>1</v>
      </c>
      <c r="AB116" s="54">
        <v>1</v>
      </c>
      <c r="AC116" s="54">
        <v>1</v>
      </c>
      <c r="AD116" s="54">
        <v>1</v>
      </c>
      <c r="AE116" s="60"/>
    </row>
    <row r="117" spans="2:31" x14ac:dyDescent="0.2">
      <c r="B117" s="65" t="s">
        <v>117</v>
      </c>
      <c r="C117" s="167"/>
      <c r="D117" s="2"/>
      <c r="E117" s="2"/>
      <c r="F117" s="2"/>
      <c r="G117" s="2"/>
      <c r="H117" s="2"/>
      <c r="I117" s="18"/>
      <c r="J117" s="40"/>
      <c r="K117" s="32"/>
      <c r="L117" s="2"/>
      <c r="M117" s="2"/>
      <c r="N117" s="2"/>
      <c r="O117" s="2"/>
      <c r="P117" s="2"/>
      <c r="Q117" s="18"/>
      <c r="R117" s="40"/>
      <c r="S117" s="2"/>
      <c r="T117" s="32"/>
      <c r="U117" s="2"/>
      <c r="V117" s="2"/>
      <c r="W117" s="2"/>
      <c r="X117" s="2"/>
      <c r="Y117" s="18"/>
      <c r="Z117" s="36">
        <v>1</v>
      </c>
      <c r="AA117" s="53">
        <v>1</v>
      </c>
      <c r="AB117" s="54">
        <v>1</v>
      </c>
      <c r="AC117" s="54">
        <v>1</v>
      </c>
      <c r="AD117" s="54">
        <v>1</v>
      </c>
      <c r="AE117" s="60"/>
    </row>
    <row r="118" spans="2:31" x14ac:dyDescent="0.2">
      <c r="B118" s="65" t="s">
        <v>118</v>
      </c>
      <c r="C118" s="167"/>
      <c r="D118" s="2"/>
      <c r="E118" s="2"/>
      <c r="F118" s="2"/>
      <c r="G118" s="2"/>
      <c r="H118" s="2"/>
      <c r="I118" s="18"/>
      <c r="J118" s="40"/>
      <c r="K118" s="32"/>
      <c r="L118" s="2"/>
      <c r="M118" s="2"/>
      <c r="N118" s="2"/>
      <c r="O118" s="2"/>
      <c r="P118" s="2"/>
      <c r="Q118" s="18"/>
      <c r="R118" s="40"/>
      <c r="S118" s="2"/>
      <c r="T118" s="32"/>
      <c r="U118" s="2"/>
      <c r="V118" s="2"/>
      <c r="W118" s="2"/>
      <c r="X118" s="2"/>
      <c r="Y118" s="18"/>
      <c r="Z118" s="36">
        <v>1</v>
      </c>
      <c r="AA118" s="53">
        <v>1</v>
      </c>
      <c r="AB118" s="54">
        <v>1</v>
      </c>
      <c r="AC118" s="54">
        <v>1</v>
      </c>
      <c r="AD118" s="54">
        <v>1</v>
      </c>
      <c r="AE118" s="60"/>
    </row>
    <row r="119" spans="2:31" ht="14.1" customHeight="1" thickBot="1" x14ac:dyDescent="0.25">
      <c r="B119" s="72" t="s">
        <v>119</v>
      </c>
      <c r="C119" s="167"/>
      <c r="D119" s="2"/>
      <c r="E119" s="2"/>
      <c r="F119" s="2"/>
      <c r="G119" s="2"/>
      <c r="H119" s="2"/>
      <c r="I119" s="18"/>
      <c r="J119" s="40"/>
      <c r="K119" s="32"/>
      <c r="L119" s="2"/>
      <c r="M119" s="2"/>
      <c r="N119" s="2"/>
      <c r="O119" s="2"/>
      <c r="P119" s="2"/>
      <c r="Q119" s="18"/>
      <c r="R119" s="40"/>
      <c r="S119" s="2"/>
      <c r="T119" s="32"/>
      <c r="U119" s="2"/>
      <c r="V119" s="2"/>
      <c r="W119" s="2"/>
      <c r="X119" s="2"/>
      <c r="Y119" s="18"/>
      <c r="Z119" s="36">
        <v>1</v>
      </c>
      <c r="AA119" s="53">
        <v>1</v>
      </c>
      <c r="AB119" s="54">
        <v>1</v>
      </c>
      <c r="AC119" s="54">
        <v>1</v>
      </c>
      <c r="AD119" s="54">
        <v>1</v>
      </c>
      <c r="AE119" s="60"/>
    </row>
    <row r="120" spans="2:31" x14ac:dyDescent="0.2">
      <c r="B120" s="63" t="s">
        <v>120</v>
      </c>
      <c r="C120" s="28"/>
      <c r="D120" s="16"/>
      <c r="E120" s="16"/>
      <c r="F120" s="16"/>
      <c r="G120" s="16"/>
      <c r="H120" s="16"/>
      <c r="I120" s="43"/>
      <c r="J120" s="35"/>
      <c r="K120" s="28"/>
      <c r="L120" s="16"/>
      <c r="M120" s="16"/>
      <c r="N120" s="16"/>
      <c r="O120" s="16"/>
      <c r="P120" s="16"/>
      <c r="Q120" s="17"/>
      <c r="R120" s="39"/>
      <c r="S120" s="16">
        <v>1</v>
      </c>
      <c r="T120" s="31"/>
      <c r="U120" s="16"/>
      <c r="V120" s="16"/>
      <c r="W120" s="16"/>
      <c r="X120" s="16"/>
      <c r="Y120" s="17"/>
      <c r="Z120" s="35"/>
      <c r="AA120" s="207">
        <v>1</v>
      </c>
      <c r="AB120" s="208">
        <v>1</v>
      </c>
      <c r="AC120" s="51">
        <v>1</v>
      </c>
      <c r="AD120" s="51">
        <v>1</v>
      </c>
      <c r="AE120" s="52"/>
    </row>
    <row r="121" spans="2:31" x14ac:dyDescent="0.2">
      <c r="B121" s="66" t="s">
        <v>123</v>
      </c>
      <c r="C121" s="167"/>
      <c r="D121" s="2"/>
      <c r="E121" s="2"/>
      <c r="F121" s="2"/>
      <c r="G121" s="2"/>
      <c r="H121" s="2"/>
      <c r="I121" s="390"/>
      <c r="J121" s="36"/>
      <c r="K121" s="167"/>
      <c r="L121" s="2"/>
      <c r="M121" s="2"/>
      <c r="N121" s="2"/>
      <c r="O121" s="2"/>
      <c r="P121" s="2"/>
      <c r="Q121" s="18"/>
      <c r="R121" s="40"/>
      <c r="S121" s="2">
        <v>1</v>
      </c>
      <c r="T121" s="32"/>
      <c r="U121" s="2"/>
      <c r="V121" s="2"/>
      <c r="W121" s="2"/>
      <c r="X121" s="2"/>
      <c r="Y121" s="18"/>
      <c r="Z121" s="36"/>
      <c r="AA121" s="53">
        <v>1</v>
      </c>
      <c r="AB121" s="54">
        <v>1</v>
      </c>
      <c r="AC121" s="54">
        <v>1</v>
      </c>
      <c r="AD121" s="54">
        <v>1</v>
      </c>
      <c r="AE121" s="55"/>
    </row>
    <row r="122" spans="2:31" x14ac:dyDescent="0.2">
      <c r="B122" s="66" t="s">
        <v>125</v>
      </c>
      <c r="C122" s="167"/>
      <c r="D122" s="2"/>
      <c r="E122" s="2"/>
      <c r="F122" s="2"/>
      <c r="G122" s="2"/>
      <c r="H122" s="2"/>
      <c r="I122" s="390"/>
      <c r="J122" s="36"/>
      <c r="K122" s="167"/>
      <c r="L122" s="2"/>
      <c r="M122" s="2"/>
      <c r="N122" s="2"/>
      <c r="O122" s="2"/>
      <c r="P122" s="2"/>
      <c r="Q122" s="18"/>
      <c r="R122" s="40"/>
      <c r="S122" s="2">
        <v>1</v>
      </c>
      <c r="T122" s="32"/>
      <c r="U122" s="2"/>
      <c r="V122" s="2"/>
      <c r="W122" s="2"/>
      <c r="X122" s="2"/>
      <c r="Y122" s="18"/>
      <c r="Z122" s="36"/>
      <c r="AA122" s="53">
        <v>1</v>
      </c>
      <c r="AB122" s="54">
        <v>1</v>
      </c>
      <c r="AC122" s="54">
        <v>1</v>
      </c>
      <c r="AD122" s="54">
        <v>1</v>
      </c>
      <c r="AE122" s="55"/>
    </row>
    <row r="123" spans="2:31" x14ac:dyDescent="0.2">
      <c r="B123" s="63" t="s">
        <v>127</v>
      </c>
      <c r="C123" s="167"/>
      <c r="D123" s="2"/>
      <c r="E123" s="2"/>
      <c r="F123" s="2"/>
      <c r="G123" s="2"/>
      <c r="H123" s="2"/>
      <c r="I123" s="390"/>
      <c r="J123" s="36"/>
      <c r="K123" s="167"/>
      <c r="L123" s="2"/>
      <c r="M123" s="2"/>
      <c r="N123" s="2"/>
      <c r="O123" s="2"/>
      <c r="P123" s="2"/>
      <c r="Q123" s="18"/>
      <c r="R123" s="40"/>
      <c r="S123" s="2"/>
      <c r="T123" s="32"/>
      <c r="U123" s="2"/>
      <c r="V123" s="2"/>
      <c r="W123" s="2"/>
      <c r="X123" s="2"/>
      <c r="Y123" s="18"/>
      <c r="Z123" s="36"/>
      <c r="AA123" s="53"/>
      <c r="AB123" s="54"/>
      <c r="AC123" s="54"/>
      <c r="AD123" s="54"/>
      <c r="AE123" s="55"/>
    </row>
    <row r="124" spans="2:31" x14ac:dyDescent="0.2">
      <c r="B124" s="63" t="s">
        <v>129</v>
      </c>
      <c r="C124" s="167"/>
      <c r="D124" s="2"/>
      <c r="E124" s="2"/>
      <c r="F124" s="2"/>
      <c r="G124" s="2"/>
      <c r="H124" s="2"/>
      <c r="I124" s="390"/>
      <c r="J124" s="36"/>
      <c r="K124" s="167"/>
      <c r="L124" s="2"/>
      <c r="M124" s="2"/>
      <c r="N124" s="2"/>
      <c r="O124" s="2"/>
      <c r="P124" s="2"/>
      <c r="Q124" s="18"/>
      <c r="R124" s="40"/>
      <c r="S124" s="2"/>
      <c r="T124" s="32"/>
      <c r="U124" s="2"/>
      <c r="V124" s="2"/>
      <c r="W124" s="2"/>
      <c r="X124" s="2"/>
      <c r="Y124" s="18"/>
      <c r="Z124" s="215">
        <v>1</v>
      </c>
      <c r="AA124" s="211">
        <v>1</v>
      </c>
      <c r="AB124" s="212">
        <v>1</v>
      </c>
      <c r="AC124" s="54">
        <v>1</v>
      </c>
      <c r="AD124" s="54">
        <v>1</v>
      </c>
      <c r="AE124" s="55"/>
    </row>
    <row r="125" spans="2:31" ht="14.1" customHeight="1" thickBot="1" x14ac:dyDescent="0.25">
      <c r="B125" s="70" t="s">
        <v>131</v>
      </c>
      <c r="C125" s="29"/>
      <c r="D125" s="19"/>
      <c r="E125" s="19"/>
      <c r="F125" s="19"/>
      <c r="G125" s="19"/>
      <c r="H125" s="19"/>
      <c r="I125" s="42"/>
      <c r="J125" s="37"/>
      <c r="K125" s="29"/>
      <c r="L125" s="19"/>
      <c r="M125" s="19"/>
      <c r="N125" s="19"/>
      <c r="O125" s="19"/>
      <c r="P125" s="19"/>
      <c r="Q125" s="20"/>
      <c r="R125" s="41"/>
      <c r="S125" s="19">
        <v>1</v>
      </c>
      <c r="T125" s="33"/>
      <c r="U125" s="19"/>
      <c r="V125" s="19"/>
      <c r="W125" s="19"/>
      <c r="X125" s="19"/>
      <c r="Y125" s="20"/>
      <c r="Z125" s="37"/>
      <c r="AA125" s="213">
        <v>1</v>
      </c>
      <c r="AB125" s="214">
        <v>1</v>
      </c>
      <c r="AC125" s="57">
        <v>1</v>
      </c>
      <c r="AD125" s="57">
        <v>1</v>
      </c>
      <c r="AE125" s="58"/>
    </row>
    <row r="126" spans="2:31" x14ac:dyDescent="0.2">
      <c r="AA126" s="357"/>
      <c r="AB126" s="357"/>
      <c r="AC126" s="357"/>
      <c r="AD126" s="357"/>
      <c r="AE126" s="357"/>
    </row>
    <row r="127" spans="2:31" x14ac:dyDescent="0.2">
      <c r="AA127" s="357"/>
      <c r="AB127" s="357"/>
      <c r="AC127" s="357"/>
      <c r="AD127" s="357"/>
      <c r="AE127" s="357"/>
    </row>
    <row r="128" spans="2:31" x14ac:dyDescent="0.2">
      <c r="AA128" s="357"/>
      <c r="AB128" s="357"/>
      <c r="AC128" s="357"/>
      <c r="AD128" s="357"/>
      <c r="AE128" s="357"/>
    </row>
    <row r="129" spans="27:31" x14ac:dyDescent="0.2">
      <c r="AA129" s="357"/>
      <c r="AB129" s="357"/>
      <c r="AC129" s="357"/>
      <c r="AD129" s="357"/>
      <c r="AE129" s="357"/>
    </row>
    <row r="130" spans="27:31" x14ac:dyDescent="0.2">
      <c r="AA130" s="357"/>
      <c r="AB130" s="357"/>
      <c r="AC130" s="357"/>
      <c r="AD130" s="357"/>
      <c r="AE130" s="357"/>
    </row>
    <row r="131" spans="27:31" x14ac:dyDescent="0.2">
      <c r="AA131" s="357"/>
      <c r="AB131" s="357"/>
      <c r="AC131" s="357"/>
      <c r="AD131" s="357"/>
      <c r="AE131" s="357"/>
    </row>
    <row r="132" spans="27:31" x14ac:dyDescent="0.2">
      <c r="AA132" s="357"/>
      <c r="AB132" s="357"/>
      <c r="AC132" s="357"/>
      <c r="AD132" s="357"/>
      <c r="AE132" s="357"/>
    </row>
    <row r="133" spans="27:31" x14ac:dyDescent="0.2">
      <c r="AA133" s="357"/>
      <c r="AB133" s="357"/>
      <c r="AC133" s="357"/>
      <c r="AD133" s="357"/>
      <c r="AE133" s="357"/>
    </row>
    <row r="134" spans="27:31" x14ac:dyDescent="0.2">
      <c r="AA134" s="357"/>
      <c r="AB134" s="357"/>
      <c r="AC134" s="357"/>
      <c r="AD134" s="357"/>
      <c r="AE134" s="357"/>
    </row>
    <row r="135" spans="27:31" x14ac:dyDescent="0.2">
      <c r="AA135" s="357"/>
      <c r="AB135" s="357"/>
      <c r="AC135" s="357"/>
      <c r="AD135" s="357"/>
      <c r="AE135" s="357"/>
    </row>
    <row r="136" spans="27:31" x14ac:dyDescent="0.2">
      <c r="AA136" s="357"/>
      <c r="AB136" s="357"/>
      <c r="AC136" s="357"/>
      <c r="AD136" s="357"/>
      <c r="AE136" s="357"/>
    </row>
    <row r="137" spans="27:31" x14ac:dyDescent="0.2">
      <c r="AA137" s="357"/>
      <c r="AB137" s="357"/>
      <c r="AC137" s="357"/>
      <c r="AD137" s="357"/>
      <c r="AE137" s="357"/>
    </row>
    <row r="138" spans="27:31" x14ac:dyDescent="0.2">
      <c r="AA138" s="357"/>
      <c r="AB138" s="357"/>
      <c r="AC138" s="357"/>
      <c r="AD138" s="357"/>
      <c r="AE138" s="357"/>
    </row>
    <row r="139" spans="27:31" x14ac:dyDescent="0.2">
      <c r="AA139" s="357"/>
      <c r="AB139" s="357"/>
      <c r="AC139" s="357"/>
      <c r="AD139" s="357"/>
      <c r="AE139" s="357"/>
    </row>
    <row r="140" spans="27:31" x14ac:dyDescent="0.2">
      <c r="AA140" s="357"/>
      <c r="AB140" s="357"/>
      <c r="AC140" s="357"/>
      <c r="AD140" s="357"/>
      <c r="AE140" s="357"/>
    </row>
    <row r="141" spans="27:31" x14ac:dyDescent="0.2">
      <c r="AA141" s="357"/>
      <c r="AB141" s="357"/>
      <c r="AC141" s="357"/>
      <c r="AD141" s="357"/>
      <c r="AE141" s="357"/>
    </row>
    <row r="142" spans="27:31" x14ac:dyDescent="0.2">
      <c r="AA142" s="357"/>
      <c r="AB142" s="357"/>
      <c r="AC142" s="357"/>
      <c r="AD142" s="357"/>
      <c r="AE142" s="357"/>
    </row>
    <row r="143" spans="27:31" x14ac:dyDescent="0.2">
      <c r="AA143" s="357"/>
      <c r="AB143" s="357"/>
      <c r="AC143" s="357"/>
      <c r="AD143" s="357"/>
      <c r="AE143" s="357"/>
    </row>
    <row r="144" spans="27:31" x14ac:dyDescent="0.2">
      <c r="AA144" s="357"/>
      <c r="AB144" s="357"/>
      <c r="AC144" s="357"/>
      <c r="AD144" s="357"/>
      <c r="AE144" s="357"/>
    </row>
    <row r="145" spans="27:31" x14ac:dyDescent="0.2">
      <c r="AA145" s="357"/>
      <c r="AB145" s="357"/>
      <c r="AC145" s="357"/>
      <c r="AD145" s="357"/>
      <c r="AE145" s="357"/>
    </row>
    <row r="146" spans="27:31" x14ac:dyDescent="0.2">
      <c r="AA146" s="357"/>
      <c r="AB146" s="357"/>
      <c r="AC146" s="357"/>
      <c r="AD146" s="357"/>
      <c r="AE146" s="357"/>
    </row>
    <row r="147" spans="27:31" x14ac:dyDescent="0.2">
      <c r="AA147" s="357"/>
      <c r="AB147" s="357"/>
      <c r="AC147" s="357"/>
      <c r="AD147" s="357"/>
      <c r="AE147" s="357"/>
    </row>
    <row r="148" spans="27:31" x14ac:dyDescent="0.2">
      <c r="AA148" s="357"/>
      <c r="AB148" s="357"/>
      <c r="AC148" s="357"/>
      <c r="AD148" s="357"/>
      <c r="AE148" s="357"/>
    </row>
    <row r="149" spans="27:31" x14ac:dyDescent="0.2">
      <c r="AA149" s="357"/>
      <c r="AB149" s="357"/>
      <c r="AC149" s="357"/>
      <c r="AD149" s="357"/>
      <c r="AE149" s="357"/>
    </row>
    <row r="150" spans="27:31" x14ac:dyDescent="0.2">
      <c r="AA150" s="357"/>
      <c r="AB150" s="357"/>
      <c r="AC150" s="357"/>
      <c r="AD150" s="357"/>
      <c r="AE150" s="357"/>
    </row>
    <row r="151" spans="27:31" x14ac:dyDescent="0.2">
      <c r="AA151" s="357"/>
      <c r="AB151" s="357"/>
      <c r="AC151" s="357"/>
      <c r="AD151" s="357"/>
      <c r="AE151" s="357"/>
    </row>
    <row r="152" spans="27:31" x14ac:dyDescent="0.2">
      <c r="AA152" s="357"/>
      <c r="AB152" s="357"/>
      <c r="AC152" s="357"/>
      <c r="AD152" s="357"/>
      <c r="AE152" s="357"/>
    </row>
    <row r="153" spans="27:31" x14ac:dyDescent="0.2">
      <c r="AA153" s="357"/>
      <c r="AB153" s="357"/>
      <c r="AC153" s="357"/>
      <c r="AD153" s="357"/>
      <c r="AE153" s="357"/>
    </row>
    <row r="154" spans="27:31" x14ac:dyDescent="0.2">
      <c r="AA154" s="357"/>
      <c r="AB154" s="357"/>
      <c r="AC154" s="357"/>
      <c r="AD154" s="357"/>
      <c r="AE154" s="357"/>
    </row>
    <row r="155" spans="27:31" x14ac:dyDescent="0.2">
      <c r="AA155" s="357"/>
      <c r="AB155" s="357"/>
      <c r="AC155" s="357"/>
      <c r="AD155" s="357"/>
      <c r="AE155" s="357"/>
    </row>
    <row r="156" spans="27:31" x14ac:dyDescent="0.2">
      <c r="AA156" s="357"/>
      <c r="AB156" s="357"/>
      <c r="AC156" s="357"/>
      <c r="AD156" s="357"/>
      <c r="AE156" s="357"/>
    </row>
    <row r="157" spans="27:31" x14ac:dyDescent="0.2">
      <c r="AA157" s="357"/>
      <c r="AB157" s="357"/>
      <c r="AC157" s="357"/>
      <c r="AD157" s="357"/>
      <c r="AE157" s="357"/>
    </row>
    <row r="158" spans="27:31" x14ac:dyDescent="0.2">
      <c r="AA158" s="357"/>
      <c r="AB158" s="357"/>
      <c r="AC158" s="357"/>
      <c r="AD158" s="357"/>
      <c r="AE158" s="357"/>
    </row>
    <row r="159" spans="27:31" x14ac:dyDescent="0.2">
      <c r="AA159" s="357"/>
      <c r="AB159" s="357"/>
      <c r="AC159" s="357"/>
      <c r="AD159" s="357"/>
      <c r="AE159" s="357"/>
    </row>
    <row r="160" spans="27:31" x14ac:dyDescent="0.2">
      <c r="AA160" s="357"/>
      <c r="AB160" s="357"/>
      <c r="AC160" s="357"/>
      <c r="AD160" s="357"/>
      <c r="AE160" s="357"/>
    </row>
    <row r="161" spans="27:31" x14ac:dyDescent="0.2">
      <c r="AA161" s="357"/>
      <c r="AB161" s="357"/>
      <c r="AC161" s="357"/>
      <c r="AD161" s="357"/>
      <c r="AE161" s="357"/>
    </row>
    <row r="162" spans="27:31" x14ac:dyDescent="0.2">
      <c r="AA162" s="357"/>
      <c r="AB162" s="357"/>
      <c r="AC162" s="357"/>
      <c r="AD162" s="357"/>
      <c r="AE162" s="357"/>
    </row>
    <row r="163" spans="27:31" x14ac:dyDescent="0.2">
      <c r="AA163" s="357"/>
      <c r="AB163" s="357"/>
      <c r="AC163" s="357"/>
      <c r="AD163" s="357"/>
      <c r="AE163" s="357"/>
    </row>
    <row r="164" spans="27:31" x14ac:dyDescent="0.2">
      <c r="AA164" s="357"/>
      <c r="AB164" s="357"/>
      <c r="AC164" s="357"/>
      <c r="AD164" s="357"/>
      <c r="AE164" s="357"/>
    </row>
    <row r="165" spans="27:31" x14ac:dyDescent="0.2">
      <c r="AA165" s="357"/>
      <c r="AB165" s="357"/>
      <c r="AC165" s="357"/>
      <c r="AD165" s="357"/>
      <c r="AE165" s="357"/>
    </row>
    <row r="166" spans="27:31" x14ac:dyDescent="0.2">
      <c r="AA166" s="357"/>
      <c r="AB166" s="357"/>
      <c r="AC166" s="357"/>
      <c r="AD166" s="357"/>
      <c r="AE166" s="357"/>
    </row>
    <row r="167" spans="27:31" x14ac:dyDescent="0.2">
      <c r="AA167" s="357"/>
      <c r="AB167" s="357"/>
      <c r="AC167" s="357"/>
      <c r="AD167" s="357"/>
      <c r="AE167" s="357"/>
    </row>
    <row r="168" spans="27:31" x14ac:dyDescent="0.2">
      <c r="AA168" s="357"/>
      <c r="AB168" s="357"/>
      <c r="AC168" s="357"/>
      <c r="AD168" s="357"/>
      <c r="AE168" s="357"/>
    </row>
    <row r="169" spans="27:31" x14ac:dyDescent="0.2">
      <c r="AA169" s="357"/>
      <c r="AB169" s="357"/>
      <c r="AC169" s="357"/>
      <c r="AD169" s="357"/>
      <c r="AE169" s="357"/>
    </row>
    <row r="170" spans="27:31" x14ac:dyDescent="0.2">
      <c r="AA170" s="357"/>
      <c r="AB170" s="357"/>
      <c r="AC170" s="357"/>
      <c r="AD170" s="357"/>
      <c r="AE170" s="357"/>
    </row>
    <row r="171" spans="27:31" x14ac:dyDescent="0.2">
      <c r="AA171" s="357"/>
      <c r="AB171" s="357"/>
      <c r="AC171" s="357"/>
      <c r="AD171" s="357"/>
      <c r="AE171" s="357"/>
    </row>
    <row r="172" spans="27:31" x14ac:dyDescent="0.2">
      <c r="AA172" s="357"/>
      <c r="AB172" s="357"/>
      <c r="AC172" s="357"/>
      <c r="AD172" s="357"/>
      <c r="AE172" s="357"/>
    </row>
    <row r="173" spans="27:31" x14ac:dyDescent="0.2">
      <c r="AA173" s="357"/>
      <c r="AB173" s="357"/>
      <c r="AC173" s="357"/>
      <c r="AD173" s="357"/>
      <c r="AE173" s="357"/>
    </row>
    <row r="174" spans="27:31" x14ac:dyDescent="0.2">
      <c r="AA174" s="357"/>
      <c r="AB174" s="357"/>
      <c r="AC174" s="357"/>
      <c r="AD174" s="357"/>
      <c r="AE174" s="357"/>
    </row>
    <row r="175" spans="27:31" x14ac:dyDescent="0.2">
      <c r="AA175" s="357"/>
      <c r="AB175" s="357"/>
      <c r="AC175" s="357"/>
      <c r="AD175" s="357"/>
      <c r="AE175" s="357"/>
    </row>
    <row r="176" spans="27:31" x14ac:dyDescent="0.2">
      <c r="AA176" s="357"/>
      <c r="AB176" s="357"/>
      <c r="AC176" s="357"/>
      <c r="AD176" s="357"/>
      <c r="AE176" s="357"/>
    </row>
    <row r="177" spans="27:31" x14ac:dyDescent="0.2">
      <c r="AA177" s="357"/>
      <c r="AB177" s="357"/>
      <c r="AC177" s="357"/>
      <c r="AD177" s="357"/>
      <c r="AE177" s="357"/>
    </row>
    <row r="178" spans="27:31" x14ac:dyDescent="0.2">
      <c r="AA178" s="357"/>
      <c r="AB178" s="357"/>
      <c r="AC178" s="357"/>
      <c r="AD178" s="357"/>
      <c r="AE178" s="357"/>
    </row>
    <row r="179" spans="27:31" x14ac:dyDescent="0.2">
      <c r="AA179" s="357"/>
      <c r="AB179" s="357"/>
      <c r="AC179" s="357"/>
      <c r="AD179" s="357"/>
      <c r="AE179" s="357"/>
    </row>
    <row r="180" spans="27:31" x14ac:dyDescent="0.2">
      <c r="AA180" s="357"/>
      <c r="AB180" s="357"/>
      <c r="AC180" s="357"/>
      <c r="AD180" s="357"/>
      <c r="AE180" s="357"/>
    </row>
    <row r="181" spans="27:31" x14ac:dyDescent="0.2">
      <c r="AA181" s="357"/>
      <c r="AB181" s="357"/>
      <c r="AC181" s="357"/>
      <c r="AD181" s="357"/>
      <c r="AE181" s="357"/>
    </row>
    <row r="182" spans="27:31" x14ac:dyDescent="0.2">
      <c r="AA182" s="357"/>
      <c r="AB182" s="357"/>
      <c r="AC182" s="357"/>
      <c r="AD182" s="357"/>
      <c r="AE182" s="357"/>
    </row>
    <row r="183" spans="27:31" x14ac:dyDescent="0.2">
      <c r="AA183" s="357"/>
      <c r="AB183" s="357"/>
      <c r="AC183" s="357"/>
      <c r="AD183" s="357"/>
      <c r="AE183" s="357"/>
    </row>
    <row r="184" spans="27:31" x14ac:dyDescent="0.2">
      <c r="AA184" s="357"/>
      <c r="AB184" s="357"/>
      <c r="AC184" s="357"/>
      <c r="AD184" s="357"/>
      <c r="AE184" s="357"/>
    </row>
  </sheetData>
  <mergeCells count="10">
    <mergeCell ref="C1:I1"/>
    <mergeCell ref="K1:Q1"/>
    <mergeCell ref="T1:Y1"/>
    <mergeCell ref="AA1:AE1"/>
    <mergeCell ref="R1:S1"/>
    <mergeCell ref="C64:I64"/>
    <mergeCell ref="K64:Q64"/>
    <mergeCell ref="T64:Y64"/>
    <mergeCell ref="AA64:AE64"/>
    <mergeCell ref="R64:S64"/>
  </mergeCells>
  <conditionalFormatting sqref="I73:I79 I85:I86 G82:I84 G85:G86 G73:G79 G87:I125 C82:F125 G66:I72 C66:F79 C80:AE81 J66:AE79 C3:AE62 J82:AE125">
    <cfRule type="cellIs" dxfId="48" priority="1" stopIfTrue="1" operator="equal">
      <formula>0</formula>
    </cfRule>
  </conditionalFormatting>
  <conditionalFormatting sqref="H73:H79 H85:H86">
    <cfRule type="cellIs" dxfId="47" priority="2" stopIfTrue="1" operator="equal">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pageSetUpPr fitToPage="1"/>
  </sheetPr>
  <dimension ref="A1:N64"/>
  <sheetViews>
    <sheetView zoomScale="110" zoomScaleNormal="110" workbookViewId="0">
      <pane ySplit="1" topLeftCell="A32" activePane="bottomLeft" state="frozen"/>
      <selection activeCell="K75" sqref="K75"/>
      <selection pane="bottomLeft" activeCell="K3" sqref="K3"/>
    </sheetView>
  </sheetViews>
  <sheetFormatPr baseColWidth="10" defaultColWidth="8.625" defaultRowHeight="12.75" x14ac:dyDescent="0.2"/>
  <cols>
    <col min="1" max="1" width="15.5" style="357" bestFit="1" customWidth="1"/>
    <col min="2" max="2" width="10.375" style="357" customWidth="1"/>
    <col min="3" max="3" width="9.5" style="357" hidden="1" customWidth="1"/>
    <col min="4" max="4" width="35" style="357" bestFit="1" customWidth="1"/>
    <col min="5" max="5" width="30" style="357" bestFit="1" customWidth="1"/>
    <col min="6" max="6" width="13.125" style="196" bestFit="1" customWidth="1"/>
    <col min="7" max="7" width="11.875" style="105" bestFit="1" customWidth="1"/>
    <col min="8" max="8" width="16" style="352" customWidth="1"/>
    <col min="9" max="9" width="10" style="352" customWidth="1"/>
    <col min="10" max="10" width="17.5" style="352" bestFit="1" customWidth="1"/>
    <col min="11" max="11" width="12.5" style="352" customWidth="1"/>
    <col min="12" max="12" width="31.625" style="352" customWidth="1"/>
    <col min="13" max="13" width="52" style="350" customWidth="1"/>
  </cols>
  <sheetData>
    <row r="1" spans="1:14" s="246" customFormat="1" ht="42" customHeight="1" x14ac:dyDescent="0.2">
      <c r="A1" s="353" t="s">
        <v>232</v>
      </c>
      <c r="B1" s="353" t="s">
        <v>233</v>
      </c>
      <c r="C1" s="353" t="s">
        <v>234</v>
      </c>
      <c r="D1" s="353" t="s">
        <v>235</v>
      </c>
      <c r="E1" s="353" t="s">
        <v>236</v>
      </c>
      <c r="F1" s="354" t="s">
        <v>237</v>
      </c>
      <c r="G1" s="355" t="s">
        <v>238</v>
      </c>
      <c r="H1" s="353" t="s">
        <v>239</v>
      </c>
      <c r="I1" s="353" t="s">
        <v>240</v>
      </c>
      <c r="J1" s="353" t="s">
        <v>241</v>
      </c>
      <c r="K1" s="353" t="s">
        <v>242</v>
      </c>
      <c r="L1" s="353" t="s">
        <v>243</v>
      </c>
      <c r="M1" s="356" t="s">
        <v>244</v>
      </c>
    </row>
    <row r="2" spans="1:14" ht="41.1" customHeight="1" x14ac:dyDescent="0.2">
      <c r="A2" s="357" t="s">
        <v>245</v>
      </c>
      <c r="B2" s="357" t="s">
        <v>246</v>
      </c>
      <c r="C2" s="357" t="s">
        <v>211</v>
      </c>
      <c r="D2" s="407" t="s">
        <v>165</v>
      </c>
      <c r="E2" s="407" t="s">
        <v>58</v>
      </c>
      <c r="F2" s="408">
        <f>I2*K2</f>
        <v>569</v>
      </c>
      <c r="G2" s="409">
        <v>0.15</v>
      </c>
      <c r="H2" s="410"/>
      <c r="I2" s="408">
        <v>569</v>
      </c>
      <c r="J2" s="407" t="s">
        <v>247</v>
      </c>
      <c r="K2" s="411">
        <f t="shared" ref="K2:K33" si="0">IFERROR(VLOOKUP(D2,IF(LEFT(L2,6)="Sitram",conversions_echanges,conversions_domestiques),11,0),VLOOKUP(E2,IF(LEFT(L2,6)="Sitram",conversions_echanges,conversions_domestiques),11,0))</f>
        <v>1</v>
      </c>
      <c r="L2" s="407" t="s">
        <v>248</v>
      </c>
    </row>
    <row r="3" spans="1:14" ht="63" customHeight="1" x14ac:dyDescent="0.2">
      <c r="A3" s="357" t="s">
        <v>245</v>
      </c>
      <c r="B3" s="357" t="s">
        <v>246</v>
      </c>
      <c r="C3" s="357" t="s">
        <v>211</v>
      </c>
      <c r="D3" s="407" t="s">
        <v>165</v>
      </c>
      <c r="E3" s="407" t="s">
        <v>60</v>
      </c>
      <c r="F3" s="408">
        <f>1321*1-(1233-580)</f>
        <v>668</v>
      </c>
      <c r="G3" s="409">
        <v>0.2</v>
      </c>
      <c r="H3" s="410"/>
      <c r="I3" s="408">
        <f>1321</f>
        <v>1321</v>
      </c>
      <c r="J3" s="407" t="s">
        <v>247</v>
      </c>
      <c r="K3" s="411">
        <f t="shared" si="0"/>
        <v>0.36308187364088806</v>
      </c>
      <c r="L3" s="407" t="s">
        <v>248</v>
      </c>
      <c r="M3" s="352" t="s">
        <v>249</v>
      </c>
      <c r="N3">
        <f>I3*K3-(F16-580)</f>
        <v>449.37049723961309</v>
      </c>
    </row>
    <row r="4" spans="1:14" ht="38.1" customHeight="1" x14ac:dyDescent="0.2">
      <c r="A4" s="357" t="s">
        <v>245</v>
      </c>
      <c r="B4" s="357" t="s">
        <v>246</v>
      </c>
      <c r="C4" s="357" t="s">
        <v>211</v>
      </c>
      <c r="D4" s="407" t="s">
        <v>165</v>
      </c>
      <c r="E4" s="407" t="s">
        <v>49</v>
      </c>
      <c r="F4" s="408">
        <f t="shared" ref="F4:F35" si="1">I4*K4</f>
        <v>1336</v>
      </c>
      <c r="G4" s="409">
        <v>0.15</v>
      </c>
      <c r="H4" s="410"/>
      <c r="I4" s="408">
        <v>1336</v>
      </c>
      <c r="J4" s="407" t="s">
        <v>247</v>
      </c>
      <c r="K4" s="411">
        <f t="shared" si="0"/>
        <v>1</v>
      </c>
      <c r="L4" s="407" t="s">
        <v>248</v>
      </c>
    </row>
    <row r="5" spans="1:14" ht="14.1" customHeight="1" x14ac:dyDescent="0.2">
      <c r="A5" s="357" t="s">
        <v>245</v>
      </c>
      <c r="B5" s="357" t="s">
        <v>246</v>
      </c>
      <c r="C5" s="357" t="s">
        <v>211</v>
      </c>
      <c r="D5" s="407" t="s">
        <v>165</v>
      </c>
      <c r="E5" s="407" t="s">
        <v>51</v>
      </c>
      <c r="F5" s="408">
        <f t="shared" si="1"/>
        <v>1639</v>
      </c>
      <c r="G5" s="409">
        <v>0.15</v>
      </c>
      <c r="H5" s="410"/>
      <c r="I5" s="408">
        <v>1639</v>
      </c>
      <c r="J5" s="407" t="s">
        <v>247</v>
      </c>
      <c r="K5" s="411">
        <f t="shared" si="0"/>
        <v>1</v>
      </c>
      <c r="L5" s="407" t="s">
        <v>248</v>
      </c>
    </row>
    <row r="6" spans="1:14" ht="14.1" customHeight="1" x14ac:dyDescent="0.2">
      <c r="A6" s="357" t="s">
        <v>245</v>
      </c>
      <c r="B6" s="357" t="s">
        <v>246</v>
      </c>
      <c r="C6" s="357" t="s">
        <v>211</v>
      </c>
      <c r="D6" s="407" t="s">
        <v>165</v>
      </c>
      <c r="E6" s="407" t="s">
        <v>56</v>
      </c>
      <c r="F6" s="408">
        <f t="shared" si="1"/>
        <v>1757</v>
      </c>
      <c r="G6" s="409">
        <v>0.15</v>
      </c>
      <c r="H6" s="410"/>
      <c r="I6" s="408">
        <v>1757</v>
      </c>
      <c r="J6" s="407" t="s">
        <v>247</v>
      </c>
      <c r="K6" s="411">
        <f t="shared" si="0"/>
        <v>1</v>
      </c>
      <c r="L6" s="407" t="s">
        <v>248</v>
      </c>
    </row>
    <row r="7" spans="1:14" ht="42" customHeight="1" x14ac:dyDescent="0.2">
      <c r="A7" s="357" t="s">
        <v>245</v>
      </c>
      <c r="B7" s="357" t="s">
        <v>246</v>
      </c>
      <c r="C7" s="357" t="s">
        <v>211</v>
      </c>
      <c r="D7" s="407" t="s">
        <v>170</v>
      </c>
      <c r="E7" s="407" t="s">
        <v>97</v>
      </c>
      <c r="F7" s="408">
        <f t="shared" si="1"/>
        <v>362</v>
      </c>
      <c r="G7" s="409">
        <v>0.15</v>
      </c>
      <c r="H7" s="410"/>
      <c r="I7" s="408">
        <v>362</v>
      </c>
      <c r="J7" s="407" t="s">
        <v>250</v>
      </c>
      <c r="K7" s="411">
        <f t="shared" si="0"/>
        <v>1</v>
      </c>
      <c r="L7" s="407" t="s">
        <v>248</v>
      </c>
    </row>
    <row r="8" spans="1:14" ht="50.1" customHeight="1" x14ac:dyDescent="0.2">
      <c r="A8" s="357" t="s">
        <v>245</v>
      </c>
      <c r="B8" s="357" t="s">
        <v>246</v>
      </c>
      <c r="C8" s="357" t="s">
        <v>211</v>
      </c>
      <c r="D8" s="407" t="s">
        <v>170</v>
      </c>
      <c r="E8" s="407" t="s">
        <v>103</v>
      </c>
      <c r="F8" s="408">
        <f t="shared" si="1"/>
        <v>21</v>
      </c>
      <c r="G8" s="409">
        <v>0.2</v>
      </c>
      <c r="H8" s="410"/>
      <c r="I8" s="408">
        <v>21</v>
      </c>
      <c r="J8" s="407" t="s">
        <v>250</v>
      </c>
      <c r="K8" s="411">
        <f t="shared" si="0"/>
        <v>1</v>
      </c>
      <c r="L8" s="407" t="s">
        <v>248</v>
      </c>
    </row>
    <row r="9" spans="1:14" ht="14.1" customHeight="1" x14ac:dyDescent="0.2">
      <c r="A9" s="357" t="s">
        <v>251</v>
      </c>
      <c r="B9" s="357" t="s">
        <v>246</v>
      </c>
      <c r="C9" s="357" t="s">
        <v>211</v>
      </c>
      <c r="D9" s="407" t="s">
        <v>170</v>
      </c>
      <c r="E9" s="407" t="s">
        <v>101</v>
      </c>
      <c r="F9" s="408">
        <f t="shared" si="1"/>
        <v>14</v>
      </c>
      <c r="G9" s="409">
        <v>0.2</v>
      </c>
      <c r="H9" s="410"/>
      <c r="I9" s="408">
        <v>14</v>
      </c>
      <c r="J9" s="407" t="s">
        <v>250</v>
      </c>
      <c r="K9" s="411">
        <f t="shared" si="0"/>
        <v>1</v>
      </c>
      <c r="L9" s="407" t="s">
        <v>248</v>
      </c>
    </row>
    <row r="10" spans="1:14" ht="14.1" customHeight="1" x14ac:dyDescent="0.2">
      <c r="A10" s="357" t="s">
        <v>245</v>
      </c>
      <c r="B10" s="357" t="s">
        <v>246</v>
      </c>
      <c r="C10" s="357" t="s">
        <v>211</v>
      </c>
      <c r="D10" s="407" t="s">
        <v>172</v>
      </c>
      <c r="E10" s="407" t="s">
        <v>99</v>
      </c>
      <c r="F10" s="408">
        <f t="shared" si="1"/>
        <v>997</v>
      </c>
      <c r="G10" s="409">
        <v>0.15</v>
      </c>
      <c r="H10" s="410"/>
      <c r="I10" s="408">
        <v>997</v>
      </c>
      <c r="J10" s="407" t="s">
        <v>250</v>
      </c>
      <c r="K10" s="411">
        <f t="shared" si="0"/>
        <v>1</v>
      </c>
      <c r="L10" s="407" t="s">
        <v>248</v>
      </c>
    </row>
    <row r="11" spans="1:14" ht="14.1" customHeight="1" x14ac:dyDescent="0.2">
      <c r="A11" s="357" t="s">
        <v>252</v>
      </c>
      <c r="B11" s="357" t="s">
        <v>246</v>
      </c>
      <c r="C11" s="357" t="s">
        <v>212</v>
      </c>
      <c r="D11" s="416" t="s">
        <v>141</v>
      </c>
      <c r="E11" s="416" t="s">
        <v>189</v>
      </c>
      <c r="F11" s="417">
        <f t="shared" si="1"/>
        <v>1607.0086909572453</v>
      </c>
      <c r="G11" s="418">
        <v>0.25</v>
      </c>
      <c r="H11" s="419"/>
      <c r="I11" s="417">
        <v>3250</v>
      </c>
      <c r="J11" s="419" t="s">
        <v>253</v>
      </c>
      <c r="K11" s="411">
        <f t="shared" si="0"/>
        <v>0.49446421260222934</v>
      </c>
      <c r="L11" s="419" t="s">
        <v>254</v>
      </c>
    </row>
    <row r="12" spans="1:14" ht="14.1" customHeight="1" x14ac:dyDescent="0.2">
      <c r="A12" s="357" t="s">
        <v>255</v>
      </c>
      <c r="B12" s="357" t="s">
        <v>256</v>
      </c>
      <c r="C12" s="357" t="s">
        <v>212</v>
      </c>
      <c r="D12" s="416" t="s">
        <v>53</v>
      </c>
      <c r="E12" s="416" t="s">
        <v>180</v>
      </c>
      <c r="F12" s="417">
        <f t="shared" si="1"/>
        <v>608.47162662857147</v>
      </c>
      <c r="G12" s="418">
        <v>0.1</v>
      </c>
      <c r="H12" s="419"/>
      <c r="I12" s="417">
        <v>1009</v>
      </c>
      <c r="J12" s="416" t="s">
        <v>253</v>
      </c>
      <c r="K12" s="411">
        <f t="shared" si="0"/>
        <v>0.60304422857142859</v>
      </c>
      <c r="L12" s="419" t="s">
        <v>254</v>
      </c>
      <c r="M12" s="351"/>
    </row>
    <row r="13" spans="1:14" ht="108" customHeight="1" x14ac:dyDescent="0.2">
      <c r="A13" s="357" t="s">
        <v>257</v>
      </c>
      <c r="B13" s="357" t="s">
        <v>246</v>
      </c>
      <c r="C13" s="357" t="s">
        <v>212</v>
      </c>
      <c r="D13" s="416" t="s">
        <v>133</v>
      </c>
      <c r="E13" s="416" t="s">
        <v>192</v>
      </c>
      <c r="F13" s="417">
        <f t="shared" si="1"/>
        <v>1157.9376948923075</v>
      </c>
      <c r="G13" s="418">
        <v>0.25</v>
      </c>
      <c r="H13" s="419"/>
      <c r="I13" s="417">
        <v>1783</v>
      </c>
      <c r="J13" s="419" t="s">
        <v>253</v>
      </c>
      <c r="K13" s="411">
        <f t="shared" si="0"/>
        <v>0.64943224615384609</v>
      </c>
      <c r="L13" s="419" t="s">
        <v>254</v>
      </c>
      <c r="M13" s="352" t="s">
        <v>258</v>
      </c>
    </row>
    <row r="14" spans="1:14" ht="14.1" customHeight="1" x14ac:dyDescent="0.2">
      <c r="A14" s="357" t="s">
        <v>257</v>
      </c>
      <c r="B14" s="357" t="s">
        <v>246</v>
      </c>
      <c r="C14" s="357" t="s">
        <v>212</v>
      </c>
      <c r="D14" s="416" t="s">
        <v>67</v>
      </c>
      <c r="E14" s="416" t="s">
        <v>192</v>
      </c>
      <c r="F14" s="417">
        <f t="shared" si="1"/>
        <v>288.6555626249143</v>
      </c>
      <c r="G14" s="420">
        <v>0.25</v>
      </c>
      <c r="H14" s="417"/>
      <c r="I14" s="417">
        <v>478.66399999999999</v>
      </c>
      <c r="J14" s="419" t="s">
        <v>253</v>
      </c>
      <c r="K14" s="411">
        <f t="shared" si="0"/>
        <v>0.60304422857142859</v>
      </c>
      <c r="L14" s="419" t="s">
        <v>254</v>
      </c>
      <c r="M14" s="351"/>
    </row>
    <row r="15" spans="1:14" ht="42" customHeight="1" x14ac:dyDescent="0.2">
      <c r="A15" s="357" t="s">
        <v>255</v>
      </c>
      <c r="B15" s="357" t="s">
        <v>256</v>
      </c>
      <c r="C15" s="357" t="s">
        <v>212</v>
      </c>
      <c r="D15" s="416" t="s">
        <v>156</v>
      </c>
      <c r="E15" s="416" t="s">
        <v>180</v>
      </c>
      <c r="F15" s="417">
        <f t="shared" si="1"/>
        <v>605.4564054857143</v>
      </c>
      <c r="G15" s="418">
        <v>0.1</v>
      </c>
      <c r="H15" s="419"/>
      <c r="I15" s="417">
        <v>1004</v>
      </c>
      <c r="J15" s="416" t="s">
        <v>253</v>
      </c>
      <c r="K15" s="411">
        <f t="shared" si="0"/>
        <v>0.60304422857142859</v>
      </c>
      <c r="L15" s="419" t="s">
        <v>254</v>
      </c>
      <c r="M15" s="351"/>
    </row>
    <row r="16" spans="1:14" ht="111.95" customHeight="1" x14ac:dyDescent="0.2">
      <c r="A16" s="357" t="s">
        <v>257</v>
      </c>
      <c r="B16" s="357" t="s">
        <v>246</v>
      </c>
      <c r="C16" s="357" t="s">
        <v>211</v>
      </c>
      <c r="D16" s="416" t="s">
        <v>165</v>
      </c>
      <c r="E16" s="416" t="s">
        <v>89</v>
      </c>
      <c r="F16" s="417">
        <f t="shared" si="1"/>
        <v>610.26065784000002</v>
      </c>
      <c r="G16" s="418">
        <v>0.25</v>
      </c>
      <c r="H16" s="419"/>
      <c r="I16" s="417">
        <v>867.4</v>
      </c>
      <c r="J16" s="416" t="s">
        <v>253</v>
      </c>
      <c r="K16" s="411">
        <f t="shared" si="0"/>
        <v>0.70355160000000005</v>
      </c>
      <c r="L16" s="416" t="s">
        <v>254</v>
      </c>
      <c r="M16" s="351"/>
    </row>
    <row r="17" spans="1:13" ht="27.95" customHeight="1" x14ac:dyDescent="0.2">
      <c r="A17" s="357" t="s">
        <v>252</v>
      </c>
      <c r="B17" s="357" t="s">
        <v>246</v>
      </c>
      <c r="C17" s="357" t="s">
        <v>212</v>
      </c>
      <c r="D17" s="416" t="s">
        <v>105</v>
      </c>
      <c r="E17" s="416" t="s">
        <v>189</v>
      </c>
      <c r="F17" s="417">
        <f t="shared" si="1"/>
        <v>68.02302717468622</v>
      </c>
      <c r="G17" s="418">
        <v>0.25</v>
      </c>
      <c r="H17" s="419"/>
      <c r="I17" s="417">
        <v>150.6</v>
      </c>
      <c r="J17" s="419" t="s">
        <v>253</v>
      </c>
      <c r="K17" s="411">
        <f t="shared" si="0"/>
        <v>0.45168012732195367</v>
      </c>
      <c r="L17" s="419" t="s">
        <v>254</v>
      </c>
    </row>
    <row r="18" spans="1:13" ht="27.95" customHeight="1" x14ac:dyDescent="0.2">
      <c r="A18" s="357" t="s">
        <v>252</v>
      </c>
      <c r="B18" s="357" t="s">
        <v>246</v>
      </c>
      <c r="C18" s="357" t="s">
        <v>212</v>
      </c>
      <c r="D18" s="416" t="s">
        <v>145</v>
      </c>
      <c r="E18" s="416" t="s">
        <v>189</v>
      </c>
      <c r="F18" s="417">
        <f t="shared" si="1"/>
        <v>113.0674763076923</v>
      </c>
      <c r="G18" s="418">
        <v>0.25</v>
      </c>
      <c r="H18" s="419"/>
      <c r="I18" s="417">
        <v>153.30000000000001</v>
      </c>
      <c r="J18" s="419" t="s">
        <v>253</v>
      </c>
      <c r="K18" s="411">
        <f t="shared" si="0"/>
        <v>0.737556923076923</v>
      </c>
      <c r="L18" s="419" t="s">
        <v>254</v>
      </c>
      <c r="M18" s="351"/>
    </row>
    <row r="19" spans="1:13" ht="27.95" customHeight="1" x14ac:dyDescent="0.2">
      <c r="A19" s="357" t="s">
        <v>257</v>
      </c>
      <c r="B19" s="357" t="s">
        <v>246</v>
      </c>
      <c r="C19" s="357" t="s">
        <v>211</v>
      </c>
      <c r="D19" s="416" t="s">
        <v>174</v>
      </c>
      <c r="E19" s="416" t="s">
        <v>105</v>
      </c>
      <c r="F19" s="417">
        <f t="shared" si="1"/>
        <v>69.788193112260416</v>
      </c>
      <c r="G19" s="418">
        <v>0.1</v>
      </c>
      <c r="H19" s="419"/>
      <c r="I19" s="417">
        <v>154.50800000000001</v>
      </c>
      <c r="J19" s="419" t="s">
        <v>253</v>
      </c>
      <c r="K19" s="411">
        <f t="shared" si="0"/>
        <v>0.45168012732195367</v>
      </c>
      <c r="L19" s="419" t="s">
        <v>254</v>
      </c>
    </row>
    <row r="20" spans="1:13" ht="27.95" customHeight="1" x14ac:dyDescent="0.2">
      <c r="A20" s="357" t="s">
        <v>259</v>
      </c>
      <c r="B20" s="357" t="s">
        <v>246</v>
      </c>
      <c r="C20" s="357" t="s">
        <v>211</v>
      </c>
      <c r="D20" s="421" t="s">
        <v>215</v>
      </c>
      <c r="E20" s="421" t="s">
        <v>106</v>
      </c>
      <c r="F20" s="422">
        <f t="shared" si="1"/>
        <v>26.383184999999997</v>
      </c>
      <c r="G20" s="423">
        <v>0.5</v>
      </c>
      <c r="H20" s="424"/>
      <c r="I20" s="422">
        <v>50</v>
      </c>
      <c r="J20" s="424" t="s">
        <v>253</v>
      </c>
      <c r="K20" s="411">
        <f t="shared" si="0"/>
        <v>0.52766369999999996</v>
      </c>
      <c r="L20" s="424" t="s">
        <v>260</v>
      </c>
    </row>
    <row r="21" spans="1:13" ht="27.95" customHeight="1" x14ac:dyDescent="0.2">
      <c r="A21" s="357" t="s">
        <v>259</v>
      </c>
      <c r="B21" s="357" t="s">
        <v>246</v>
      </c>
      <c r="C21" s="357" t="s">
        <v>212</v>
      </c>
      <c r="D21" s="421" t="s">
        <v>106</v>
      </c>
      <c r="E21" s="421" t="s">
        <v>215</v>
      </c>
      <c r="F21" s="422">
        <f t="shared" si="1"/>
        <v>13.191592499999999</v>
      </c>
      <c r="G21" s="423">
        <v>0.5</v>
      </c>
      <c r="H21" s="424"/>
      <c r="I21" s="422">
        <v>25</v>
      </c>
      <c r="J21" s="424" t="s">
        <v>253</v>
      </c>
      <c r="K21" s="411">
        <f t="shared" si="0"/>
        <v>0.52766369999999996</v>
      </c>
      <c r="L21" s="424" t="s">
        <v>260</v>
      </c>
    </row>
    <row r="22" spans="1:13" ht="27.95" customHeight="1" x14ac:dyDescent="0.2">
      <c r="A22" s="357" t="s">
        <v>245</v>
      </c>
      <c r="B22" s="357" t="s">
        <v>246</v>
      </c>
      <c r="C22" s="357" t="s">
        <v>212</v>
      </c>
      <c r="D22" s="148" t="s">
        <v>38</v>
      </c>
      <c r="E22" s="148" t="s">
        <v>199</v>
      </c>
      <c r="F22" s="425">
        <f t="shared" si="1"/>
        <v>7625</v>
      </c>
      <c r="G22" s="426">
        <v>0.10059016393442601</v>
      </c>
      <c r="H22" s="427"/>
      <c r="I22" s="425">
        <v>7625</v>
      </c>
      <c r="J22" s="427" t="s">
        <v>261</v>
      </c>
      <c r="K22" s="411">
        <f t="shared" si="0"/>
        <v>1</v>
      </c>
      <c r="L22" s="427" t="s">
        <v>262</v>
      </c>
    </row>
    <row r="23" spans="1:13" ht="14.1" customHeight="1" x14ac:dyDescent="0.2">
      <c r="A23" s="357" t="s">
        <v>245</v>
      </c>
      <c r="B23" s="357" t="s">
        <v>246</v>
      </c>
      <c r="C23" s="357" t="s">
        <v>212</v>
      </c>
      <c r="D23" s="148" t="s">
        <v>40</v>
      </c>
      <c r="E23" s="148" t="s">
        <v>199</v>
      </c>
      <c r="F23" s="425">
        <f t="shared" si="1"/>
        <v>3875</v>
      </c>
      <c r="G23" s="426">
        <v>0.19612903225806499</v>
      </c>
      <c r="H23" s="427"/>
      <c r="I23" s="425">
        <v>3875</v>
      </c>
      <c r="J23" s="427" t="s">
        <v>261</v>
      </c>
      <c r="K23" s="411">
        <f t="shared" si="0"/>
        <v>1</v>
      </c>
      <c r="L23" s="427" t="s">
        <v>262</v>
      </c>
    </row>
    <row r="24" spans="1:13" ht="98.1" customHeight="1" x14ac:dyDescent="0.2">
      <c r="A24" s="357" t="s">
        <v>245</v>
      </c>
      <c r="B24" s="357" t="s">
        <v>246</v>
      </c>
      <c r="C24" s="357" t="s">
        <v>211</v>
      </c>
      <c r="D24" s="148" t="s">
        <v>157</v>
      </c>
      <c r="E24" s="148" t="s">
        <v>38</v>
      </c>
      <c r="F24" s="425">
        <f t="shared" si="1"/>
        <v>13008</v>
      </c>
      <c r="G24" s="426">
        <v>3.7130996309963103E-2</v>
      </c>
      <c r="H24" s="427"/>
      <c r="I24" s="425">
        <v>13008</v>
      </c>
      <c r="J24" s="427" t="s">
        <v>261</v>
      </c>
      <c r="K24" s="411">
        <f t="shared" si="0"/>
        <v>1</v>
      </c>
      <c r="L24" s="427" t="s">
        <v>263</v>
      </c>
    </row>
    <row r="25" spans="1:13" ht="56.1" customHeight="1" x14ac:dyDescent="0.2">
      <c r="A25" s="357" t="s">
        <v>245</v>
      </c>
      <c r="B25" s="357" t="s">
        <v>246</v>
      </c>
      <c r="C25" s="357" t="s">
        <v>211</v>
      </c>
      <c r="D25" s="148" t="s">
        <v>157</v>
      </c>
      <c r="E25" s="148" t="s">
        <v>40</v>
      </c>
      <c r="F25" s="425">
        <f t="shared" si="1"/>
        <v>5251</v>
      </c>
      <c r="G25" s="426">
        <v>8.6650161873928794E-2</v>
      </c>
      <c r="H25" s="427"/>
      <c r="I25" s="425">
        <v>5251</v>
      </c>
      <c r="J25" s="427" t="s">
        <v>261</v>
      </c>
      <c r="K25" s="411">
        <f t="shared" si="0"/>
        <v>1</v>
      </c>
      <c r="L25" s="427" t="s">
        <v>263</v>
      </c>
    </row>
    <row r="26" spans="1:13" ht="42" customHeight="1" x14ac:dyDescent="0.2">
      <c r="A26" s="357" t="s">
        <v>245</v>
      </c>
      <c r="B26" s="357" t="s">
        <v>246</v>
      </c>
      <c r="C26" s="357" t="s">
        <v>212</v>
      </c>
      <c r="D26" s="148" t="s">
        <v>38</v>
      </c>
      <c r="E26" s="148" t="s">
        <v>163</v>
      </c>
      <c r="F26" s="425">
        <f t="shared" si="1"/>
        <v>943</v>
      </c>
      <c r="G26" s="426">
        <v>0.16542948038176</v>
      </c>
      <c r="H26" s="427"/>
      <c r="I26" s="425">
        <v>943</v>
      </c>
      <c r="J26" s="427" t="s">
        <v>261</v>
      </c>
      <c r="K26" s="411">
        <f t="shared" si="0"/>
        <v>1</v>
      </c>
      <c r="L26" s="427" t="s">
        <v>263</v>
      </c>
    </row>
    <row r="27" spans="1:13" ht="42" customHeight="1" x14ac:dyDescent="0.2">
      <c r="A27" s="357" t="s">
        <v>245</v>
      </c>
      <c r="B27" s="357" t="s">
        <v>246</v>
      </c>
      <c r="C27" s="357" t="s">
        <v>212</v>
      </c>
      <c r="D27" s="148" t="s">
        <v>40</v>
      </c>
      <c r="E27" s="148" t="s">
        <v>163</v>
      </c>
      <c r="F27" s="425">
        <f t="shared" si="1"/>
        <v>503</v>
      </c>
      <c r="G27" s="426">
        <v>0.29025844930417499</v>
      </c>
      <c r="H27" s="427"/>
      <c r="I27" s="425">
        <v>503</v>
      </c>
      <c r="J27" s="427" t="s">
        <v>261</v>
      </c>
      <c r="K27" s="411">
        <f t="shared" si="0"/>
        <v>1</v>
      </c>
      <c r="L27" s="427" t="s">
        <v>263</v>
      </c>
    </row>
    <row r="28" spans="1:13" ht="56.1" customHeight="1" x14ac:dyDescent="0.2">
      <c r="A28" s="357" t="s">
        <v>245</v>
      </c>
      <c r="B28" s="357" t="s">
        <v>246</v>
      </c>
      <c r="C28" s="357" t="s">
        <v>211</v>
      </c>
      <c r="D28" s="148" t="s">
        <v>159</v>
      </c>
      <c r="E28" s="148" t="s">
        <v>38</v>
      </c>
      <c r="F28" s="425">
        <f t="shared" si="1"/>
        <v>448077</v>
      </c>
      <c r="G28" s="426">
        <v>4.3811666298426387E-2</v>
      </c>
      <c r="H28" s="427"/>
      <c r="I28" s="425">
        <v>448077</v>
      </c>
      <c r="J28" s="427" t="s">
        <v>261</v>
      </c>
      <c r="K28" s="411">
        <f t="shared" si="0"/>
        <v>1</v>
      </c>
      <c r="L28" s="427" t="s">
        <v>263</v>
      </c>
    </row>
    <row r="29" spans="1:13" ht="69.95" customHeight="1" x14ac:dyDescent="0.2">
      <c r="A29" s="357" t="s">
        <v>245</v>
      </c>
      <c r="B29" s="357" t="s">
        <v>246</v>
      </c>
      <c r="C29" s="357" t="s">
        <v>211</v>
      </c>
      <c r="D29" s="148" t="s">
        <v>159</v>
      </c>
      <c r="E29" s="148" t="s">
        <v>40</v>
      </c>
      <c r="F29" s="425">
        <f t="shared" si="1"/>
        <v>158574</v>
      </c>
      <c r="G29" s="426">
        <v>8.9598547050588395E-2</v>
      </c>
      <c r="H29" s="427"/>
      <c r="I29" s="425">
        <v>158574</v>
      </c>
      <c r="J29" s="427" t="s">
        <v>261</v>
      </c>
      <c r="K29" s="411">
        <f t="shared" si="0"/>
        <v>1</v>
      </c>
      <c r="L29" s="427" t="s">
        <v>263</v>
      </c>
    </row>
    <row r="30" spans="1:13" ht="27.95" customHeight="1" x14ac:dyDescent="0.2">
      <c r="A30" s="357" t="s">
        <v>245</v>
      </c>
      <c r="B30" s="357" t="s">
        <v>246</v>
      </c>
      <c r="C30" s="357" t="s">
        <v>211</v>
      </c>
      <c r="D30" s="428" t="s">
        <v>180</v>
      </c>
      <c r="E30" s="428" t="s">
        <v>123</v>
      </c>
      <c r="F30" s="429">
        <f t="shared" si="1"/>
        <v>72.700332000000003</v>
      </c>
      <c r="G30" s="430">
        <v>0.5</v>
      </c>
      <c r="H30" s="431"/>
      <c r="I30" s="429">
        <v>155</v>
      </c>
      <c r="J30" s="431" t="s">
        <v>253</v>
      </c>
      <c r="K30" s="411">
        <f t="shared" si="0"/>
        <v>0.46903440000000002</v>
      </c>
      <c r="L30" s="431" t="s">
        <v>264</v>
      </c>
    </row>
    <row r="31" spans="1:13" ht="27.95" customHeight="1" x14ac:dyDescent="0.2">
      <c r="A31" s="357" t="s">
        <v>245</v>
      </c>
      <c r="B31" s="357" t="s">
        <v>246</v>
      </c>
      <c r="C31" s="357" t="s">
        <v>211</v>
      </c>
      <c r="D31" s="428" t="s">
        <v>180</v>
      </c>
      <c r="E31" s="428" t="s">
        <v>114</v>
      </c>
      <c r="F31" s="429">
        <f t="shared" si="1"/>
        <v>666.4767874485384</v>
      </c>
      <c r="G31" s="430">
        <v>0.5</v>
      </c>
      <c r="H31" s="431"/>
      <c r="I31" s="429">
        <f>5077*0.2</f>
        <v>1015.4000000000001</v>
      </c>
      <c r="J31" s="428" t="s">
        <v>265</v>
      </c>
      <c r="K31" s="411">
        <f t="shared" si="0"/>
        <v>0.65636870932493441</v>
      </c>
      <c r="L31" s="431" t="s">
        <v>264</v>
      </c>
    </row>
    <row r="32" spans="1:13" ht="14.1" customHeight="1" x14ac:dyDescent="0.2">
      <c r="A32" s="357" t="s">
        <v>245</v>
      </c>
      <c r="B32" s="357" t="s">
        <v>246</v>
      </c>
      <c r="C32" s="357" t="s">
        <v>211</v>
      </c>
      <c r="D32" s="428" t="s">
        <v>184</v>
      </c>
      <c r="E32" s="428" t="s">
        <v>106</v>
      </c>
      <c r="F32" s="429">
        <f t="shared" si="1"/>
        <v>127.16502637341102</v>
      </c>
      <c r="G32" s="430">
        <v>0.3</v>
      </c>
      <c r="H32" s="431"/>
      <c r="I32" s="429">
        <v>240.9963512241055</v>
      </c>
      <c r="J32" s="431" t="s">
        <v>253</v>
      </c>
      <c r="K32" s="411">
        <f t="shared" si="0"/>
        <v>0.52766369999999996</v>
      </c>
      <c r="L32" s="431" t="s">
        <v>266</v>
      </c>
    </row>
    <row r="33" spans="1:12" ht="14.1" customHeight="1" x14ac:dyDescent="0.2">
      <c r="A33" s="357" t="s">
        <v>245</v>
      </c>
      <c r="B33" s="357" t="s">
        <v>246</v>
      </c>
      <c r="C33" s="357" t="s">
        <v>211</v>
      </c>
      <c r="D33" s="428" t="s">
        <v>182</v>
      </c>
      <c r="E33" s="428" t="s">
        <v>129</v>
      </c>
      <c r="F33" s="429">
        <f t="shared" si="1"/>
        <v>868.73144488255764</v>
      </c>
      <c r="G33" s="430">
        <v>0.2</v>
      </c>
      <c r="H33" s="431"/>
      <c r="I33" s="429">
        <v>1731</v>
      </c>
      <c r="J33" s="431" t="s">
        <v>253</v>
      </c>
      <c r="K33" s="411">
        <f t="shared" si="0"/>
        <v>0.50186680813550411</v>
      </c>
      <c r="L33" s="431" t="s">
        <v>267</v>
      </c>
    </row>
    <row r="34" spans="1:12" ht="14.1" customHeight="1" x14ac:dyDescent="0.2">
      <c r="A34" s="357" t="s">
        <v>245</v>
      </c>
      <c r="B34" s="357" t="s">
        <v>246</v>
      </c>
      <c r="C34" s="357" t="s">
        <v>212</v>
      </c>
      <c r="D34" s="428" t="s">
        <v>129</v>
      </c>
      <c r="E34" s="428" t="s">
        <v>196</v>
      </c>
      <c r="F34" s="429">
        <f t="shared" si="1"/>
        <v>389.19811099931832</v>
      </c>
      <c r="G34" s="430">
        <v>0.2</v>
      </c>
      <c r="H34" s="431"/>
      <c r="I34" s="429">
        <v>775.50079959508855</v>
      </c>
      <c r="J34" s="431" t="s">
        <v>253</v>
      </c>
      <c r="K34" s="411">
        <f t="shared" ref="K34:K64" si="2">IFERROR(VLOOKUP(D34,IF(LEFT(L34,6)="Sitram",conversions_echanges,conversions_domestiques),11,0),VLOOKUP(E34,IF(LEFT(L34,6)="Sitram",conversions_echanges,conversions_domestiques),11,0))</f>
        <v>0.50186680813550411</v>
      </c>
      <c r="L34" s="431" t="s">
        <v>268</v>
      </c>
    </row>
    <row r="35" spans="1:12" ht="14.1" customHeight="1" x14ac:dyDescent="0.2">
      <c r="A35" s="357" t="s">
        <v>259</v>
      </c>
      <c r="B35" s="357" t="s">
        <v>246</v>
      </c>
      <c r="C35" s="357" t="s">
        <v>212</v>
      </c>
      <c r="D35" s="432" t="s">
        <v>42</v>
      </c>
      <c r="E35" s="432" t="s">
        <v>215</v>
      </c>
      <c r="F35" s="433">
        <f t="shared" si="1"/>
        <v>1168.8834424464001</v>
      </c>
      <c r="G35" s="434">
        <v>0.3</v>
      </c>
      <c r="H35" s="435"/>
      <c r="I35" s="433">
        <v>1661.404</v>
      </c>
      <c r="J35" s="435" t="s">
        <v>253</v>
      </c>
      <c r="K35" s="411">
        <f t="shared" si="2"/>
        <v>0.70355160000000005</v>
      </c>
      <c r="L35" s="435" t="s">
        <v>269</v>
      </c>
    </row>
    <row r="36" spans="1:12" ht="14.1" customHeight="1" x14ac:dyDescent="0.2">
      <c r="A36" s="357" t="s">
        <v>259</v>
      </c>
      <c r="B36" s="357" t="s">
        <v>246</v>
      </c>
      <c r="C36" s="357" t="s">
        <v>212</v>
      </c>
      <c r="D36" s="432" t="s">
        <v>64</v>
      </c>
      <c r="E36" s="432" t="s">
        <v>215</v>
      </c>
      <c r="F36" s="433">
        <f t="shared" ref="F36:F64" si="3">I36*K36</f>
        <v>70.279122307846151</v>
      </c>
      <c r="G36" s="434">
        <v>0.3</v>
      </c>
      <c r="H36" s="435"/>
      <c r="I36" s="433">
        <v>108.21625</v>
      </c>
      <c r="J36" s="435" t="s">
        <v>253</v>
      </c>
      <c r="K36" s="411">
        <f t="shared" si="2"/>
        <v>0.64943224615384609</v>
      </c>
      <c r="L36" s="435" t="s">
        <v>269</v>
      </c>
    </row>
    <row r="37" spans="1:12" ht="14.1" customHeight="1" x14ac:dyDescent="0.2">
      <c r="A37" s="357" t="s">
        <v>259</v>
      </c>
      <c r="B37" s="357" t="s">
        <v>246</v>
      </c>
      <c r="C37" s="357" t="s">
        <v>211</v>
      </c>
      <c r="D37" s="432" t="s">
        <v>215</v>
      </c>
      <c r="E37" s="432" t="s">
        <v>42</v>
      </c>
      <c r="F37" s="433">
        <f t="shared" si="3"/>
        <v>237.64214168999999</v>
      </c>
      <c r="G37" s="434">
        <v>0.3</v>
      </c>
      <c r="H37" s="435"/>
      <c r="I37" s="433">
        <v>337.77499999999998</v>
      </c>
      <c r="J37" s="435" t="s">
        <v>253</v>
      </c>
      <c r="K37" s="411">
        <f t="shared" si="2"/>
        <v>0.70355160000000005</v>
      </c>
      <c r="L37" s="435" t="s">
        <v>269</v>
      </c>
    </row>
    <row r="38" spans="1:12" ht="14.1" customHeight="1" x14ac:dyDescent="0.2">
      <c r="A38" s="357" t="s">
        <v>259</v>
      </c>
      <c r="B38" s="357" t="s">
        <v>246</v>
      </c>
      <c r="C38" s="357" t="s">
        <v>211</v>
      </c>
      <c r="D38" s="432" t="s">
        <v>215</v>
      </c>
      <c r="E38" s="432" t="s">
        <v>64</v>
      </c>
      <c r="F38" s="433">
        <f t="shared" si="3"/>
        <v>151.70169016938459</v>
      </c>
      <c r="G38" s="434">
        <v>0.3</v>
      </c>
      <c r="H38" s="435"/>
      <c r="I38" s="433">
        <v>233.59125</v>
      </c>
      <c r="J38" s="435" t="s">
        <v>253</v>
      </c>
      <c r="K38" s="411">
        <f t="shared" si="2"/>
        <v>0.64943224615384609</v>
      </c>
      <c r="L38" s="435" t="s">
        <v>269</v>
      </c>
    </row>
    <row r="39" spans="1:12" ht="14.1" customHeight="1" x14ac:dyDescent="0.2">
      <c r="A39" s="357" t="s">
        <v>259</v>
      </c>
      <c r="B39" s="357" t="s">
        <v>246</v>
      </c>
      <c r="C39" s="357" t="s">
        <v>211</v>
      </c>
      <c r="D39" s="432" t="s">
        <v>215</v>
      </c>
      <c r="E39" s="432" t="s">
        <v>107</v>
      </c>
      <c r="F39" s="433">
        <f t="shared" si="3"/>
        <v>89.330960878236908</v>
      </c>
      <c r="G39" s="434">
        <v>0.3</v>
      </c>
      <c r="H39" s="435"/>
      <c r="I39" s="433">
        <v>136.09875</v>
      </c>
      <c r="J39" s="435" t="s">
        <v>253</v>
      </c>
      <c r="K39" s="411">
        <f t="shared" si="2"/>
        <v>0.65636870932493441</v>
      </c>
      <c r="L39" s="435" t="s">
        <v>269</v>
      </c>
    </row>
    <row r="40" spans="1:12" ht="14.1" customHeight="1" x14ac:dyDescent="0.2">
      <c r="A40" s="357" t="s">
        <v>259</v>
      </c>
      <c r="B40" s="357" t="s">
        <v>246</v>
      </c>
      <c r="C40" s="357" t="s">
        <v>211</v>
      </c>
      <c r="D40" s="432" t="s">
        <v>215</v>
      </c>
      <c r="E40" s="432" t="s">
        <v>131</v>
      </c>
      <c r="F40" s="433">
        <f t="shared" si="3"/>
        <v>302.70949706266759</v>
      </c>
      <c r="G40" s="434">
        <v>0.3</v>
      </c>
      <c r="H40" s="435"/>
      <c r="I40" s="433">
        <v>603.16700000000003</v>
      </c>
      <c r="J40" s="435" t="s">
        <v>253</v>
      </c>
      <c r="K40" s="411">
        <f t="shared" si="2"/>
        <v>0.50186680813550411</v>
      </c>
      <c r="L40" s="435" t="s">
        <v>269</v>
      </c>
    </row>
    <row r="41" spans="1:12" ht="14.1" customHeight="1" x14ac:dyDescent="0.2">
      <c r="A41" s="357" t="s">
        <v>259</v>
      </c>
      <c r="B41" s="357" t="s">
        <v>246</v>
      </c>
      <c r="C41" s="357" t="s">
        <v>211</v>
      </c>
      <c r="D41" s="432" t="s">
        <v>215</v>
      </c>
      <c r="E41" s="432" t="s">
        <v>129</v>
      </c>
      <c r="F41" s="433">
        <f t="shared" si="3"/>
        <v>200.44735970314881</v>
      </c>
      <c r="G41" s="434">
        <v>0.3</v>
      </c>
      <c r="H41" s="435"/>
      <c r="I41" s="433">
        <v>399.40350000000001</v>
      </c>
      <c r="J41" s="435" t="s">
        <v>253</v>
      </c>
      <c r="K41" s="411">
        <f t="shared" si="2"/>
        <v>0.50186680813550411</v>
      </c>
      <c r="L41" s="435" t="s">
        <v>269</v>
      </c>
    </row>
    <row r="42" spans="1:12" ht="14.1" customHeight="1" x14ac:dyDescent="0.2">
      <c r="A42" s="357" t="s">
        <v>259</v>
      </c>
      <c r="B42" s="357" t="s">
        <v>246</v>
      </c>
      <c r="C42" s="357" t="s">
        <v>211</v>
      </c>
      <c r="D42" s="432" t="s">
        <v>215</v>
      </c>
      <c r="E42" s="432" t="s">
        <v>120</v>
      </c>
      <c r="F42" s="433">
        <f t="shared" si="3"/>
        <v>264.8067380004</v>
      </c>
      <c r="G42" s="434">
        <v>0.3</v>
      </c>
      <c r="H42" s="435"/>
      <c r="I42" s="433">
        <v>564.57849999999996</v>
      </c>
      <c r="J42" s="435" t="s">
        <v>253</v>
      </c>
      <c r="K42" s="411">
        <f t="shared" si="2"/>
        <v>0.46903440000000002</v>
      </c>
      <c r="L42" s="435" t="s">
        <v>269</v>
      </c>
    </row>
    <row r="43" spans="1:12" ht="14.1" customHeight="1" x14ac:dyDescent="0.2">
      <c r="A43" s="357" t="s">
        <v>259</v>
      </c>
      <c r="B43" s="357" t="s">
        <v>246</v>
      </c>
      <c r="C43" s="357" t="s">
        <v>211</v>
      </c>
      <c r="D43" s="432" t="s">
        <v>215</v>
      </c>
      <c r="E43" s="432" t="s">
        <v>93</v>
      </c>
      <c r="F43" s="433">
        <f t="shared" si="3"/>
        <v>51.761946627529412</v>
      </c>
      <c r="G43" s="434">
        <v>0.3</v>
      </c>
      <c r="H43" s="435"/>
      <c r="I43" s="433">
        <v>104.22750000000001</v>
      </c>
      <c r="J43" s="435" t="s">
        <v>253</v>
      </c>
      <c r="K43" s="411">
        <f t="shared" si="2"/>
        <v>0.49662465882352935</v>
      </c>
      <c r="L43" s="435" t="s">
        <v>269</v>
      </c>
    </row>
    <row r="44" spans="1:12" ht="14.1" customHeight="1" x14ac:dyDescent="0.2">
      <c r="A44" s="357" t="s">
        <v>259</v>
      </c>
      <c r="B44" s="357" t="s">
        <v>246</v>
      </c>
      <c r="C44" s="357" t="s">
        <v>212</v>
      </c>
      <c r="D44" s="432" t="s">
        <v>107</v>
      </c>
      <c r="E44" s="432" t="s">
        <v>215</v>
      </c>
      <c r="F44" s="433">
        <f t="shared" si="3"/>
        <v>327.02816118099133</v>
      </c>
      <c r="G44" s="434">
        <v>0.3</v>
      </c>
      <c r="H44" s="435"/>
      <c r="I44" s="433">
        <v>498.23849999999999</v>
      </c>
      <c r="J44" s="435" t="s">
        <v>253</v>
      </c>
      <c r="K44" s="411">
        <f t="shared" si="2"/>
        <v>0.65636870932493441</v>
      </c>
      <c r="L44" s="435" t="s">
        <v>269</v>
      </c>
    </row>
    <row r="45" spans="1:12" ht="14.1" customHeight="1" x14ac:dyDescent="0.2">
      <c r="A45" s="357" t="s">
        <v>259</v>
      </c>
      <c r="B45" s="357" t="s">
        <v>246</v>
      </c>
      <c r="C45" s="357" t="s">
        <v>212</v>
      </c>
      <c r="D45" s="432" t="s">
        <v>131</v>
      </c>
      <c r="E45" s="432" t="s">
        <v>215</v>
      </c>
      <c r="F45" s="433">
        <f t="shared" si="3"/>
        <v>95.248172315719017</v>
      </c>
      <c r="G45" s="434">
        <v>0.3</v>
      </c>
      <c r="H45" s="435"/>
      <c r="I45" s="433">
        <v>189.78774999999999</v>
      </c>
      <c r="J45" s="435" t="s">
        <v>253</v>
      </c>
      <c r="K45" s="411">
        <f t="shared" si="2"/>
        <v>0.50186680813550411</v>
      </c>
      <c r="L45" s="435" t="s">
        <v>269</v>
      </c>
    </row>
    <row r="46" spans="1:12" ht="14.1" customHeight="1" x14ac:dyDescent="0.2">
      <c r="A46" s="357" t="s">
        <v>259</v>
      </c>
      <c r="B46" s="357" t="s">
        <v>246</v>
      </c>
      <c r="C46" s="357" t="s">
        <v>212</v>
      </c>
      <c r="D46" s="432" t="s">
        <v>129</v>
      </c>
      <c r="E46" s="432" t="s">
        <v>215</v>
      </c>
      <c r="F46" s="433">
        <f t="shared" si="3"/>
        <v>582.02422193069458</v>
      </c>
      <c r="G46" s="434">
        <v>0.3</v>
      </c>
      <c r="H46" s="435"/>
      <c r="I46" s="433">
        <v>1159.7184999999999</v>
      </c>
      <c r="J46" s="435" t="s">
        <v>253</v>
      </c>
      <c r="K46" s="411">
        <f t="shared" si="2"/>
        <v>0.50186680813550411</v>
      </c>
      <c r="L46" s="435" t="s">
        <v>269</v>
      </c>
    </row>
    <row r="47" spans="1:12" ht="14.1" customHeight="1" x14ac:dyDescent="0.2">
      <c r="A47" s="357" t="s">
        <v>259</v>
      </c>
      <c r="B47" s="357" t="s">
        <v>246</v>
      </c>
      <c r="C47" s="357" t="s">
        <v>212</v>
      </c>
      <c r="D47" s="432" t="s">
        <v>120</v>
      </c>
      <c r="E47" s="432" t="s">
        <v>215</v>
      </c>
      <c r="F47" s="433">
        <f t="shared" si="3"/>
        <v>0.21059644560000002</v>
      </c>
      <c r="G47" s="434">
        <v>0.3</v>
      </c>
      <c r="H47" s="435"/>
      <c r="I47" s="433">
        <v>0.44900000000000001</v>
      </c>
      <c r="J47" s="435" t="s">
        <v>253</v>
      </c>
      <c r="K47" s="411">
        <f t="shared" si="2"/>
        <v>0.46903440000000002</v>
      </c>
      <c r="L47" s="435" t="s">
        <v>269</v>
      </c>
    </row>
    <row r="48" spans="1:12" ht="14.1" customHeight="1" x14ac:dyDescent="0.2">
      <c r="A48" s="357" t="s">
        <v>259</v>
      </c>
      <c r="B48" s="357" t="s">
        <v>246</v>
      </c>
      <c r="C48" s="357" t="s">
        <v>212</v>
      </c>
      <c r="D48" s="432" t="s">
        <v>93</v>
      </c>
      <c r="E48" s="432" t="s">
        <v>215</v>
      </c>
      <c r="F48" s="433">
        <f t="shared" si="3"/>
        <v>68.514710399788228</v>
      </c>
      <c r="G48" s="434">
        <v>0.3</v>
      </c>
      <c r="H48" s="435"/>
      <c r="I48" s="433">
        <v>137.96074999999999</v>
      </c>
      <c r="J48" s="435" t="s">
        <v>253</v>
      </c>
      <c r="K48" s="411">
        <f t="shared" si="2"/>
        <v>0.49662465882352935</v>
      </c>
      <c r="L48" s="435" t="s">
        <v>269</v>
      </c>
    </row>
    <row r="49" spans="1:12" ht="14.1" customHeight="1" x14ac:dyDescent="0.2">
      <c r="A49" s="357" t="s">
        <v>259</v>
      </c>
      <c r="B49" s="357" t="s">
        <v>246</v>
      </c>
      <c r="C49" s="357" t="s">
        <v>211</v>
      </c>
      <c r="D49" s="412" t="s">
        <v>217</v>
      </c>
      <c r="E49" s="412" t="s">
        <v>42</v>
      </c>
      <c r="F49" s="413">
        <f t="shared" si="3"/>
        <v>368.91924183719999</v>
      </c>
      <c r="G49" s="414">
        <v>0.3102434452802339</v>
      </c>
      <c r="H49" s="415"/>
      <c r="I49" s="413">
        <v>524.36699999999996</v>
      </c>
      <c r="J49" s="415" t="s">
        <v>253</v>
      </c>
      <c r="K49" s="411">
        <f t="shared" si="2"/>
        <v>0.70355160000000005</v>
      </c>
      <c r="L49" s="415" t="s">
        <v>270</v>
      </c>
    </row>
    <row r="50" spans="1:12" ht="14.1" customHeight="1" x14ac:dyDescent="0.2">
      <c r="A50" s="357" t="s">
        <v>259</v>
      </c>
      <c r="B50" s="357" t="s">
        <v>246</v>
      </c>
      <c r="C50" s="357" t="s">
        <v>211</v>
      </c>
      <c r="D50" s="412" t="s">
        <v>217</v>
      </c>
      <c r="E50" s="412" t="s">
        <v>64</v>
      </c>
      <c r="F50" s="413">
        <f t="shared" si="3"/>
        <v>134.40584823175382</v>
      </c>
      <c r="G50" s="414">
        <v>0.41864366768988692</v>
      </c>
      <c r="H50" s="415"/>
      <c r="I50" s="413">
        <v>206.959</v>
      </c>
      <c r="J50" s="415" t="s">
        <v>253</v>
      </c>
      <c r="K50" s="411">
        <f t="shared" si="2"/>
        <v>0.64943224615384609</v>
      </c>
      <c r="L50" s="415" t="s">
        <v>270</v>
      </c>
    </row>
    <row r="51" spans="1:12" ht="14.1" customHeight="1" x14ac:dyDescent="0.2">
      <c r="A51" s="357" t="s">
        <v>259</v>
      </c>
      <c r="B51" s="357" t="s">
        <v>246</v>
      </c>
      <c r="C51" s="357" t="s">
        <v>211</v>
      </c>
      <c r="D51" s="412" t="s">
        <v>217</v>
      </c>
      <c r="E51" s="412" t="s">
        <v>106</v>
      </c>
      <c r="F51" s="413">
        <f t="shared" si="3"/>
        <v>193.47040200757496</v>
      </c>
      <c r="G51" s="414">
        <v>0.25159090069574658</v>
      </c>
      <c r="H51" s="415"/>
      <c r="I51" s="413">
        <v>366.65474999999998</v>
      </c>
      <c r="J51" s="415" t="s">
        <v>253</v>
      </c>
      <c r="K51" s="411">
        <f t="shared" si="2"/>
        <v>0.52766369999999996</v>
      </c>
      <c r="L51" s="415" t="s">
        <v>270</v>
      </c>
    </row>
    <row r="52" spans="1:12" ht="14.1" customHeight="1" x14ac:dyDescent="0.2">
      <c r="A52" s="357" t="s">
        <v>259</v>
      </c>
      <c r="B52" s="357" t="s">
        <v>246</v>
      </c>
      <c r="C52" s="357" t="s">
        <v>211</v>
      </c>
      <c r="D52" s="412" t="s">
        <v>217</v>
      </c>
      <c r="E52" s="412" t="s">
        <v>107</v>
      </c>
      <c r="F52" s="413">
        <f t="shared" si="3"/>
        <v>47.626113548617241</v>
      </c>
      <c r="G52" s="414">
        <v>0.51314677777492401</v>
      </c>
      <c r="H52" s="415"/>
      <c r="I52" s="413">
        <v>72.56</v>
      </c>
      <c r="J52" s="415" t="s">
        <v>253</v>
      </c>
      <c r="K52" s="411">
        <f t="shared" si="2"/>
        <v>0.65636870932493441</v>
      </c>
      <c r="L52" s="415" t="s">
        <v>270</v>
      </c>
    </row>
    <row r="53" spans="1:12" ht="14.1" customHeight="1" x14ac:dyDescent="0.2">
      <c r="A53" s="357" t="s">
        <v>259</v>
      </c>
      <c r="B53" s="357" t="s">
        <v>246</v>
      </c>
      <c r="C53" s="357" t="s">
        <v>211</v>
      </c>
      <c r="D53" s="412" t="s">
        <v>217</v>
      </c>
      <c r="E53" s="412" t="s">
        <v>131</v>
      </c>
      <c r="F53" s="413">
        <f t="shared" si="3"/>
        <v>50.54827584881204</v>
      </c>
      <c r="G53" s="414">
        <v>0.44589033311516912</v>
      </c>
      <c r="H53" s="415"/>
      <c r="I53" s="413">
        <v>100.7205</v>
      </c>
      <c r="J53" s="415" t="s">
        <v>253</v>
      </c>
      <c r="K53" s="411">
        <f t="shared" si="2"/>
        <v>0.50186680813550411</v>
      </c>
      <c r="L53" s="415" t="s">
        <v>270</v>
      </c>
    </row>
    <row r="54" spans="1:12" ht="14.1" customHeight="1" x14ac:dyDescent="0.2">
      <c r="A54" s="357" t="s">
        <v>259</v>
      </c>
      <c r="B54" s="357" t="s">
        <v>246</v>
      </c>
      <c r="C54" s="357" t="s">
        <v>211</v>
      </c>
      <c r="D54" s="412" t="s">
        <v>217</v>
      </c>
      <c r="E54" s="412" t="s">
        <v>129</v>
      </c>
      <c r="F54" s="413">
        <f t="shared" si="3"/>
        <v>153.42469818148871</v>
      </c>
      <c r="G54" s="414">
        <v>0.32957254643795197</v>
      </c>
      <c r="H54" s="415"/>
      <c r="I54" s="413">
        <v>305.70800000000003</v>
      </c>
      <c r="J54" s="415" t="s">
        <v>253</v>
      </c>
      <c r="K54" s="411">
        <f t="shared" si="2"/>
        <v>0.50186680813550411</v>
      </c>
      <c r="L54" s="415" t="s">
        <v>270</v>
      </c>
    </row>
    <row r="55" spans="1:12" ht="14.1" customHeight="1" x14ac:dyDescent="0.2">
      <c r="A55" s="357" t="s">
        <v>259</v>
      </c>
      <c r="B55" s="357" t="s">
        <v>246</v>
      </c>
      <c r="C55" s="357" t="s">
        <v>211</v>
      </c>
      <c r="D55" s="412" t="s">
        <v>217</v>
      </c>
      <c r="E55" s="412" t="s">
        <v>120</v>
      </c>
      <c r="F55" s="413">
        <f t="shared" si="3"/>
        <v>9.7709246208000007</v>
      </c>
      <c r="G55" s="414">
        <v>0.8490393746515853</v>
      </c>
      <c r="H55" s="415"/>
      <c r="I55" s="413">
        <v>20.832000000000001</v>
      </c>
      <c r="J55" s="415" t="s">
        <v>253</v>
      </c>
      <c r="K55" s="411">
        <f t="shared" si="2"/>
        <v>0.46903440000000002</v>
      </c>
      <c r="L55" s="415" t="s">
        <v>270</v>
      </c>
    </row>
    <row r="56" spans="1:12" ht="14.1" customHeight="1" x14ac:dyDescent="0.2">
      <c r="A56" s="357" t="s">
        <v>259</v>
      </c>
      <c r="B56" s="357" t="s">
        <v>246</v>
      </c>
      <c r="C56" s="357" t="s">
        <v>211</v>
      </c>
      <c r="D56" s="412" t="s">
        <v>217</v>
      </c>
      <c r="E56" s="412" t="s">
        <v>93</v>
      </c>
      <c r="F56" s="413">
        <f t="shared" si="3"/>
        <v>8.9649441849176448</v>
      </c>
      <c r="G56" s="414">
        <v>0.64501091216938877</v>
      </c>
      <c r="H56" s="415"/>
      <c r="I56" s="413">
        <v>18.051749999999998</v>
      </c>
      <c r="J56" s="415" t="s">
        <v>253</v>
      </c>
      <c r="K56" s="411">
        <f t="shared" si="2"/>
        <v>0.49662465882352935</v>
      </c>
      <c r="L56" s="415" t="s">
        <v>270</v>
      </c>
    </row>
    <row r="57" spans="1:12" ht="14.1" customHeight="1" x14ac:dyDescent="0.2">
      <c r="A57" s="357" t="s">
        <v>259</v>
      </c>
      <c r="B57" s="357" t="s">
        <v>246</v>
      </c>
      <c r="C57" s="357" t="s">
        <v>212</v>
      </c>
      <c r="D57" s="412" t="s">
        <v>42</v>
      </c>
      <c r="E57" s="412" t="s">
        <v>217</v>
      </c>
      <c r="F57" s="413">
        <f t="shared" si="3"/>
        <v>418.43432400570009</v>
      </c>
      <c r="G57" s="414">
        <v>0.28520818809190318</v>
      </c>
      <c r="H57" s="415"/>
      <c r="I57" s="413">
        <v>594.74575000000004</v>
      </c>
      <c r="J57" s="415" t="s">
        <v>253</v>
      </c>
      <c r="K57" s="411">
        <f t="shared" si="2"/>
        <v>0.70355160000000005</v>
      </c>
      <c r="L57" s="415" t="s">
        <v>270</v>
      </c>
    </row>
    <row r="58" spans="1:12" ht="14.1" customHeight="1" x14ac:dyDescent="0.2">
      <c r="A58" s="357" t="s">
        <v>259</v>
      </c>
      <c r="B58" s="357" t="s">
        <v>246</v>
      </c>
      <c r="C58" s="357" t="s">
        <v>212</v>
      </c>
      <c r="D58" s="412" t="s">
        <v>64</v>
      </c>
      <c r="E58" s="412" t="s">
        <v>217</v>
      </c>
      <c r="F58" s="413">
        <f t="shared" si="3"/>
        <v>35.589374163415378</v>
      </c>
      <c r="G58" s="414">
        <v>0.57826140422648897</v>
      </c>
      <c r="H58" s="415"/>
      <c r="I58" s="413">
        <v>54.800750000000001</v>
      </c>
      <c r="J58" s="415" t="s">
        <v>253</v>
      </c>
      <c r="K58" s="411">
        <f t="shared" si="2"/>
        <v>0.64943224615384609</v>
      </c>
      <c r="L58" s="415" t="s">
        <v>270</v>
      </c>
    </row>
    <row r="59" spans="1:12" ht="14.1" customHeight="1" x14ac:dyDescent="0.2">
      <c r="A59" s="357" t="s">
        <v>259</v>
      </c>
      <c r="B59" s="357" t="s">
        <v>246</v>
      </c>
      <c r="C59" s="357" t="s">
        <v>212</v>
      </c>
      <c r="D59" s="412" t="s">
        <v>106</v>
      </c>
      <c r="E59" s="412" t="s">
        <v>217</v>
      </c>
      <c r="F59" s="413">
        <f t="shared" si="3"/>
        <v>171.24507504764998</v>
      </c>
      <c r="G59" s="414">
        <v>0.24317297075751279</v>
      </c>
      <c r="H59" s="415"/>
      <c r="I59" s="413">
        <v>324.53449999999998</v>
      </c>
      <c r="J59" s="415" t="s">
        <v>253</v>
      </c>
      <c r="K59" s="411">
        <f t="shared" si="2"/>
        <v>0.52766369999999996</v>
      </c>
      <c r="L59" s="415" t="s">
        <v>270</v>
      </c>
    </row>
    <row r="60" spans="1:12" ht="14.1" customHeight="1" x14ac:dyDescent="0.2">
      <c r="A60" s="357" t="s">
        <v>259</v>
      </c>
      <c r="B60" s="357" t="s">
        <v>246</v>
      </c>
      <c r="C60" s="357" t="s">
        <v>212</v>
      </c>
      <c r="D60" s="412" t="s">
        <v>107</v>
      </c>
      <c r="E60" s="412" t="s">
        <v>217</v>
      </c>
      <c r="F60" s="413">
        <f t="shared" si="3"/>
        <v>61.408379614844883</v>
      </c>
      <c r="G60" s="414">
        <v>0.47502389605840589</v>
      </c>
      <c r="H60" s="415"/>
      <c r="I60" s="413">
        <v>93.557749999999999</v>
      </c>
      <c r="J60" s="415" t="s">
        <v>253</v>
      </c>
      <c r="K60" s="411">
        <f t="shared" si="2"/>
        <v>0.65636870932493441</v>
      </c>
      <c r="L60" s="415" t="s">
        <v>270</v>
      </c>
    </row>
    <row r="61" spans="1:12" ht="14.1" customHeight="1" x14ac:dyDescent="0.2">
      <c r="A61" s="357" t="s">
        <v>259</v>
      </c>
      <c r="B61" s="357" t="s">
        <v>246</v>
      </c>
      <c r="C61" s="357" t="s">
        <v>212</v>
      </c>
      <c r="D61" s="412" t="s">
        <v>131</v>
      </c>
      <c r="E61" s="412" t="s">
        <v>217</v>
      </c>
      <c r="F61" s="413">
        <f t="shared" si="3"/>
        <v>26.760291009997282</v>
      </c>
      <c r="G61" s="414">
        <v>0.60060447082773105</v>
      </c>
      <c r="H61" s="415"/>
      <c r="I61" s="413">
        <v>53.3215</v>
      </c>
      <c r="J61" s="415" t="s">
        <v>253</v>
      </c>
      <c r="K61" s="411">
        <f t="shared" si="2"/>
        <v>0.50186680813550411</v>
      </c>
      <c r="L61" s="415" t="s">
        <v>270</v>
      </c>
    </row>
    <row r="62" spans="1:12" ht="14.1" customHeight="1" x14ac:dyDescent="0.2">
      <c r="A62" s="357" t="s">
        <v>259</v>
      </c>
      <c r="B62" s="357" t="s">
        <v>246</v>
      </c>
      <c r="C62" s="357" t="s">
        <v>212</v>
      </c>
      <c r="D62" s="412" t="s">
        <v>129</v>
      </c>
      <c r="E62" s="412" t="s">
        <v>217</v>
      </c>
      <c r="F62" s="413">
        <f t="shared" si="3"/>
        <v>176.64908659476725</v>
      </c>
      <c r="G62" s="414">
        <v>0.28956604160283789</v>
      </c>
      <c r="H62" s="415"/>
      <c r="I62" s="413">
        <v>351.98399999999998</v>
      </c>
      <c r="J62" s="415" t="s">
        <v>253</v>
      </c>
      <c r="K62" s="411">
        <f t="shared" si="2"/>
        <v>0.50186680813550411</v>
      </c>
      <c r="L62" s="415" t="s">
        <v>270</v>
      </c>
    </row>
    <row r="63" spans="1:12" ht="14.1" customHeight="1" x14ac:dyDescent="0.2">
      <c r="A63" s="357" t="s">
        <v>259</v>
      </c>
      <c r="B63" s="357" t="s">
        <v>246</v>
      </c>
      <c r="C63" s="357" t="s">
        <v>212</v>
      </c>
      <c r="D63" s="412" t="s">
        <v>120</v>
      </c>
      <c r="E63" s="412" t="s">
        <v>217</v>
      </c>
      <c r="F63" s="413">
        <f t="shared" si="3"/>
        <v>4.6251482184000006</v>
      </c>
      <c r="G63" s="414">
        <v>0.88799260099725497</v>
      </c>
      <c r="H63" s="415"/>
      <c r="I63" s="413">
        <v>9.8610000000000007</v>
      </c>
      <c r="J63" s="415" t="s">
        <v>253</v>
      </c>
      <c r="K63" s="411">
        <f t="shared" si="2"/>
        <v>0.46903440000000002</v>
      </c>
      <c r="L63" s="415" t="s">
        <v>270</v>
      </c>
    </row>
    <row r="64" spans="1:12" ht="14.1" customHeight="1" x14ac:dyDescent="0.2">
      <c r="A64" s="357" t="s">
        <v>259</v>
      </c>
      <c r="B64" s="357" t="s">
        <v>246</v>
      </c>
      <c r="C64" s="357" t="s">
        <v>212</v>
      </c>
      <c r="D64" s="412" t="s">
        <v>93</v>
      </c>
      <c r="E64" s="412" t="s">
        <v>217</v>
      </c>
      <c r="F64" s="413">
        <f t="shared" si="3"/>
        <v>27.302188931152937</v>
      </c>
      <c r="G64" s="414">
        <v>0.49894306113895459</v>
      </c>
      <c r="H64" s="415"/>
      <c r="I64" s="413">
        <v>54.975499999999997</v>
      </c>
      <c r="J64" s="415" t="s">
        <v>253</v>
      </c>
      <c r="K64" s="411">
        <f t="shared" si="2"/>
        <v>0.49662465882352935</v>
      </c>
      <c r="L64" s="415" t="s">
        <v>270</v>
      </c>
    </row>
  </sheetData>
  <autoFilter ref="A1:M64" xr:uid="{00000000-0009-0000-0000-000006000000}">
    <sortState xmlns:xlrd2="http://schemas.microsoft.com/office/spreadsheetml/2017/richdata2" ref="A2:M64">
      <sortCondition ref="L1:L64"/>
    </sortState>
  </autoFilter>
  <pageMargins left="0.25" right="0.25" top="0.75" bottom="0.75" header="0.3" footer="0.3"/>
  <pageSetup paperSize="9" scale="56" fitToHeight="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L11"/>
  <sheetViews>
    <sheetView zoomScale="125" workbookViewId="0">
      <pane ySplit="1" topLeftCell="A2" activePane="bottomLeft" state="frozen"/>
      <selection activeCell="K75" sqref="K75"/>
      <selection pane="bottomLeft"/>
    </sheetView>
  </sheetViews>
  <sheetFormatPr baseColWidth="10" defaultColWidth="8.625" defaultRowHeight="12.75" x14ac:dyDescent="0.2"/>
  <cols>
    <col min="1" max="1" width="15.5" style="400" bestFit="1" customWidth="1"/>
    <col min="2" max="2" width="25.125" style="400" bestFit="1" customWidth="1"/>
    <col min="3" max="3" width="8.5" style="400" hidden="1" customWidth="1"/>
    <col min="4" max="4" width="26.5" style="400" bestFit="1" customWidth="1"/>
    <col min="5" max="5" width="25.125" style="400" bestFit="1" customWidth="1"/>
    <col min="6" max="6" width="7.375" style="400" bestFit="1" customWidth="1"/>
    <col min="7" max="7" width="7.625" style="400" bestFit="1" customWidth="1"/>
    <col min="8" max="8" width="11.5" style="400" bestFit="1" customWidth="1"/>
    <col min="9" max="9" width="12" style="400" bestFit="1" customWidth="1"/>
    <col min="10" max="10" width="7.5" style="400" bestFit="1" customWidth="1"/>
    <col min="11" max="11" width="10.375" style="400" bestFit="1" customWidth="1"/>
    <col min="12" max="12" width="23.875" style="400" bestFit="1" customWidth="1"/>
  </cols>
  <sheetData>
    <row r="1" spans="1:12" x14ac:dyDescent="0.2">
      <c r="A1" s="260" t="s">
        <v>232</v>
      </c>
      <c r="B1" s="260" t="s">
        <v>233</v>
      </c>
      <c r="C1" s="260" t="s">
        <v>234</v>
      </c>
      <c r="D1" s="260" t="s">
        <v>235</v>
      </c>
      <c r="E1" s="260" t="s">
        <v>236</v>
      </c>
      <c r="F1" s="260" t="s">
        <v>271</v>
      </c>
      <c r="G1" s="260" t="s">
        <v>272</v>
      </c>
      <c r="H1" s="260" t="s">
        <v>273</v>
      </c>
      <c r="I1" s="260" t="s">
        <v>274</v>
      </c>
      <c r="J1" s="260" t="s">
        <v>241</v>
      </c>
      <c r="K1" s="260" t="s">
        <v>242</v>
      </c>
      <c r="L1" s="260" t="s">
        <v>243</v>
      </c>
    </row>
    <row r="2" spans="1:12" x14ac:dyDescent="0.2">
      <c r="A2" t="s">
        <v>275</v>
      </c>
      <c r="B2" t="s">
        <v>246</v>
      </c>
      <c r="C2" t="s">
        <v>212</v>
      </c>
      <c r="D2" s="295" t="s">
        <v>64</v>
      </c>
      <c r="E2" s="295" t="s">
        <v>276</v>
      </c>
      <c r="F2" s="441">
        <f>H2*K2</f>
        <v>0</v>
      </c>
      <c r="G2" s="441"/>
      <c r="H2" s="298">
        <v>0.48899999999999999</v>
      </c>
      <c r="I2" s="441"/>
      <c r="J2" s="295" t="s">
        <v>253</v>
      </c>
      <c r="K2" s="298">
        <f t="shared" ref="K2:K11" si="0">IFERROR(VLOOKUP(D2,IF(LEFT(L2,6)="Sitram",conversions_echanges,conversions_domestiques),16,0),VLOOKUP(E2,IF(LEFT(L2,6)="Sitram",conversions_echanges,conversions_domestiques),16,0))</f>
        <v>0</v>
      </c>
      <c r="L2" s="295" t="s">
        <v>277</v>
      </c>
    </row>
    <row r="3" spans="1:12" x14ac:dyDescent="0.2">
      <c r="A3" t="s">
        <v>275</v>
      </c>
      <c r="B3" t="s">
        <v>246</v>
      </c>
      <c r="C3" t="s">
        <v>212</v>
      </c>
      <c r="D3" s="442" t="s">
        <v>90</v>
      </c>
      <c r="E3" s="442" t="s">
        <v>194</v>
      </c>
      <c r="F3" s="443">
        <f>H3*K3</f>
        <v>0</v>
      </c>
      <c r="G3" s="443"/>
      <c r="H3" s="443">
        <v>244.59923424727279</v>
      </c>
      <c r="I3" s="443"/>
      <c r="J3" s="442" t="s">
        <v>253</v>
      </c>
      <c r="K3" s="444">
        <f t="shared" si="0"/>
        <v>0</v>
      </c>
      <c r="L3" s="442" t="s">
        <v>278</v>
      </c>
    </row>
    <row r="4" spans="1:12" x14ac:dyDescent="0.2">
      <c r="A4" t="s">
        <v>275</v>
      </c>
      <c r="B4" t="s">
        <v>246</v>
      </c>
      <c r="C4" t="s">
        <v>212</v>
      </c>
      <c r="D4" s="442" t="s">
        <v>89</v>
      </c>
      <c r="E4" s="442" t="s">
        <v>194</v>
      </c>
      <c r="F4" s="443">
        <f>H4*K4</f>
        <v>0</v>
      </c>
      <c r="G4" s="443"/>
      <c r="H4" s="443">
        <v>883.07265548987755</v>
      </c>
      <c r="I4" s="443"/>
      <c r="J4" s="442" t="s">
        <v>253</v>
      </c>
      <c r="K4" s="444">
        <f t="shared" si="0"/>
        <v>0</v>
      </c>
      <c r="L4" s="442" t="s">
        <v>278</v>
      </c>
    </row>
    <row r="5" spans="1:12" x14ac:dyDescent="0.2">
      <c r="A5" t="s">
        <v>275</v>
      </c>
      <c r="B5" t="s">
        <v>246</v>
      </c>
      <c r="C5" t="s">
        <v>212</v>
      </c>
      <c r="D5" s="442" t="s">
        <v>83</v>
      </c>
      <c r="E5" s="442" t="s">
        <v>194</v>
      </c>
      <c r="F5" s="443">
        <f>H5*K5</f>
        <v>0</v>
      </c>
      <c r="G5" s="443"/>
      <c r="H5" s="443">
        <v>499.52842177898168</v>
      </c>
      <c r="I5" s="443"/>
      <c r="J5" s="442" t="s">
        <v>253</v>
      </c>
      <c r="K5" s="444">
        <f t="shared" si="0"/>
        <v>0</v>
      </c>
      <c r="L5" s="442" t="s">
        <v>278</v>
      </c>
    </row>
    <row r="6" spans="1:12" x14ac:dyDescent="0.2">
      <c r="A6" t="s">
        <v>275</v>
      </c>
      <c r="B6" t="s">
        <v>246</v>
      </c>
      <c r="C6" t="s">
        <v>211</v>
      </c>
      <c r="D6" s="442" t="s">
        <v>217</v>
      </c>
      <c r="E6" s="442" t="s">
        <v>105</v>
      </c>
      <c r="F6" s="442"/>
      <c r="G6" s="443">
        <f t="shared" ref="G6:G11" si="1">I6*K6</f>
        <v>0</v>
      </c>
      <c r="H6" s="442"/>
      <c r="I6" s="442">
        <v>200</v>
      </c>
      <c r="J6" s="442" t="s">
        <v>253</v>
      </c>
      <c r="K6" s="444">
        <f t="shared" si="0"/>
        <v>0</v>
      </c>
      <c r="L6" s="442" t="s">
        <v>278</v>
      </c>
    </row>
    <row r="7" spans="1:12" x14ac:dyDescent="0.2">
      <c r="B7" t="s">
        <v>246</v>
      </c>
      <c r="C7" t="s">
        <v>211</v>
      </c>
      <c r="D7" s="428" t="s">
        <v>178</v>
      </c>
      <c r="E7" s="436" t="s">
        <v>112</v>
      </c>
      <c r="F7" s="436"/>
      <c r="G7" s="437">
        <f t="shared" si="1"/>
        <v>0</v>
      </c>
      <c r="H7" s="436"/>
      <c r="I7" s="436">
        <v>0</v>
      </c>
      <c r="J7" s="438" t="s">
        <v>265</v>
      </c>
      <c r="K7" s="439">
        <f t="shared" si="0"/>
        <v>0</v>
      </c>
      <c r="L7" s="436" t="s">
        <v>279</v>
      </c>
    </row>
    <row r="8" spans="1:12" ht="15.95" customHeight="1" x14ac:dyDescent="0.2">
      <c r="B8" t="s">
        <v>246</v>
      </c>
      <c r="C8" t="s">
        <v>211</v>
      </c>
      <c r="D8" s="440" t="s">
        <v>176</v>
      </c>
      <c r="E8" s="438" t="s">
        <v>110</v>
      </c>
      <c r="F8" s="436"/>
      <c r="G8" s="437">
        <f t="shared" si="1"/>
        <v>0</v>
      </c>
      <c r="H8" s="436"/>
      <c r="I8" s="436">
        <v>0</v>
      </c>
      <c r="J8" s="438" t="s">
        <v>265</v>
      </c>
      <c r="K8" s="439">
        <f t="shared" si="0"/>
        <v>0</v>
      </c>
      <c r="L8" s="436" t="s">
        <v>280</v>
      </c>
    </row>
    <row r="9" spans="1:12" x14ac:dyDescent="0.2">
      <c r="A9" s="357" t="s">
        <v>245</v>
      </c>
      <c r="B9" s="357" t="s">
        <v>246</v>
      </c>
      <c r="C9" s="357" t="s">
        <v>211</v>
      </c>
      <c r="D9" s="428" t="s">
        <v>180</v>
      </c>
      <c r="E9" s="428" t="s">
        <v>125</v>
      </c>
      <c r="F9" s="436"/>
      <c r="G9" s="437">
        <f t="shared" si="1"/>
        <v>0</v>
      </c>
      <c r="H9" s="436"/>
      <c r="I9" s="436">
        <v>0</v>
      </c>
      <c r="J9" s="438" t="s">
        <v>253</v>
      </c>
      <c r="K9" s="439">
        <f t="shared" si="0"/>
        <v>0</v>
      </c>
      <c r="L9" s="436" t="s">
        <v>264</v>
      </c>
    </row>
    <row r="10" spans="1:12" x14ac:dyDescent="0.2">
      <c r="B10" s="357" t="s">
        <v>246</v>
      </c>
      <c r="C10" s="357" t="s">
        <v>211</v>
      </c>
      <c r="D10" s="428" t="s">
        <v>196</v>
      </c>
      <c r="E10" s="428" t="s">
        <v>90</v>
      </c>
      <c r="F10" s="436"/>
      <c r="G10" s="437">
        <f t="shared" si="1"/>
        <v>0</v>
      </c>
      <c r="H10" s="436"/>
      <c r="I10" s="436">
        <v>1000</v>
      </c>
      <c r="J10" s="438" t="s">
        <v>253</v>
      </c>
      <c r="K10" s="439">
        <f t="shared" si="0"/>
        <v>0</v>
      </c>
      <c r="L10" s="436" t="s">
        <v>281</v>
      </c>
    </row>
    <row r="11" spans="1:12" x14ac:dyDescent="0.2">
      <c r="B11" s="357" t="s">
        <v>246</v>
      </c>
      <c r="C11" t="s">
        <v>212</v>
      </c>
      <c r="D11" s="436" t="s">
        <v>32</v>
      </c>
      <c r="E11" s="438" t="s">
        <v>204</v>
      </c>
      <c r="F11" s="436"/>
      <c r="G11" s="437">
        <f t="shared" si="1"/>
        <v>211.50000000000003</v>
      </c>
      <c r="H11" s="436"/>
      <c r="I11" s="436">
        <v>300</v>
      </c>
      <c r="J11" s="438" t="s">
        <v>265</v>
      </c>
      <c r="K11" s="439">
        <f t="shared" si="0"/>
        <v>0.70500000000000007</v>
      </c>
      <c r="L11" s="436" t="s">
        <v>282</v>
      </c>
    </row>
  </sheetData>
  <autoFilter ref="A1:L6" xr:uid="{00000000-0009-0000-0000-000007000000}">
    <sortState xmlns:xlrd2="http://schemas.microsoft.com/office/spreadsheetml/2017/richdata2" ref="A2:L6">
      <sortCondition ref="B1:B6"/>
    </sortState>
  </autoFilter>
  <pageMargins left="0.75" right="0.75" top="1" bottom="1" header="0.5" footer="0.5"/>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P69"/>
  <sheetViews>
    <sheetView workbookViewId="0">
      <pane ySplit="1" topLeftCell="A2" activePane="bottomLeft" state="frozen"/>
      <selection activeCell="K75" sqref="K75"/>
      <selection pane="bottomLeft"/>
    </sheetView>
  </sheetViews>
  <sheetFormatPr baseColWidth="10" defaultColWidth="10.625" defaultRowHeight="12.75" x14ac:dyDescent="0.2"/>
  <cols>
    <col min="1" max="1" width="10.625" style="400" customWidth="1"/>
    <col min="2" max="2" width="10.625" style="400" hidden="1" customWidth="1"/>
    <col min="3" max="3" width="17.625" style="400" hidden="1" customWidth="1"/>
    <col min="4" max="4" width="10.625" style="400" hidden="1" customWidth="1"/>
    <col min="5" max="5" width="26.125" style="400" customWidth="1"/>
    <col min="6" max="6" width="37" style="400" bestFit="1" customWidth="1"/>
    <col min="7" max="9" width="10.625" style="400" customWidth="1"/>
    <col min="10" max="10" width="105.5" style="400" customWidth="1"/>
    <col min="11" max="33" width="10.625" style="400" customWidth="1"/>
    <col min="34" max="16384" width="10.625" style="400"/>
  </cols>
  <sheetData>
    <row r="1" spans="1:16" x14ac:dyDescent="0.2">
      <c r="A1" s="260" t="s">
        <v>283</v>
      </c>
      <c r="B1" s="260" t="s">
        <v>232</v>
      </c>
      <c r="C1" s="260" t="s">
        <v>233</v>
      </c>
      <c r="D1" s="260" t="s">
        <v>234</v>
      </c>
      <c r="E1" s="260" t="s">
        <v>235</v>
      </c>
      <c r="F1" s="260" t="s">
        <v>236</v>
      </c>
      <c r="G1" s="272" t="s">
        <v>284</v>
      </c>
      <c r="H1" s="273" t="s">
        <v>285</v>
      </c>
      <c r="I1" s="274" t="s">
        <v>286</v>
      </c>
      <c r="J1" s="271" t="s">
        <v>287</v>
      </c>
    </row>
    <row r="2" spans="1:16" ht="27" customHeight="1" x14ac:dyDescent="0.2">
      <c r="A2" s="261">
        <v>1</v>
      </c>
      <c r="B2" s="285" t="s">
        <v>288</v>
      </c>
      <c r="C2" s="285" t="s">
        <v>288</v>
      </c>
      <c r="D2" s="285" t="s">
        <v>211</v>
      </c>
      <c r="E2" s="286" t="s">
        <v>170</v>
      </c>
      <c r="F2" s="286" t="s">
        <v>93</v>
      </c>
      <c r="G2" s="287"/>
      <c r="H2" s="288">
        <v>1</v>
      </c>
      <c r="I2" s="289">
        <v>1</v>
      </c>
      <c r="J2" s="780" t="s">
        <v>289</v>
      </c>
      <c r="P2" s="358"/>
    </row>
    <row r="3" spans="1:16" ht="23.1" customHeight="1" x14ac:dyDescent="0.2">
      <c r="A3" s="266">
        <v>1</v>
      </c>
      <c r="B3" s="290" t="s">
        <v>288</v>
      </c>
      <c r="C3" s="290" t="s">
        <v>288</v>
      </c>
      <c r="D3" s="290" t="s">
        <v>212</v>
      </c>
      <c r="E3" s="291" t="s">
        <v>49</v>
      </c>
      <c r="F3" s="291" t="s">
        <v>170</v>
      </c>
      <c r="G3" s="292"/>
      <c r="H3" s="293">
        <v>-0.5</v>
      </c>
      <c r="I3" s="294">
        <v>-0.4</v>
      </c>
      <c r="J3" s="761"/>
      <c r="P3" s="358"/>
    </row>
    <row r="4" spans="1:16" ht="20.100000000000001" customHeight="1" x14ac:dyDescent="0.2">
      <c r="A4" s="261">
        <v>2</v>
      </c>
      <c r="B4" s="285" t="s">
        <v>288</v>
      </c>
      <c r="C4" s="285" t="s">
        <v>288</v>
      </c>
      <c r="D4" s="285" t="s">
        <v>211</v>
      </c>
      <c r="E4" s="286" t="s">
        <v>172</v>
      </c>
      <c r="F4" s="286" t="s">
        <v>99</v>
      </c>
      <c r="G4" s="287"/>
      <c r="H4" s="288">
        <v>1</v>
      </c>
      <c r="I4" s="289">
        <v>1</v>
      </c>
      <c r="J4" s="780" t="s">
        <v>290</v>
      </c>
      <c r="P4" s="358"/>
    </row>
    <row r="5" spans="1:16" ht="27.95" customHeight="1" x14ac:dyDescent="0.2">
      <c r="A5" s="266">
        <v>2</v>
      </c>
      <c r="B5" s="290" t="s">
        <v>288</v>
      </c>
      <c r="C5" s="290" t="s">
        <v>288</v>
      </c>
      <c r="D5" s="290" t="s">
        <v>212</v>
      </c>
      <c r="E5" s="291" t="s">
        <v>51</v>
      </c>
      <c r="F5" s="291" t="s">
        <v>172</v>
      </c>
      <c r="G5" s="292"/>
      <c r="H5" s="293">
        <v>-0.55000000000000004</v>
      </c>
      <c r="I5" s="294">
        <v>-0.45</v>
      </c>
      <c r="J5" s="761"/>
      <c r="P5" s="358"/>
    </row>
    <row r="6" spans="1:16" ht="15.95" customHeight="1" x14ac:dyDescent="0.2">
      <c r="A6" s="261">
        <v>3</v>
      </c>
      <c r="B6" s="285" t="s">
        <v>288</v>
      </c>
      <c r="C6" s="285" t="s">
        <v>288</v>
      </c>
      <c r="D6" s="285" t="s">
        <v>211</v>
      </c>
      <c r="E6" s="279" t="s">
        <v>176</v>
      </c>
      <c r="F6" s="286" t="s">
        <v>110</v>
      </c>
      <c r="G6" s="287"/>
      <c r="H6" s="288">
        <v>1</v>
      </c>
      <c r="I6" s="289">
        <v>1</v>
      </c>
      <c r="J6" s="780" t="s">
        <v>291</v>
      </c>
      <c r="P6" s="358"/>
    </row>
    <row r="7" spans="1:16" ht="15.95" customHeight="1" x14ac:dyDescent="0.2">
      <c r="A7" s="263">
        <v>3</v>
      </c>
      <c r="B7" s="295" t="s">
        <v>288</v>
      </c>
      <c r="C7" s="295" t="s">
        <v>288</v>
      </c>
      <c r="D7" s="295" t="s">
        <v>212</v>
      </c>
      <c r="E7" s="296" t="s">
        <v>49</v>
      </c>
      <c r="F7" s="297" t="s">
        <v>176</v>
      </c>
      <c r="G7" s="298"/>
      <c r="H7" s="298">
        <v>-0.5</v>
      </c>
      <c r="I7" s="299">
        <v>-0.4</v>
      </c>
      <c r="J7" s="759"/>
      <c r="P7" s="358"/>
    </row>
    <row r="8" spans="1:16" ht="15.95" customHeight="1" x14ac:dyDescent="0.2">
      <c r="A8" s="266">
        <v>3</v>
      </c>
      <c r="B8" s="290" t="s">
        <v>288</v>
      </c>
      <c r="C8" s="290" t="s">
        <v>288</v>
      </c>
      <c r="D8" s="290" t="s">
        <v>212</v>
      </c>
      <c r="E8" s="291" t="s">
        <v>51</v>
      </c>
      <c r="F8" s="300" t="s">
        <v>176</v>
      </c>
      <c r="G8" s="292"/>
      <c r="H8" s="293">
        <v>-0.55000000000000004</v>
      </c>
      <c r="I8" s="294">
        <v>-0.45</v>
      </c>
      <c r="J8" s="761"/>
      <c r="P8" s="358"/>
    </row>
    <row r="9" spans="1:16" x14ac:dyDescent="0.2">
      <c r="A9" s="248">
        <v>4</v>
      </c>
      <c r="B9" s="249" t="s">
        <v>288</v>
      </c>
      <c r="C9" s="249" t="s">
        <v>288</v>
      </c>
      <c r="D9" s="277" t="s">
        <v>211</v>
      </c>
      <c r="E9" s="301" t="s">
        <v>170</v>
      </c>
      <c r="F9" s="301" t="s">
        <v>148</v>
      </c>
      <c r="G9" s="302">
        <v>-0.67</v>
      </c>
      <c r="H9" s="280"/>
      <c r="I9" s="281"/>
      <c r="J9" s="782" t="s">
        <v>292</v>
      </c>
      <c r="P9" s="358"/>
    </row>
    <row r="10" spans="1:16" x14ac:dyDescent="0.2">
      <c r="A10" s="253">
        <v>4</v>
      </c>
      <c r="B10" s="254" t="s">
        <v>288</v>
      </c>
      <c r="C10" s="254" t="s">
        <v>288</v>
      </c>
      <c r="D10" s="255" t="s">
        <v>211</v>
      </c>
      <c r="E10" s="303" t="s">
        <v>170</v>
      </c>
      <c r="F10" s="303" t="s">
        <v>85</v>
      </c>
      <c r="G10" s="304">
        <v>1</v>
      </c>
      <c r="H10" s="305"/>
      <c r="I10" s="306"/>
      <c r="J10" s="761"/>
      <c r="P10" s="358"/>
    </row>
    <row r="11" spans="1:16" x14ac:dyDescent="0.2">
      <c r="A11" s="250">
        <v>5</v>
      </c>
      <c r="B11" s="249" t="s">
        <v>288</v>
      </c>
      <c r="C11" s="249" t="s">
        <v>288</v>
      </c>
      <c r="D11" s="247" t="s">
        <v>211</v>
      </c>
      <c r="E11" s="301" t="s">
        <v>172</v>
      </c>
      <c r="F11" s="301" t="s">
        <v>153</v>
      </c>
      <c r="G11" s="302">
        <v>-0.67</v>
      </c>
      <c r="H11" s="307"/>
      <c r="I11" s="308"/>
      <c r="J11" s="782" t="s">
        <v>293</v>
      </c>
      <c r="P11" s="358"/>
    </row>
    <row r="12" spans="1:16" x14ac:dyDescent="0.2">
      <c r="A12" s="250">
        <v>5</v>
      </c>
      <c r="B12" s="254" t="s">
        <v>288</v>
      </c>
      <c r="C12" s="254" t="s">
        <v>288</v>
      </c>
      <c r="D12" s="247" t="s">
        <v>211</v>
      </c>
      <c r="E12" s="309" t="s">
        <v>172</v>
      </c>
      <c r="F12" s="309" t="s">
        <v>87</v>
      </c>
      <c r="G12" s="304">
        <v>1</v>
      </c>
      <c r="H12" s="307"/>
      <c r="I12" s="308"/>
      <c r="J12" s="761"/>
      <c r="P12" s="358"/>
    </row>
    <row r="13" spans="1:16" x14ac:dyDescent="0.2">
      <c r="A13" s="248">
        <v>6</v>
      </c>
      <c r="B13" s="249" t="s">
        <v>288</v>
      </c>
      <c r="C13" s="249" t="s">
        <v>288</v>
      </c>
      <c r="D13" s="277" t="s">
        <v>211</v>
      </c>
      <c r="E13" s="301" t="s">
        <v>176</v>
      </c>
      <c r="F13" s="301" t="s">
        <v>148</v>
      </c>
      <c r="G13" s="302">
        <v>-0.67</v>
      </c>
      <c r="H13" s="280"/>
      <c r="I13" s="281"/>
      <c r="J13" s="782" t="s">
        <v>293</v>
      </c>
      <c r="P13" s="358"/>
    </row>
    <row r="14" spans="1:16" x14ac:dyDescent="0.2">
      <c r="A14" s="253">
        <v>6</v>
      </c>
      <c r="B14" s="254" t="s">
        <v>288</v>
      </c>
      <c r="C14" s="254" t="s">
        <v>288</v>
      </c>
      <c r="D14" s="255" t="s">
        <v>211</v>
      </c>
      <c r="E14" s="303" t="s">
        <v>176</v>
      </c>
      <c r="F14" s="303" t="s">
        <v>85</v>
      </c>
      <c r="G14" s="304">
        <v>1</v>
      </c>
      <c r="H14" s="305"/>
      <c r="I14" s="306"/>
      <c r="J14" s="761"/>
      <c r="P14" s="358"/>
    </row>
    <row r="15" spans="1:16" x14ac:dyDescent="0.2">
      <c r="A15" s="250">
        <v>7</v>
      </c>
      <c r="B15" s="249" t="s">
        <v>288</v>
      </c>
      <c r="C15" s="249" t="s">
        <v>288</v>
      </c>
      <c r="D15" s="247" t="s">
        <v>211</v>
      </c>
      <c r="E15" s="309" t="s">
        <v>176</v>
      </c>
      <c r="F15" s="309" t="s">
        <v>153</v>
      </c>
      <c r="G15" s="302">
        <v>-0.67</v>
      </c>
      <c r="H15" s="307"/>
      <c r="I15" s="308"/>
      <c r="J15" s="782" t="s">
        <v>293</v>
      </c>
      <c r="P15" s="358"/>
    </row>
    <row r="16" spans="1:16" x14ac:dyDescent="0.2">
      <c r="A16" s="250">
        <v>7</v>
      </c>
      <c r="B16" s="254" t="s">
        <v>288</v>
      </c>
      <c r="C16" s="254" t="s">
        <v>288</v>
      </c>
      <c r="D16" s="247" t="s">
        <v>211</v>
      </c>
      <c r="E16" s="309" t="s">
        <v>176</v>
      </c>
      <c r="F16" s="303" t="s">
        <v>87</v>
      </c>
      <c r="G16" s="304">
        <v>1</v>
      </c>
      <c r="H16" s="307"/>
      <c r="I16" s="308"/>
      <c r="J16" s="761"/>
      <c r="P16" s="358"/>
    </row>
    <row r="17" spans="1:16" x14ac:dyDescent="0.2">
      <c r="A17" s="261">
        <v>8</v>
      </c>
      <c r="B17" s="285" t="s">
        <v>288</v>
      </c>
      <c r="C17" s="285" t="s">
        <v>288</v>
      </c>
      <c r="D17" s="278" t="s">
        <v>211</v>
      </c>
      <c r="E17" s="286" t="s">
        <v>170</v>
      </c>
      <c r="F17" s="310" t="s">
        <v>71</v>
      </c>
      <c r="G17" s="311">
        <v>-1</v>
      </c>
      <c r="H17" s="312"/>
      <c r="I17" s="313"/>
      <c r="J17" s="780" t="s">
        <v>294</v>
      </c>
      <c r="P17" s="358"/>
    </row>
    <row r="18" spans="1:16" x14ac:dyDescent="0.2">
      <c r="A18" s="266">
        <v>8</v>
      </c>
      <c r="B18" s="290" t="s">
        <v>288</v>
      </c>
      <c r="C18" s="290" t="s">
        <v>288</v>
      </c>
      <c r="D18" s="267" t="s">
        <v>212</v>
      </c>
      <c r="E18" s="291" t="s">
        <v>49</v>
      </c>
      <c r="F18" s="291" t="s">
        <v>170</v>
      </c>
      <c r="G18" s="292">
        <v>0.1202</v>
      </c>
      <c r="H18" s="293"/>
      <c r="I18" s="294"/>
      <c r="J18" s="761"/>
      <c r="P18" s="358"/>
    </row>
    <row r="19" spans="1:16" x14ac:dyDescent="0.2">
      <c r="A19" s="263">
        <v>9</v>
      </c>
      <c r="B19" s="285" t="s">
        <v>288</v>
      </c>
      <c r="C19" s="285" t="s">
        <v>288</v>
      </c>
      <c r="D19" s="278" t="s">
        <v>211</v>
      </c>
      <c r="E19" s="286" t="s">
        <v>172</v>
      </c>
      <c r="F19" s="310" t="s">
        <v>73</v>
      </c>
      <c r="G19" s="311">
        <v>-1</v>
      </c>
      <c r="H19" s="312"/>
      <c r="I19" s="313"/>
      <c r="J19" s="784" t="s">
        <v>295</v>
      </c>
      <c r="P19" s="358"/>
    </row>
    <row r="20" spans="1:16" x14ac:dyDescent="0.2">
      <c r="A20" s="263">
        <v>9</v>
      </c>
      <c r="B20" s="290" t="s">
        <v>288</v>
      </c>
      <c r="C20" s="290" t="s">
        <v>288</v>
      </c>
      <c r="D20" s="267" t="s">
        <v>212</v>
      </c>
      <c r="E20" s="314" t="s">
        <v>51</v>
      </c>
      <c r="F20" s="314" t="s">
        <v>172</v>
      </c>
      <c r="G20" s="315">
        <v>0.15</v>
      </c>
      <c r="H20" s="298"/>
      <c r="I20" s="299"/>
      <c r="J20" s="759"/>
      <c r="P20" s="358"/>
    </row>
    <row r="21" spans="1:16" x14ac:dyDescent="0.2">
      <c r="A21" s="261">
        <v>10</v>
      </c>
      <c r="B21" s="285" t="s">
        <v>288</v>
      </c>
      <c r="C21" s="285" t="s">
        <v>288</v>
      </c>
      <c r="D21" s="278" t="s">
        <v>211</v>
      </c>
      <c r="E21" s="286" t="s">
        <v>176</v>
      </c>
      <c r="F21" s="310" t="s">
        <v>71</v>
      </c>
      <c r="G21" s="311">
        <v>-1</v>
      </c>
      <c r="H21" s="312"/>
      <c r="I21" s="313"/>
      <c r="J21" s="778" t="s">
        <v>296</v>
      </c>
      <c r="P21" s="358"/>
    </row>
    <row r="22" spans="1:16" x14ac:dyDescent="0.2">
      <c r="A22" s="266">
        <v>10</v>
      </c>
      <c r="B22" s="290" t="s">
        <v>288</v>
      </c>
      <c r="C22" s="290" t="s">
        <v>288</v>
      </c>
      <c r="D22" s="267" t="s">
        <v>212</v>
      </c>
      <c r="E22" s="291" t="s">
        <v>49</v>
      </c>
      <c r="F22" s="316" t="s">
        <v>176</v>
      </c>
      <c r="G22" s="292">
        <v>0.1202</v>
      </c>
      <c r="H22" s="293"/>
      <c r="I22" s="294"/>
      <c r="J22" s="761"/>
      <c r="P22" s="358"/>
    </row>
    <row r="23" spans="1:16" x14ac:dyDescent="0.2">
      <c r="A23" s="263">
        <v>11</v>
      </c>
      <c r="B23" s="285" t="s">
        <v>288</v>
      </c>
      <c r="C23" s="285" t="s">
        <v>288</v>
      </c>
      <c r="D23" s="278" t="s">
        <v>211</v>
      </c>
      <c r="E23" s="314" t="s">
        <v>176</v>
      </c>
      <c r="F23" s="314" t="s">
        <v>71</v>
      </c>
      <c r="G23" s="311">
        <v>-1</v>
      </c>
      <c r="H23" s="298"/>
      <c r="I23" s="299"/>
      <c r="J23" s="778" t="s">
        <v>293</v>
      </c>
      <c r="P23" s="358"/>
    </row>
    <row r="24" spans="1:16" x14ac:dyDescent="0.2">
      <c r="A24" s="263">
        <v>11</v>
      </c>
      <c r="B24" s="290" t="s">
        <v>288</v>
      </c>
      <c r="C24" s="290" t="s">
        <v>288</v>
      </c>
      <c r="D24" s="267" t="s">
        <v>212</v>
      </c>
      <c r="E24" s="314" t="s">
        <v>51</v>
      </c>
      <c r="F24" s="314" t="s">
        <v>176</v>
      </c>
      <c r="G24" s="315">
        <v>0.15</v>
      </c>
      <c r="H24" s="298"/>
      <c r="I24" s="299"/>
      <c r="J24" s="761"/>
      <c r="P24" s="358"/>
    </row>
    <row r="25" spans="1:16" x14ac:dyDescent="0.2">
      <c r="A25" s="261">
        <v>12</v>
      </c>
      <c r="B25" s="285" t="s">
        <v>288</v>
      </c>
      <c r="C25" s="285" t="s">
        <v>288</v>
      </c>
      <c r="D25" s="278" t="s">
        <v>211</v>
      </c>
      <c r="E25" s="286" t="s">
        <v>180</v>
      </c>
      <c r="F25" s="288" t="s">
        <v>71</v>
      </c>
      <c r="G25" s="311">
        <v>-1</v>
      </c>
      <c r="H25" s="312"/>
      <c r="I25" s="313"/>
      <c r="J25" s="780" t="s">
        <v>297</v>
      </c>
    </row>
    <row r="26" spans="1:16" x14ac:dyDescent="0.2">
      <c r="A26" s="266">
        <v>12</v>
      </c>
      <c r="B26" s="290" t="s">
        <v>288</v>
      </c>
      <c r="C26" s="290" t="s">
        <v>288</v>
      </c>
      <c r="D26" s="267" t="s">
        <v>212</v>
      </c>
      <c r="E26" s="317" t="s">
        <v>56</v>
      </c>
      <c r="F26" s="291" t="s">
        <v>180</v>
      </c>
      <c r="G26" s="292">
        <v>0.1202</v>
      </c>
      <c r="H26" s="293"/>
      <c r="I26" s="294"/>
      <c r="J26" s="761"/>
    </row>
    <row r="27" spans="1:16" x14ac:dyDescent="0.2">
      <c r="A27" s="261">
        <v>13</v>
      </c>
      <c r="B27" s="285" t="s">
        <v>288</v>
      </c>
      <c r="C27" s="285" t="s">
        <v>288</v>
      </c>
      <c r="D27" s="278" t="s">
        <v>211</v>
      </c>
      <c r="E27" s="286" t="s">
        <v>180</v>
      </c>
      <c r="F27" s="288" t="s">
        <v>73</v>
      </c>
      <c r="G27" s="311">
        <v>-1</v>
      </c>
      <c r="H27" s="312"/>
      <c r="I27" s="313"/>
      <c r="J27" s="780" t="s">
        <v>293</v>
      </c>
    </row>
    <row r="28" spans="1:16" x14ac:dyDescent="0.2">
      <c r="A28" s="266">
        <v>13</v>
      </c>
      <c r="B28" s="290" t="s">
        <v>288</v>
      </c>
      <c r="C28" s="290" t="s">
        <v>288</v>
      </c>
      <c r="D28" s="267" t="s">
        <v>212</v>
      </c>
      <c r="E28" s="317" t="s">
        <v>58</v>
      </c>
      <c r="F28" s="291" t="s">
        <v>180</v>
      </c>
      <c r="G28" s="292">
        <v>0.15</v>
      </c>
      <c r="H28" s="293"/>
      <c r="I28" s="294"/>
      <c r="J28" s="761"/>
    </row>
    <row r="29" spans="1:16" x14ac:dyDescent="0.2">
      <c r="A29" s="261">
        <v>14</v>
      </c>
      <c r="B29" s="285" t="s">
        <v>288</v>
      </c>
      <c r="C29" s="285" t="s">
        <v>288</v>
      </c>
      <c r="D29" s="278" t="s">
        <v>211</v>
      </c>
      <c r="E29" s="288" t="s">
        <v>178</v>
      </c>
      <c r="F29" s="288" t="s">
        <v>71</v>
      </c>
      <c r="G29" s="311">
        <v>-1</v>
      </c>
      <c r="H29" s="312"/>
      <c r="I29" s="313"/>
      <c r="J29" s="780" t="s">
        <v>298</v>
      </c>
    </row>
    <row r="30" spans="1:16" x14ac:dyDescent="0.2">
      <c r="A30" s="266">
        <v>14</v>
      </c>
      <c r="B30" s="290" t="s">
        <v>288</v>
      </c>
      <c r="C30" s="290" t="s">
        <v>288</v>
      </c>
      <c r="D30" s="267" t="s">
        <v>212</v>
      </c>
      <c r="E30" s="317" t="s">
        <v>49</v>
      </c>
      <c r="F30" s="317" t="s">
        <v>178</v>
      </c>
      <c r="G30" s="292">
        <v>0.1202</v>
      </c>
      <c r="H30" s="293"/>
      <c r="I30" s="294"/>
      <c r="J30" s="761"/>
    </row>
    <row r="31" spans="1:16" x14ac:dyDescent="0.2">
      <c r="A31" s="261">
        <v>15</v>
      </c>
      <c r="B31" s="285" t="s">
        <v>288</v>
      </c>
      <c r="C31" s="285" t="s">
        <v>288</v>
      </c>
      <c r="D31" s="278" t="s">
        <v>211</v>
      </c>
      <c r="E31" s="288" t="s">
        <v>178</v>
      </c>
      <c r="F31" s="288" t="s">
        <v>73</v>
      </c>
      <c r="G31" s="311">
        <v>-1</v>
      </c>
      <c r="H31" s="312"/>
      <c r="I31" s="313"/>
      <c r="J31" s="780" t="s">
        <v>299</v>
      </c>
    </row>
    <row r="32" spans="1:16" x14ac:dyDescent="0.2">
      <c r="A32" s="266">
        <v>15</v>
      </c>
      <c r="B32" s="290" t="s">
        <v>288</v>
      </c>
      <c r="C32" s="290" t="s">
        <v>288</v>
      </c>
      <c r="D32" s="267" t="s">
        <v>212</v>
      </c>
      <c r="E32" s="317" t="s">
        <v>51</v>
      </c>
      <c r="F32" s="317" t="s">
        <v>178</v>
      </c>
      <c r="G32" s="292">
        <v>0.15</v>
      </c>
      <c r="H32" s="293"/>
      <c r="I32" s="294"/>
      <c r="J32" s="761"/>
    </row>
    <row r="33" spans="1:10" x14ac:dyDescent="0.2">
      <c r="A33" s="248">
        <v>20</v>
      </c>
      <c r="B33" s="249" t="s">
        <v>288</v>
      </c>
      <c r="C33" s="249" t="s">
        <v>288</v>
      </c>
      <c r="D33" s="277" t="s">
        <v>211</v>
      </c>
      <c r="E33" s="301" t="s">
        <v>180</v>
      </c>
      <c r="F33" s="320" t="s">
        <v>123</v>
      </c>
      <c r="G33" s="302"/>
      <c r="H33" s="327">
        <v>-5.5E-2</v>
      </c>
      <c r="I33" s="328">
        <v>-4.4999999999999998E-2</v>
      </c>
      <c r="J33" s="782" t="s">
        <v>300</v>
      </c>
    </row>
    <row r="34" spans="1:10" x14ac:dyDescent="0.2">
      <c r="A34" s="253">
        <v>20</v>
      </c>
      <c r="B34" s="254" t="s">
        <v>288</v>
      </c>
      <c r="C34" s="254" t="s">
        <v>288</v>
      </c>
      <c r="D34" s="255" t="s">
        <v>211</v>
      </c>
      <c r="E34" s="303" t="s">
        <v>180</v>
      </c>
      <c r="F34" s="282" t="s">
        <v>127</v>
      </c>
      <c r="G34" s="304"/>
      <c r="H34" s="282">
        <v>1</v>
      </c>
      <c r="I34" s="283">
        <v>1</v>
      </c>
      <c r="J34" s="761"/>
    </row>
    <row r="35" spans="1:10" x14ac:dyDescent="0.2">
      <c r="A35" s="248">
        <v>21</v>
      </c>
      <c r="B35" s="249" t="s">
        <v>288</v>
      </c>
      <c r="C35" s="249" t="s">
        <v>288</v>
      </c>
      <c r="D35" s="277" t="s">
        <v>211</v>
      </c>
      <c r="E35" s="301" t="s">
        <v>180</v>
      </c>
      <c r="F35" s="320" t="s">
        <v>125</v>
      </c>
      <c r="G35" s="302"/>
      <c r="H35" s="280">
        <v>-1.05</v>
      </c>
      <c r="I35" s="281">
        <v>-0.95</v>
      </c>
      <c r="J35" s="782" t="s">
        <v>301</v>
      </c>
    </row>
    <row r="36" spans="1:10" x14ac:dyDescent="0.2">
      <c r="A36" s="253">
        <v>21</v>
      </c>
      <c r="B36" s="254" t="s">
        <v>288</v>
      </c>
      <c r="C36" s="254" t="s">
        <v>288</v>
      </c>
      <c r="D36" s="255" t="s">
        <v>211</v>
      </c>
      <c r="E36" s="303" t="s">
        <v>180</v>
      </c>
      <c r="F36" s="282" t="s">
        <v>127</v>
      </c>
      <c r="G36" s="304"/>
      <c r="H36" s="282">
        <v>1</v>
      </c>
      <c r="I36" s="283">
        <v>1</v>
      </c>
      <c r="J36" s="761"/>
    </row>
    <row r="37" spans="1:10" x14ac:dyDescent="0.2">
      <c r="A37" s="248">
        <v>22</v>
      </c>
      <c r="B37" s="249" t="s">
        <v>288</v>
      </c>
      <c r="C37" s="249" t="s">
        <v>288</v>
      </c>
      <c r="D37" s="277" t="s">
        <v>211</v>
      </c>
      <c r="E37" s="320" t="s">
        <v>196</v>
      </c>
      <c r="F37" s="320" t="s">
        <v>131</v>
      </c>
      <c r="G37" s="321">
        <v>-1</v>
      </c>
      <c r="H37" s="280"/>
      <c r="I37" s="281"/>
      <c r="J37" s="781" t="s">
        <v>302</v>
      </c>
    </row>
    <row r="38" spans="1:10" x14ac:dyDescent="0.2">
      <c r="A38" s="253">
        <v>22</v>
      </c>
      <c r="B38" s="254" t="s">
        <v>288</v>
      </c>
      <c r="C38" s="254" t="s">
        <v>288</v>
      </c>
      <c r="D38" s="255" t="s">
        <v>212</v>
      </c>
      <c r="E38" s="282" t="s">
        <v>129</v>
      </c>
      <c r="F38" s="282" t="s">
        <v>196</v>
      </c>
      <c r="G38" s="304">
        <v>0.77068445721662149</v>
      </c>
      <c r="H38" s="305"/>
      <c r="I38" s="306"/>
      <c r="J38" s="761"/>
    </row>
    <row r="39" spans="1:10" x14ac:dyDescent="0.2">
      <c r="A39" s="248">
        <v>23</v>
      </c>
      <c r="B39" s="249" t="s">
        <v>288</v>
      </c>
      <c r="C39" s="249" t="s">
        <v>288</v>
      </c>
      <c r="D39" s="277" t="s">
        <v>211</v>
      </c>
      <c r="E39" s="320" t="s">
        <v>165</v>
      </c>
      <c r="F39" s="320" t="s">
        <v>49</v>
      </c>
      <c r="G39" s="248"/>
      <c r="H39" s="249"/>
      <c r="I39" s="276">
        <v>-1</v>
      </c>
      <c r="J39" s="783" t="s">
        <v>303</v>
      </c>
    </row>
    <row r="40" spans="1:10" x14ac:dyDescent="0.2">
      <c r="A40" s="250">
        <v>23</v>
      </c>
      <c r="B40" s="251" t="s">
        <v>288</v>
      </c>
      <c r="C40" s="251" t="s">
        <v>288</v>
      </c>
      <c r="D40" s="247" t="s">
        <v>211</v>
      </c>
      <c r="E40" s="322" t="s">
        <v>165</v>
      </c>
      <c r="F40" s="322" t="s">
        <v>56</v>
      </c>
      <c r="G40" s="250"/>
      <c r="H40" s="251"/>
      <c r="I40" s="252">
        <v>-1</v>
      </c>
      <c r="J40" s="759"/>
    </row>
    <row r="41" spans="1:10" x14ac:dyDescent="0.2">
      <c r="A41" s="253">
        <v>23</v>
      </c>
      <c r="B41" s="254" t="s">
        <v>288</v>
      </c>
      <c r="C41" s="254" t="s">
        <v>288</v>
      </c>
      <c r="D41" s="255" t="s">
        <v>212</v>
      </c>
      <c r="E41" s="282" t="s">
        <v>38</v>
      </c>
      <c r="F41" s="282" t="s">
        <v>165</v>
      </c>
      <c r="G41" s="253"/>
      <c r="H41" s="254"/>
      <c r="I41" s="256">
        <v>1</v>
      </c>
      <c r="J41" s="761"/>
    </row>
    <row r="42" spans="1:10" x14ac:dyDescent="0.2">
      <c r="A42" s="248">
        <v>24</v>
      </c>
      <c r="B42" s="249" t="s">
        <v>288</v>
      </c>
      <c r="C42" s="249" t="s">
        <v>288</v>
      </c>
      <c r="D42" s="277" t="s">
        <v>211</v>
      </c>
      <c r="E42" s="320" t="s">
        <v>165</v>
      </c>
      <c r="F42" s="320" t="s">
        <v>51</v>
      </c>
      <c r="G42" s="248"/>
      <c r="H42" s="249"/>
      <c r="I42" s="276">
        <v>-1</v>
      </c>
      <c r="J42" s="783" t="s">
        <v>304</v>
      </c>
    </row>
    <row r="43" spans="1:10" x14ac:dyDescent="0.2">
      <c r="A43" s="250">
        <v>24</v>
      </c>
      <c r="B43" s="251" t="s">
        <v>288</v>
      </c>
      <c r="C43" s="251" t="s">
        <v>288</v>
      </c>
      <c r="D43" s="247" t="s">
        <v>211</v>
      </c>
      <c r="E43" s="322" t="s">
        <v>165</v>
      </c>
      <c r="F43" s="322" t="s">
        <v>58</v>
      </c>
      <c r="G43" s="250"/>
      <c r="H43" s="251"/>
      <c r="I43" s="252">
        <v>-1</v>
      </c>
      <c r="J43" s="759"/>
    </row>
    <row r="44" spans="1:10" x14ac:dyDescent="0.2">
      <c r="A44" s="253">
        <v>24</v>
      </c>
      <c r="B44" s="254" t="s">
        <v>288</v>
      </c>
      <c r="C44" s="254" t="s">
        <v>288</v>
      </c>
      <c r="D44" s="255" t="s">
        <v>212</v>
      </c>
      <c r="E44" s="282" t="s">
        <v>40</v>
      </c>
      <c r="F44" s="282" t="s">
        <v>165</v>
      </c>
      <c r="G44" s="253"/>
      <c r="H44" s="254"/>
      <c r="I44" s="256">
        <v>1</v>
      </c>
      <c r="J44" s="761"/>
    </row>
    <row r="45" spans="1:10" x14ac:dyDescent="0.2">
      <c r="A45" s="261">
        <v>25</v>
      </c>
      <c r="B45" s="285" t="s">
        <v>288</v>
      </c>
      <c r="C45" s="285" t="s">
        <v>288</v>
      </c>
      <c r="D45" s="278" t="s">
        <v>211</v>
      </c>
      <c r="E45" s="285" t="s">
        <v>182</v>
      </c>
      <c r="F45" s="278" t="s">
        <v>129</v>
      </c>
      <c r="G45" s="261"/>
      <c r="H45" s="312">
        <v>-0.7</v>
      </c>
      <c r="I45" s="313">
        <v>-0.55000000000000004</v>
      </c>
      <c r="J45" s="780" t="s">
        <v>305</v>
      </c>
    </row>
    <row r="46" spans="1:10" x14ac:dyDescent="0.2">
      <c r="A46" s="266">
        <v>25</v>
      </c>
      <c r="B46" s="290" t="s">
        <v>288</v>
      </c>
      <c r="C46" s="290" t="s">
        <v>288</v>
      </c>
      <c r="D46" s="267" t="s">
        <v>212</v>
      </c>
      <c r="E46" s="317" t="s">
        <v>131</v>
      </c>
      <c r="F46" s="290" t="s">
        <v>182</v>
      </c>
      <c r="G46" s="266"/>
      <c r="H46" s="317">
        <v>1</v>
      </c>
      <c r="I46" s="318">
        <v>1</v>
      </c>
      <c r="J46" s="761"/>
    </row>
    <row r="47" spans="1:10" ht="14.1" customHeight="1" x14ac:dyDescent="0.2">
      <c r="A47" s="248">
        <v>26</v>
      </c>
      <c r="B47" s="249" t="s">
        <v>288</v>
      </c>
      <c r="C47" s="249" t="s">
        <v>288</v>
      </c>
      <c r="D47" s="277" t="s">
        <v>212</v>
      </c>
      <c r="E47" s="249" t="s">
        <v>133</v>
      </c>
      <c r="F47" s="319" t="s">
        <v>192</v>
      </c>
      <c r="G47" s="248">
        <v>0.1</v>
      </c>
      <c r="H47" s="249"/>
      <c r="I47" s="276"/>
      <c r="J47" s="781" t="s">
        <v>306</v>
      </c>
    </row>
    <row r="48" spans="1:10" ht="14.1" customHeight="1" x14ac:dyDescent="0.2">
      <c r="A48" s="253">
        <v>26</v>
      </c>
      <c r="B48" s="254" t="s">
        <v>288</v>
      </c>
      <c r="C48" s="254" t="s">
        <v>288</v>
      </c>
      <c r="D48" s="255" t="s">
        <v>212</v>
      </c>
      <c r="E48" s="254" t="s">
        <v>133</v>
      </c>
      <c r="F48" s="254" t="s">
        <v>195</v>
      </c>
      <c r="G48" s="253">
        <v>-1</v>
      </c>
      <c r="H48" s="254"/>
      <c r="I48" s="256"/>
      <c r="J48" s="761"/>
    </row>
    <row r="49" spans="1:10" s="251" customFormat="1" ht="14.1" customHeight="1" x14ac:dyDescent="0.2">
      <c r="A49" s="261">
        <v>27</v>
      </c>
      <c r="B49" s="285" t="s">
        <v>288</v>
      </c>
      <c r="C49" s="285" t="s">
        <v>288</v>
      </c>
      <c r="D49" s="278" t="s">
        <v>212</v>
      </c>
      <c r="E49" s="262" t="s">
        <v>36</v>
      </c>
      <c r="F49" s="285" t="s">
        <v>207</v>
      </c>
      <c r="G49" s="261">
        <v>1</v>
      </c>
      <c r="H49" s="285"/>
      <c r="I49" s="275"/>
      <c r="J49" s="778" t="s">
        <v>307</v>
      </c>
    </row>
    <row r="50" spans="1:10" s="251" customFormat="1" ht="14.1" customHeight="1" x14ac:dyDescent="0.2">
      <c r="A50" s="263">
        <v>27</v>
      </c>
      <c r="B50" s="295" t="s">
        <v>288</v>
      </c>
      <c r="C50" s="295" t="s">
        <v>288</v>
      </c>
      <c r="D50" s="270" t="s">
        <v>211</v>
      </c>
      <c r="E50" s="295" t="s">
        <v>165</v>
      </c>
      <c r="F50" s="270" t="s">
        <v>46</v>
      </c>
      <c r="G50" s="263">
        <v>-0.08</v>
      </c>
      <c r="H50" s="295"/>
      <c r="I50" s="265"/>
      <c r="J50" s="759"/>
    </row>
    <row r="51" spans="1:10" s="251" customFormat="1" ht="14.1" customHeight="1" x14ac:dyDescent="0.2">
      <c r="A51" s="263">
        <v>27</v>
      </c>
      <c r="B51" s="295" t="s">
        <v>288</v>
      </c>
      <c r="C51" s="295" t="s">
        <v>288</v>
      </c>
      <c r="D51" s="270" t="s">
        <v>211</v>
      </c>
      <c r="E51" s="295" t="s">
        <v>165</v>
      </c>
      <c r="F51" s="270" t="s">
        <v>53</v>
      </c>
      <c r="G51" s="263">
        <v>-0.15</v>
      </c>
      <c r="H51" s="295"/>
      <c r="I51" s="265"/>
      <c r="J51" s="759"/>
    </row>
    <row r="52" spans="1:10" s="251" customFormat="1" ht="14.1" customHeight="1" x14ac:dyDescent="0.2">
      <c r="A52" s="263">
        <v>27</v>
      </c>
      <c r="B52" s="295" t="s">
        <v>288</v>
      </c>
      <c r="C52" s="295" t="s">
        <v>288</v>
      </c>
      <c r="D52" s="270" t="s">
        <v>211</v>
      </c>
      <c r="E52" s="295" t="s">
        <v>165</v>
      </c>
      <c r="F52" s="270" t="s">
        <v>60</v>
      </c>
      <c r="G52" s="263">
        <v>-0.15</v>
      </c>
      <c r="H52" s="295"/>
      <c r="I52" s="265"/>
      <c r="J52" s="759"/>
    </row>
    <row r="53" spans="1:10" s="251" customFormat="1" ht="14.1" customHeight="1" x14ac:dyDescent="0.2">
      <c r="A53" s="266">
        <v>27</v>
      </c>
      <c r="B53" s="290"/>
      <c r="C53" s="290" t="s">
        <v>288</v>
      </c>
      <c r="D53" s="267" t="s">
        <v>212</v>
      </c>
      <c r="E53" s="268" t="s">
        <v>36</v>
      </c>
      <c r="F53" s="267" t="s">
        <v>204</v>
      </c>
      <c r="G53" s="266">
        <v>-0.15</v>
      </c>
      <c r="H53" s="290"/>
      <c r="I53" s="269"/>
      <c r="J53" s="761"/>
    </row>
    <row r="54" spans="1:10" ht="14.1" customHeight="1" x14ac:dyDescent="0.2">
      <c r="A54" s="284">
        <v>28</v>
      </c>
      <c r="B54" s="285" t="s">
        <v>288</v>
      </c>
      <c r="C54" s="285" t="s">
        <v>288</v>
      </c>
      <c r="D54" s="278" t="s">
        <v>212</v>
      </c>
      <c r="E54" s="262" t="s">
        <v>38</v>
      </c>
      <c r="F54" s="285" t="s">
        <v>207</v>
      </c>
      <c r="G54" s="261"/>
      <c r="H54" s="285"/>
      <c r="I54" s="275">
        <v>1</v>
      </c>
      <c r="J54" s="779" t="s">
        <v>308</v>
      </c>
    </row>
    <row r="55" spans="1:10" ht="14.1" customHeight="1" x14ac:dyDescent="0.2">
      <c r="A55" s="263">
        <v>28</v>
      </c>
      <c r="B55" s="295" t="s">
        <v>288</v>
      </c>
      <c r="C55" s="295" t="s">
        <v>288</v>
      </c>
      <c r="D55" s="270" t="s">
        <v>211</v>
      </c>
      <c r="E55" s="264" t="s">
        <v>165</v>
      </c>
      <c r="F55" s="270" t="s">
        <v>49</v>
      </c>
      <c r="G55" s="263"/>
      <c r="H55" s="295"/>
      <c r="I55" s="265">
        <v>-0.08</v>
      </c>
      <c r="J55" s="759"/>
    </row>
    <row r="56" spans="1:10" ht="14.1" customHeight="1" x14ac:dyDescent="0.2">
      <c r="A56" s="263">
        <v>28</v>
      </c>
      <c r="B56" s="295" t="s">
        <v>288</v>
      </c>
      <c r="C56" s="295" t="s">
        <v>288</v>
      </c>
      <c r="D56" s="270" t="s">
        <v>211</v>
      </c>
      <c r="E56" s="295" t="s">
        <v>165</v>
      </c>
      <c r="F56" s="270" t="s">
        <v>56</v>
      </c>
      <c r="G56" s="263"/>
      <c r="H56" s="295"/>
      <c r="I56" s="265">
        <v>-0.15</v>
      </c>
      <c r="J56" s="759"/>
    </row>
    <row r="57" spans="1:10" ht="14.1" customHeight="1" x14ac:dyDescent="0.2">
      <c r="A57" s="263">
        <v>28</v>
      </c>
      <c r="B57" s="295" t="s">
        <v>288</v>
      </c>
      <c r="C57" s="295" t="s">
        <v>288</v>
      </c>
      <c r="D57" s="270" t="s">
        <v>212</v>
      </c>
      <c r="E57" s="264" t="s">
        <v>38</v>
      </c>
      <c r="F57" s="270" t="s">
        <v>204</v>
      </c>
      <c r="G57" s="263"/>
      <c r="H57" s="295"/>
      <c r="I57" s="265">
        <v>-0.15</v>
      </c>
      <c r="J57" s="759"/>
    </row>
    <row r="58" spans="1:10" ht="17.100000000000001" customHeight="1" x14ac:dyDescent="0.2">
      <c r="A58" s="261">
        <v>29</v>
      </c>
      <c r="B58" s="285" t="s">
        <v>288</v>
      </c>
      <c r="C58" s="285" t="s">
        <v>288</v>
      </c>
      <c r="D58" s="278" t="s">
        <v>212</v>
      </c>
      <c r="E58" s="262" t="s">
        <v>40</v>
      </c>
      <c r="F58" s="285" t="s">
        <v>207</v>
      </c>
      <c r="G58" s="261"/>
      <c r="H58" s="285"/>
      <c r="I58" s="275">
        <v>1</v>
      </c>
      <c r="J58" s="780" t="s">
        <v>309</v>
      </c>
    </row>
    <row r="59" spans="1:10" ht="17.100000000000001" customHeight="1" x14ac:dyDescent="0.2">
      <c r="A59" s="263">
        <v>29</v>
      </c>
      <c r="B59" s="295" t="s">
        <v>288</v>
      </c>
      <c r="C59" s="295" t="s">
        <v>288</v>
      </c>
      <c r="D59" s="270" t="s">
        <v>211</v>
      </c>
      <c r="E59" s="264" t="s">
        <v>165</v>
      </c>
      <c r="F59" s="270" t="s">
        <v>51</v>
      </c>
      <c r="G59" s="263"/>
      <c r="H59" s="295"/>
      <c r="I59" s="265">
        <v>-0.08</v>
      </c>
      <c r="J59" s="759"/>
    </row>
    <row r="60" spans="1:10" ht="17.100000000000001" customHeight="1" x14ac:dyDescent="0.2">
      <c r="A60" s="263">
        <v>29</v>
      </c>
      <c r="B60" s="295" t="s">
        <v>288</v>
      </c>
      <c r="C60" s="295" t="s">
        <v>288</v>
      </c>
      <c r="D60" s="270" t="s">
        <v>211</v>
      </c>
      <c r="E60" s="264" t="s">
        <v>165</v>
      </c>
      <c r="F60" s="270" t="s">
        <v>58</v>
      </c>
      <c r="G60" s="263"/>
      <c r="H60" s="295"/>
      <c r="I60" s="265">
        <v>-0.15</v>
      </c>
      <c r="J60" s="759"/>
    </row>
    <row r="61" spans="1:10" ht="17.100000000000001" customHeight="1" x14ac:dyDescent="0.2">
      <c r="A61" s="266">
        <v>29</v>
      </c>
      <c r="B61" s="295" t="s">
        <v>288</v>
      </c>
      <c r="C61" s="295" t="s">
        <v>288</v>
      </c>
      <c r="D61" s="267" t="s">
        <v>212</v>
      </c>
      <c r="E61" s="268" t="s">
        <v>40</v>
      </c>
      <c r="F61" s="267" t="s">
        <v>204</v>
      </c>
      <c r="G61" s="266"/>
      <c r="H61" s="290"/>
      <c r="I61" s="269">
        <v>-0.15</v>
      </c>
      <c r="J61" s="761"/>
    </row>
    <row r="62" spans="1:10" ht="17.100000000000001" customHeight="1" x14ac:dyDescent="0.2">
      <c r="A62" s="248">
        <v>30</v>
      </c>
      <c r="B62" s="249" t="s">
        <v>288</v>
      </c>
      <c r="C62" s="249" t="s">
        <v>288</v>
      </c>
      <c r="D62" s="277" t="s">
        <v>212</v>
      </c>
      <c r="E62" s="257" t="s">
        <v>90</v>
      </c>
      <c r="F62" s="277" t="s">
        <v>180</v>
      </c>
      <c r="G62" s="248"/>
      <c r="H62" s="249"/>
      <c r="I62" s="276">
        <v>-1.2</v>
      </c>
      <c r="J62" s="781" t="s">
        <v>310</v>
      </c>
    </row>
    <row r="63" spans="1:10" ht="17.100000000000001" customHeight="1" x14ac:dyDescent="0.2">
      <c r="A63" s="250">
        <v>30</v>
      </c>
      <c r="B63" s="251" t="s">
        <v>288</v>
      </c>
      <c r="C63" s="251" t="s">
        <v>288</v>
      </c>
      <c r="D63" s="247" t="s">
        <v>212</v>
      </c>
      <c r="E63" s="259" t="s">
        <v>53</v>
      </c>
      <c r="F63" s="277" t="s">
        <v>180</v>
      </c>
      <c r="G63" s="250"/>
      <c r="H63" s="251"/>
      <c r="I63" s="252">
        <v>1</v>
      </c>
      <c r="J63" s="759"/>
    </row>
    <row r="64" spans="1:10" ht="14.1" customHeight="1" x14ac:dyDescent="0.2">
      <c r="A64" s="250">
        <v>30</v>
      </c>
      <c r="B64" s="251" t="s">
        <v>288</v>
      </c>
      <c r="C64" s="251" t="s">
        <v>288</v>
      </c>
      <c r="D64" s="247" t="s">
        <v>212</v>
      </c>
      <c r="E64" s="259" t="s">
        <v>67</v>
      </c>
      <c r="F64" s="277" t="s">
        <v>180</v>
      </c>
      <c r="G64" s="250"/>
      <c r="H64" s="251"/>
      <c r="I64" s="252">
        <v>1</v>
      </c>
      <c r="J64" s="759"/>
    </row>
    <row r="65" spans="1:10" ht="14.1" customHeight="1" x14ac:dyDescent="0.2">
      <c r="A65" s="253">
        <v>30</v>
      </c>
      <c r="B65" s="255" t="s">
        <v>288</v>
      </c>
      <c r="C65" s="255" t="s">
        <v>288</v>
      </c>
      <c r="D65" s="255" t="s">
        <v>212</v>
      </c>
      <c r="E65" s="258" t="s">
        <v>89</v>
      </c>
      <c r="F65" s="277" t="s">
        <v>180</v>
      </c>
      <c r="G65" s="253"/>
      <c r="H65" s="254"/>
      <c r="I65" s="256">
        <v>1</v>
      </c>
      <c r="J65" s="761"/>
    </row>
    <row r="66" spans="1:10" x14ac:dyDescent="0.2">
      <c r="A66" s="261">
        <v>31</v>
      </c>
      <c r="B66" s="325" t="s">
        <v>288</v>
      </c>
      <c r="C66" s="325" t="s">
        <v>288</v>
      </c>
      <c r="D66" s="326" t="s">
        <v>212</v>
      </c>
      <c r="E66" s="325" t="s">
        <v>32</v>
      </c>
      <c r="F66" s="326" t="s">
        <v>204</v>
      </c>
      <c r="G66" s="261">
        <v>1</v>
      </c>
      <c r="H66" s="325"/>
      <c r="I66" s="275"/>
      <c r="J66" s="776" t="s">
        <v>311</v>
      </c>
    </row>
    <row r="67" spans="1:10" x14ac:dyDescent="0.2">
      <c r="A67" s="266">
        <v>31</v>
      </c>
      <c r="B67" s="290" t="s">
        <v>288</v>
      </c>
      <c r="C67" s="290" t="s">
        <v>288</v>
      </c>
      <c r="D67" s="267" t="s">
        <v>211</v>
      </c>
      <c r="E67" s="267" t="s">
        <v>204</v>
      </c>
      <c r="F67" s="290" t="s">
        <v>144</v>
      </c>
      <c r="G67" s="266">
        <v>-1</v>
      </c>
      <c r="H67" s="290"/>
      <c r="I67" s="269"/>
      <c r="J67" s="761"/>
    </row>
    <row r="68" spans="1:10" x14ac:dyDescent="0.2">
      <c r="A68" s="248">
        <v>32</v>
      </c>
      <c r="B68" s="323" t="s">
        <v>288</v>
      </c>
      <c r="C68" s="323" t="s">
        <v>288</v>
      </c>
      <c r="D68" s="324" t="s">
        <v>211</v>
      </c>
      <c r="E68" s="323" t="s">
        <v>165</v>
      </c>
      <c r="F68" s="324" t="s">
        <v>60</v>
      </c>
      <c r="G68" s="248"/>
      <c r="H68" s="323"/>
      <c r="I68" s="276">
        <v>-0.8</v>
      </c>
      <c r="J68" s="777" t="s">
        <v>312</v>
      </c>
    </row>
    <row r="69" spans="1:10" x14ac:dyDescent="0.2">
      <c r="A69" s="253">
        <v>32</v>
      </c>
      <c r="B69" s="254" t="s">
        <v>288</v>
      </c>
      <c r="C69" s="254" t="s">
        <v>288</v>
      </c>
      <c r="D69" s="255" t="s">
        <v>212</v>
      </c>
      <c r="E69" s="255" t="s">
        <v>60</v>
      </c>
      <c r="F69" s="254" t="s">
        <v>189</v>
      </c>
      <c r="G69" s="253"/>
      <c r="H69" s="254"/>
      <c r="I69" s="256">
        <v>1</v>
      </c>
      <c r="J69" s="761"/>
    </row>
  </sheetData>
  <autoFilter ref="A1:Y64" xr:uid="{00000000-0009-0000-0000-000008000000}"/>
  <mergeCells count="28">
    <mergeCell ref="J23:J24"/>
    <mergeCell ref="J9:J10"/>
    <mergeCell ref="J11:J12"/>
    <mergeCell ref="J13:J14"/>
    <mergeCell ref="J15:J16"/>
    <mergeCell ref="J21:J22"/>
    <mergeCell ref="J2:J3"/>
    <mergeCell ref="J4:J5"/>
    <mergeCell ref="J6:J8"/>
    <mergeCell ref="J17:J18"/>
    <mergeCell ref="J19:J20"/>
    <mergeCell ref="J31:J32"/>
    <mergeCell ref="J29:J30"/>
    <mergeCell ref="J27:J28"/>
    <mergeCell ref="J25:J26"/>
    <mergeCell ref="J47:J48"/>
    <mergeCell ref="J45:J46"/>
    <mergeCell ref="J33:J34"/>
    <mergeCell ref="J42:J44"/>
    <mergeCell ref="J39:J41"/>
    <mergeCell ref="J37:J38"/>
    <mergeCell ref="J35:J36"/>
    <mergeCell ref="J66:J67"/>
    <mergeCell ref="J68:J69"/>
    <mergeCell ref="J49:J53"/>
    <mergeCell ref="J54:J57"/>
    <mergeCell ref="J58:J61"/>
    <mergeCell ref="J62:J65"/>
  </mergeCells>
  <conditionalFormatting sqref="E54:E55 E57 E46 E17:F20 E2:F3 E25:F44">
    <cfRule type="cellIs" dxfId="46" priority="44" stopIfTrue="1" operator="equal">
      <formula>"NULL"</formula>
    </cfRule>
  </conditionalFormatting>
  <conditionalFormatting sqref="E49:E50 E53">
    <cfRule type="cellIs" dxfId="45" priority="43" stopIfTrue="1" operator="equal">
      <formula>"NULL"</formula>
    </cfRule>
  </conditionalFormatting>
  <conditionalFormatting sqref="E51:E52">
    <cfRule type="cellIs" dxfId="44" priority="42" stopIfTrue="1" operator="equal">
      <formula>"NULL"</formula>
    </cfRule>
  </conditionalFormatting>
  <conditionalFormatting sqref="E4:F5">
    <cfRule type="cellIs" dxfId="43" priority="41" stopIfTrue="1" operator="equal">
      <formula>"NULL"</formula>
    </cfRule>
  </conditionalFormatting>
  <conditionalFormatting sqref="E6:F8">
    <cfRule type="cellIs" dxfId="42" priority="40" stopIfTrue="1" operator="equal">
      <formula>"NULL"</formula>
    </cfRule>
  </conditionalFormatting>
  <conditionalFormatting sqref="F17">
    <cfRule type="cellIs" dxfId="41" priority="39" stopIfTrue="1" operator="equal">
      <formula>"NULL"</formula>
    </cfRule>
  </conditionalFormatting>
  <conditionalFormatting sqref="F18">
    <cfRule type="cellIs" dxfId="40" priority="38" stopIfTrue="1" operator="equal">
      <formula>"NULL"</formula>
    </cfRule>
  </conditionalFormatting>
  <conditionalFormatting sqref="E18">
    <cfRule type="cellIs" dxfId="39" priority="37" stopIfTrue="1" operator="equal">
      <formula>"NULL"</formula>
    </cfRule>
  </conditionalFormatting>
  <conditionalFormatting sqref="F10">
    <cfRule type="cellIs" dxfId="38" priority="36" stopIfTrue="1" operator="equal">
      <formula>"NULL"</formula>
    </cfRule>
  </conditionalFormatting>
  <conditionalFormatting sqref="E10">
    <cfRule type="cellIs" dxfId="37" priority="35" stopIfTrue="1" operator="equal">
      <formula>"NULL"</formula>
    </cfRule>
  </conditionalFormatting>
  <conditionalFormatting sqref="F12">
    <cfRule type="cellIs" dxfId="36" priority="26" stopIfTrue="1" operator="equal">
      <formula>"NULL"</formula>
    </cfRule>
  </conditionalFormatting>
  <conditionalFormatting sqref="E12">
    <cfRule type="cellIs" dxfId="35" priority="25" stopIfTrue="1" operator="equal">
      <formula>"NULL"</formula>
    </cfRule>
  </conditionalFormatting>
  <conditionalFormatting sqref="F9">
    <cfRule type="cellIs" dxfId="34" priority="32" stopIfTrue="1" operator="equal">
      <formula>"NULL"</formula>
    </cfRule>
  </conditionalFormatting>
  <conditionalFormatting sqref="E9">
    <cfRule type="cellIs" dxfId="33" priority="31" stopIfTrue="1" operator="equal">
      <formula>"NULL"</formula>
    </cfRule>
  </conditionalFormatting>
  <conditionalFormatting sqref="F20">
    <cfRule type="cellIs" dxfId="32" priority="18" stopIfTrue="1" operator="equal">
      <formula>"NULL"</formula>
    </cfRule>
  </conditionalFormatting>
  <conditionalFormatting sqref="F11">
    <cfRule type="cellIs" dxfId="31" priority="28" stopIfTrue="1" operator="equal">
      <formula>"NULL"</formula>
    </cfRule>
  </conditionalFormatting>
  <conditionalFormatting sqref="E11">
    <cfRule type="cellIs" dxfId="30" priority="27" stopIfTrue="1" operator="equal">
      <formula>"NULL"</formula>
    </cfRule>
  </conditionalFormatting>
  <conditionalFormatting sqref="E14 E16">
    <cfRule type="cellIs" dxfId="29" priority="23" stopIfTrue="1" operator="equal">
      <formula>"NULL"</formula>
    </cfRule>
  </conditionalFormatting>
  <conditionalFormatting sqref="E17">
    <cfRule type="cellIs" dxfId="28" priority="20" stopIfTrue="1" operator="equal">
      <formula>"NULL"</formula>
    </cfRule>
  </conditionalFormatting>
  <conditionalFormatting sqref="E20">
    <cfRule type="cellIs" dxfId="27" priority="17" stopIfTrue="1" operator="equal">
      <formula>"NULL"</formula>
    </cfRule>
  </conditionalFormatting>
  <conditionalFormatting sqref="E19">
    <cfRule type="cellIs" dxfId="26" priority="16" stopIfTrue="1" operator="equal">
      <formula>"NULL"</formula>
    </cfRule>
  </conditionalFormatting>
  <conditionalFormatting sqref="F19">
    <cfRule type="cellIs" dxfId="25" priority="19" stopIfTrue="1" operator="equal">
      <formula>"NULL"</formula>
    </cfRule>
  </conditionalFormatting>
  <conditionalFormatting sqref="F22">
    <cfRule type="cellIs" dxfId="24" priority="7" stopIfTrue="1" operator="equal">
      <formula>"NULL"</formula>
    </cfRule>
  </conditionalFormatting>
  <conditionalFormatting sqref="F16">
    <cfRule type="cellIs" dxfId="23" priority="1" stopIfTrue="1" operator="equal">
      <formula>"NULL"</formula>
    </cfRule>
  </conditionalFormatting>
  <conditionalFormatting sqref="F21">
    <cfRule type="cellIs" dxfId="22" priority="13" stopIfTrue="1" operator="equal">
      <formula>"NULL"</formula>
    </cfRule>
  </conditionalFormatting>
  <conditionalFormatting sqref="E21">
    <cfRule type="cellIs" dxfId="21" priority="12" stopIfTrue="1" operator="equal">
      <formula>"NULL"</formula>
    </cfRule>
  </conditionalFormatting>
  <conditionalFormatting sqref="E22">
    <cfRule type="cellIs" dxfId="20" priority="14" stopIfTrue="1" operator="equal">
      <formula>"NULL"</formula>
    </cfRule>
  </conditionalFormatting>
  <conditionalFormatting sqref="E23">
    <cfRule type="cellIs" dxfId="19" priority="8" stopIfTrue="1" operator="equal">
      <formula>"NULL"</formula>
    </cfRule>
  </conditionalFormatting>
  <conditionalFormatting sqref="F23">
    <cfRule type="cellIs" dxfId="18" priority="9" stopIfTrue="1" operator="equal">
      <formula>"NULL"</formula>
    </cfRule>
  </conditionalFormatting>
  <conditionalFormatting sqref="F24">
    <cfRule type="cellIs" dxfId="17" priority="11" stopIfTrue="1" operator="equal">
      <formula>"NULL"</formula>
    </cfRule>
  </conditionalFormatting>
  <conditionalFormatting sqref="E24">
    <cfRule type="cellIs" dxfId="16" priority="10" stopIfTrue="1" operator="equal">
      <formula>"NULL"</formula>
    </cfRule>
  </conditionalFormatting>
  <conditionalFormatting sqref="E13">
    <cfRule type="cellIs" dxfId="15" priority="6" stopIfTrue="1" operator="equal">
      <formula>"NULL"</formula>
    </cfRule>
  </conditionalFormatting>
  <conditionalFormatting sqref="E15">
    <cfRule type="cellIs" dxfId="14" priority="5" stopIfTrue="1" operator="equal">
      <formula>"NULL"</formula>
    </cfRule>
  </conditionalFormatting>
  <conditionalFormatting sqref="F13">
    <cfRule type="cellIs" dxfId="13" priority="4" stopIfTrue="1" operator="equal">
      <formula>"NULL"</formula>
    </cfRule>
  </conditionalFormatting>
  <conditionalFormatting sqref="F15">
    <cfRule type="cellIs" dxfId="12" priority="3" stopIfTrue="1" operator="equal">
      <formula>"NULL"</formula>
    </cfRule>
  </conditionalFormatting>
  <conditionalFormatting sqref="F14">
    <cfRule type="cellIs" dxfId="11" priority="2" stopIfTrue="1" operator="equal">
      <formula>"NULL"</formula>
    </cfRule>
  </conditionalFormatting>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FAQ</vt:lpstr>
      <vt:lpstr>Pistes d'amélioration</vt:lpstr>
      <vt:lpstr>Paramètres</vt:lpstr>
      <vt:lpstr>Produits</vt:lpstr>
      <vt:lpstr>Secteurs</vt:lpstr>
      <vt:lpstr>Flux pouvant exister</vt:lpstr>
      <vt:lpstr>Données</vt:lpstr>
      <vt:lpstr>Min Max</vt:lpstr>
      <vt:lpstr>Contraintes</vt:lpstr>
      <vt:lpstr>Conversions</vt:lpstr>
      <vt:lpstr>conversions_domestiques</vt:lpstr>
      <vt:lpstr>conversions_echanges</vt:lpstr>
      <vt:lpstr>infra_d_f</vt:lpstr>
      <vt:lpstr>infra_d_r</vt:lpstr>
      <vt:lpstr>retrait_v_f</vt:lpstr>
      <vt:lpstr>retrait_v_r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2022-01-06T06:33:19Z</dcterms:modified>
</cp:coreProperties>
</file>