
<file path=[Content_Types].xml><?xml version="1.0" encoding="utf-8"?>
<Types xmlns="http://schemas.openxmlformats.org/package/2006/content-types">
  <Default Extension="jpeg" ContentType="image/jpe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ate1904="1"/>
  <mc:AlternateContent xmlns:mc="http://schemas.openxmlformats.org/markup-compatibility/2006">
    <mc:Choice Requires="x15">
      <x15ac:absPath xmlns:x15ac="http://schemas.microsoft.com/office/spreadsheetml/2010/11/ac" url="D:\Dev\dev_sankeysuite\MFAData\Etudes\Filière Bois Savoie\Etude\"/>
    </mc:Choice>
  </mc:AlternateContent>
  <xr:revisionPtr revIDLastSave="0" documentId="13_ncr:1_{5C8B2EDA-06DB-4AB6-90DA-D803923E9243}" xr6:coauthVersionLast="47" xr6:coauthVersionMax="47" xr10:uidLastSave="{00000000-0000-0000-0000-000000000000}"/>
  <bookViews>
    <workbookView xWindow="-120" yWindow="-120" windowWidth="29040" windowHeight="15840" tabRatio="917" firstSheet="1" activeTab="2" xr2:uid="{00000000-000D-0000-FFFF-FFFF00000000}"/>
  </bookViews>
  <sheets>
    <sheet name="Guide de Lecture" sheetId="10" r:id="rId1"/>
    <sheet name="Pilotage" sheetId="11" r:id="rId2"/>
    <sheet name="Etiquettes" sheetId="2" r:id="rId3"/>
    <sheet name="Produits" sheetId="3" r:id="rId4"/>
    <sheet name="Secteurs" sheetId="4" r:id="rId5"/>
    <sheet name="Echanges territoires" sheetId="5" r:id="rId6"/>
    <sheet name="Table emplois ressources" sheetId="6" r:id="rId7"/>
    <sheet name="Données" sheetId="7" r:id="rId8"/>
    <sheet name="Min Max" sheetId="8" r:id="rId9"/>
    <sheet name="Contraintes" sheetId="9" r:id="rId10"/>
    <sheet name="Conversions" sheetId="24" r:id="rId11"/>
    <sheet name="IFN 2022" sheetId="12" r:id="rId12"/>
    <sheet name="DRAAF EAB" sheetId="13" r:id="rId13"/>
    <sheet name="Observ BE" sheetId="14" r:id="rId14"/>
    <sheet name="ASDER &amp; SYANE" sheetId="15" r:id="rId15"/>
    <sheet name="Etude chauf. 2014" sheetId="16" r:id="rId16"/>
    <sheet name="Enquête PEB" sheetId="17" r:id="rId17"/>
    <sheet name="Estimation PEB" sheetId="18" r:id="rId18"/>
    <sheet name="Memento FCBA" sheetId="19" r:id="rId19"/>
    <sheet name="Sitram Douanes" sheetId="20" r:id="rId20"/>
    <sheet name="Sitram TRM" sheetId="21" r:id="rId21"/>
    <sheet name="InfraDensité" sheetId="22" r:id="rId22"/>
    <sheet name="Retrait" sheetId="23" r:id="rId23"/>
  </sheets>
  <externalReferences>
    <externalReference r:id="rId24"/>
    <externalReference r:id="rId25"/>
    <externalReference r:id="rId26"/>
    <externalReference r:id="rId27"/>
  </externalReferences>
  <definedNames>
    <definedName name="_xlnm._FilterDatabase" localSheetId="7" hidden="1">Données!$A$1:$I$82</definedName>
    <definedName name="_xlnm._FilterDatabase" localSheetId="19" hidden="1">'Sitram Douanes'!$A$1:$H$147</definedName>
    <definedName name="_xlnm._FilterDatabase" localSheetId="20" hidden="1">'Sitram TRM'!$A$1:$M$210</definedName>
    <definedName name="conversions_domestiques" localSheetId="10">[1]Conversions!$B$3:$R$42</definedName>
    <definedName name="conversions_domestiques">[2]Conversions!$B$3:$R$42</definedName>
    <definedName name="conversions_echanges" localSheetId="10">[1]Conversions!$B$43:$R$50</definedName>
    <definedName name="conversions_echanges">[2]Conversions!$B$43:$R$50</definedName>
    <definedName name="facteurs" localSheetId="10">Conversions!$K$3:$K$98</definedName>
    <definedName name="facteurs" localSheetId="21">Retrait!#REF!</definedName>
    <definedName name="facteurs" localSheetId="20">InfraDensité!#REF!</definedName>
    <definedName name="facteurs">[3]Conversions!$K$3:$K$98</definedName>
    <definedName name="infra_d_f" localSheetId="10">Conversions!#REF!</definedName>
    <definedName name="infra_d_f" localSheetId="0">[3]Conversions!#REF!</definedName>
    <definedName name="infra_d_f" localSheetId="21">Retrait!#REF!</definedName>
    <definedName name="infra_d_f" localSheetId="20">InfraDensité!$C$23</definedName>
    <definedName name="infra_d_f">[3]Conversions!#REF!</definedName>
    <definedName name="infra_d_f_bis" localSheetId="10">#REF!</definedName>
    <definedName name="infra_d_f_bis" localSheetId="4">#REF!</definedName>
    <definedName name="infra_d_f_bis">#REF!</definedName>
    <definedName name="infra_d_f_sankey" localSheetId="10">#REF!</definedName>
    <definedName name="infra_d_f_sankey">#REF!</definedName>
    <definedName name="infra_d_f2" localSheetId="10">#REF!</definedName>
    <definedName name="infra_d_f2">#REF!</definedName>
    <definedName name="infra_d_r" localSheetId="10">Conversions!#REF!</definedName>
    <definedName name="infra_d_r" localSheetId="0">[3]Conversions!#REF!</definedName>
    <definedName name="infra_d_r" localSheetId="21">Retrait!#REF!</definedName>
    <definedName name="infra_d_r" localSheetId="4">#REF!</definedName>
    <definedName name="infra_d_r" localSheetId="20">InfraDensité!$C$24</definedName>
    <definedName name="infra_d_r">#REF!</definedName>
    <definedName name="infra_d_r_sankey" localSheetId="10">#REF!</definedName>
    <definedName name="infra_d_r_sankey">#REF!</definedName>
    <definedName name="infra_d_r2" localSheetId="10">#REF!</definedName>
    <definedName name="infra_d_r2">#REF!</definedName>
    <definedName name="local" localSheetId="10">Conversions!$A$3:$A$98</definedName>
    <definedName name="local" localSheetId="21">Retrait!#REF!</definedName>
    <definedName name="local" localSheetId="20">InfraDensité!#REF!</definedName>
    <definedName name="local">[3]Conversions!$A$3:$A$98</definedName>
    <definedName name="produits" localSheetId="10">Conversions!$B$3:$B$98</definedName>
    <definedName name="produits" localSheetId="21">Retrait!#REF!</definedName>
    <definedName name="produits" localSheetId="20">InfraDensité!#REF!</definedName>
    <definedName name="produits">[3]Conversions!$B$3:$B$98</definedName>
    <definedName name="retrait_v_f" localSheetId="10">Conversions!#REF!</definedName>
    <definedName name="retrait_v_f" localSheetId="0">[3]Conversions!#REF!</definedName>
    <definedName name="retrait_v_f" localSheetId="21">Retrait!$E$23</definedName>
    <definedName name="retrait_v_f" localSheetId="4">#REF!</definedName>
    <definedName name="retrait_v_f" localSheetId="20">InfraDensité!#REF!</definedName>
    <definedName name="retrait_v_f">#REF!</definedName>
    <definedName name="retrait_v_f_bis" localSheetId="10">#REF!</definedName>
    <definedName name="retrait_v_f_bis" localSheetId="4">#REF!</definedName>
    <definedName name="retrait_v_f_bis">#REF!</definedName>
    <definedName name="retrait_v_f_sankey" localSheetId="10">#REF!</definedName>
    <definedName name="retrait_v_f_sankey">#REF!</definedName>
    <definedName name="retrait_v_f2" localSheetId="10">#REF!</definedName>
    <definedName name="retrait_v_f2">#REF!</definedName>
    <definedName name="retrait_v_r" localSheetId="10">Conversions!#REF!</definedName>
    <definedName name="retrait_v_r" localSheetId="0">[3]Conversions!#REF!</definedName>
    <definedName name="retrait_v_r" localSheetId="21">Retrait!$E$24</definedName>
    <definedName name="retrait_v_r" localSheetId="4">#REF!</definedName>
    <definedName name="retrait_v_r" localSheetId="20">InfraDensité!#REF!</definedName>
    <definedName name="retrait_v_r">#REF!</definedName>
    <definedName name="retrait_v_r_bis" localSheetId="10">#REF!</definedName>
    <definedName name="retrait_v_r_bis" localSheetId="4">#REF!</definedName>
    <definedName name="retrait_v_r_bis">#REF!</definedName>
    <definedName name="retrait_v_r_sankey" localSheetId="10">#REF!</definedName>
    <definedName name="retrait_v_r_sankey">#REF!</definedName>
    <definedName name="retrait_v_r2" localSheetId="10">#REF!</definedName>
    <definedName name="retrait_v_r2">#REF!</definedName>
    <definedName name="saturation">Pilotage!$C$27:$C$75</definedName>
    <definedName name="the_produits">Pilotage!$B$27:$B$75</definedName>
    <definedName name="unités" localSheetId="10">Conversions!$J$3:$J$98</definedName>
    <definedName name="unités" localSheetId="21">Retrait!#REF!</definedName>
    <definedName name="unités" localSheetId="20">InfraDensité!#REF!</definedName>
    <definedName name="unités">[3]Conversions!$J$3:$J$98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79" i="3" l="1"/>
  <c r="M80" i="3"/>
  <c r="M76" i="3"/>
  <c r="M77" i="3"/>
  <c r="M72" i="3"/>
  <c r="M73" i="3"/>
  <c r="M74" i="3"/>
  <c r="M67" i="3"/>
  <c r="M68" i="3"/>
  <c r="M69" i="3"/>
  <c r="M64" i="3"/>
  <c r="M57" i="3"/>
  <c r="M58" i="3"/>
  <c r="M59" i="3"/>
  <c r="M60" i="3"/>
  <c r="M54" i="3"/>
  <c r="M55" i="3"/>
  <c r="M51" i="3"/>
  <c r="M52" i="3"/>
  <c r="L8" i="24" l="1"/>
  <c r="N80" i="3"/>
  <c r="L80" i="3"/>
  <c r="N79" i="3"/>
  <c r="L79" i="3"/>
  <c r="N77" i="3"/>
  <c r="L77" i="3"/>
  <c r="N76" i="3"/>
  <c r="L76" i="3"/>
  <c r="N74" i="3"/>
  <c r="L74" i="3"/>
  <c r="N73" i="3"/>
  <c r="L73" i="3"/>
  <c r="N72" i="3"/>
  <c r="L72" i="3"/>
  <c r="N69" i="3"/>
  <c r="L69" i="3"/>
  <c r="N68" i="3"/>
  <c r="L68" i="3"/>
  <c r="N67" i="3"/>
  <c r="L67" i="3"/>
  <c r="N64" i="3"/>
  <c r="L64" i="3"/>
  <c r="N60" i="3"/>
  <c r="L60" i="3"/>
  <c r="N59" i="3"/>
  <c r="L59" i="3"/>
  <c r="N58" i="3"/>
  <c r="L58" i="3"/>
  <c r="N57" i="3"/>
  <c r="L57" i="3"/>
  <c r="N55" i="3"/>
  <c r="L55" i="3"/>
  <c r="N54" i="3"/>
  <c r="L54" i="3"/>
  <c r="N51" i="3"/>
  <c r="N52" i="3"/>
  <c r="L52" i="3"/>
  <c r="L51" i="3"/>
  <c r="M98" i="24"/>
  <c r="M97" i="24"/>
  <c r="M96" i="24"/>
  <c r="M95" i="24"/>
  <c r="M94" i="24"/>
  <c r="M93" i="24"/>
  <c r="M92" i="24"/>
  <c r="M91" i="24"/>
  <c r="M90" i="24"/>
  <c r="M89" i="24"/>
  <c r="M88" i="24"/>
  <c r="M87" i="24"/>
  <c r="M86" i="24"/>
  <c r="M85" i="24"/>
  <c r="M84" i="24"/>
  <c r="M83" i="24"/>
  <c r="M82" i="24"/>
  <c r="M81" i="24"/>
  <c r="T77" i="24"/>
  <c r="S77" i="24"/>
  <c r="O77" i="24"/>
  <c r="M77" i="24"/>
  <c r="N77" i="24" s="1"/>
  <c r="E77" i="24"/>
  <c r="T76" i="24"/>
  <c r="S76" i="24"/>
  <c r="P76" i="24"/>
  <c r="O76" i="24"/>
  <c r="N76" i="24"/>
  <c r="L76" i="24" s="1"/>
  <c r="M76" i="24"/>
  <c r="E76" i="24"/>
  <c r="T75" i="24"/>
  <c r="S75" i="24"/>
  <c r="P75" i="24"/>
  <c r="O75" i="24"/>
  <c r="N75" i="24"/>
  <c r="L75" i="24" s="1"/>
  <c r="M75" i="24"/>
  <c r="E75" i="24"/>
  <c r="M74" i="24"/>
  <c r="G74" i="24"/>
  <c r="F74" i="24"/>
  <c r="E74" i="24"/>
  <c r="N74" i="24" s="1"/>
  <c r="L74" i="24" s="1"/>
  <c r="T73" i="24"/>
  <c r="S73" i="24"/>
  <c r="M73" i="24"/>
  <c r="N73" i="24" s="1"/>
  <c r="L73" i="24" s="1"/>
  <c r="E73" i="24"/>
  <c r="O73" i="24" s="1"/>
  <c r="T72" i="24"/>
  <c r="R72" i="24"/>
  <c r="S72" i="24" s="1"/>
  <c r="M72" i="24"/>
  <c r="N72" i="24" s="1"/>
  <c r="L72" i="24" s="1"/>
  <c r="E72" i="24"/>
  <c r="O72" i="24" s="1"/>
  <c r="O71" i="24"/>
  <c r="N71" i="24"/>
  <c r="L71" i="24" s="1"/>
  <c r="M71" i="24"/>
  <c r="E71" i="24"/>
  <c r="D71" i="24"/>
  <c r="R71" i="24" s="1"/>
  <c r="T70" i="24"/>
  <c r="S70" i="24"/>
  <c r="O70" i="24"/>
  <c r="P70" i="24" s="1"/>
  <c r="N70" i="24"/>
  <c r="L70" i="24" s="1"/>
  <c r="M70" i="24"/>
  <c r="E70" i="24"/>
  <c r="M69" i="24"/>
  <c r="I69" i="24"/>
  <c r="E69" i="24"/>
  <c r="D69" i="24"/>
  <c r="R69" i="24" s="1"/>
  <c r="I68" i="24"/>
  <c r="M68" i="24" s="1"/>
  <c r="E68" i="24"/>
  <c r="D68" i="24" s="1"/>
  <c r="O67" i="24"/>
  <c r="M67" i="24"/>
  <c r="I67" i="24"/>
  <c r="E67" i="24"/>
  <c r="D67" i="24" s="1"/>
  <c r="N67" i="24" s="1"/>
  <c r="M66" i="24"/>
  <c r="I66" i="24"/>
  <c r="E66" i="24"/>
  <c r="D66" i="24"/>
  <c r="M65" i="24"/>
  <c r="I65" i="24"/>
  <c r="E65" i="24"/>
  <c r="D65" i="24" s="1"/>
  <c r="O64" i="24"/>
  <c r="P64" i="24" s="1"/>
  <c r="M64" i="24"/>
  <c r="I64" i="24"/>
  <c r="E64" i="24"/>
  <c r="D64" i="24" s="1"/>
  <c r="N64" i="24" s="1"/>
  <c r="I63" i="24"/>
  <c r="M63" i="24" s="1"/>
  <c r="E63" i="24"/>
  <c r="D63" i="24" s="1"/>
  <c r="N62" i="24"/>
  <c r="L62" i="24" s="1"/>
  <c r="M62" i="24"/>
  <c r="I62" i="24"/>
  <c r="F62" i="24"/>
  <c r="E62" i="24"/>
  <c r="D62" i="24" s="1"/>
  <c r="O62" i="24" s="1"/>
  <c r="I61" i="24"/>
  <c r="M61" i="24" s="1"/>
  <c r="E61" i="24"/>
  <c r="D61" i="24" s="1"/>
  <c r="M60" i="24"/>
  <c r="N60" i="24" s="1"/>
  <c r="R60" i="24" s="1"/>
  <c r="I60" i="24"/>
  <c r="E60" i="24"/>
  <c r="D60" i="24"/>
  <c r="O60" i="24" s="1"/>
  <c r="M59" i="24"/>
  <c r="I59" i="24"/>
  <c r="E59" i="24"/>
  <c r="D59" i="24"/>
  <c r="I58" i="24"/>
  <c r="M58" i="24" s="1"/>
  <c r="E58" i="24"/>
  <c r="D58" i="24" s="1"/>
  <c r="O57" i="24"/>
  <c r="M57" i="24"/>
  <c r="I57" i="24"/>
  <c r="G57" i="24"/>
  <c r="G62" i="24" s="1"/>
  <c r="F57" i="24"/>
  <c r="E57" i="24"/>
  <c r="D57" i="24"/>
  <c r="N57" i="24" s="1"/>
  <c r="I56" i="24"/>
  <c r="M56" i="24" s="1"/>
  <c r="E56" i="24"/>
  <c r="D56" i="24" s="1"/>
  <c r="O55" i="24"/>
  <c r="M55" i="24"/>
  <c r="N55" i="24" s="1"/>
  <c r="I55" i="24"/>
  <c r="E55" i="24"/>
  <c r="D55" i="24" s="1"/>
  <c r="R55" i="24" s="1"/>
  <c r="M54" i="24"/>
  <c r="I54" i="24"/>
  <c r="E54" i="24"/>
  <c r="D54" i="24"/>
  <c r="I53" i="24"/>
  <c r="M53" i="24" s="1"/>
  <c r="E53" i="24"/>
  <c r="D53" i="24" s="1"/>
  <c r="O52" i="24"/>
  <c r="P52" i="24" s="1"/>
  <c r="N52" i="24"/>
  <c r="L52" i="24" s="1"/>
  <c r="M52" i="24"/>
  <c r="I52" i="24"/>
  <c r="E52" i="24"/>
  <c r="D52" i="24" s="1"/>
  <c r="R52" i="24" s="1"/>
  <c r="I51" i="24"/>
  <c r="M51" i="24" s="1"/>
  <c r="E51" i="24"/>
  <c r="D51" i="24" s="1"/>
  <c r="M50" i="24"/>
  <c r="N50" i="24" s="1"/>
  <c r="L50" i="24" s="1"/>
  <c r="I50" i="24"/>
  <c r="E50" i="24"/>
  <c r="D50" i="24"/>
  <c r="O50" i="24" s="1"/>
  <c r="R49" i="24"/>
  <c r="M49" i="24"/>
  <c r="I49" i="24"/>
  <c r="E49" i="24"/>
  <c r="D49" i="24"/>
  <c r="N49" i="24" s="1"/>
  <c r="L49" i="24" s="1"/>
  <c r="I48" i="24"/>
  <c r="M48" i="24" s="1"/>
  <c r="E48" i="24"/>
  <c r="D48" i="24" s="1"/>
  <c r="M47" i="24"/>
  <c r="I47" i="24"/>
  <c r="E47" i="24"/>
  <c r="D47" i="24" s="1"/>
  <c r="R47" i="24" s="1"/>
  <c r="M46" i="24"/>
  <c r="I46" i="24"/>
  <c r="E46" i="24"/>
  <c r="D46" i="24"/>
  <c r="I45" i="24"/>
  <c r="M45" i="24" s="1"/>
  <c r="E45" i="24"/>
  <c r="D45" i="24" s="1"/>
  <c r="P44" i="24"/>
  <c r="O44" i="24"/>
  <c r="N44" i="24"/>
  <c r="M44" i="24"/>
  <c r="I44" i="24"/>
  <c r="E44" i="24"/>
  <c r="D44" i="24" s="1"/>
  <c r="R44" i="24" s="1"/>
  <c r="I43" i="24"/>
  <c r="M43" i="24" s="1"/>
  <c r="E43" i="24"/>
  <c r="D43" i="24"/>
  <c r="M42" i="24"/>
  <c r="N42" i="24" s="1"/>
  <c r="I42" i="24"/>
  <c r="E42" i="24"/>
  <c r="D42" i="24"/>
  <c r="O42" i="24" s="1"/>
  <c r="M41" i="24"/>
  <c r="I41" i="24"/>
  <c r="E41" i="24"/>
  <c r="D41" i="24"/>
  <c r="N41" i="24" s="1"/>
  <c r="I40" i="24"/>
  <c r="M40" i="24" s="1"/>
  <c r="E40" i="24"/>
  <c r="D40" i="24" s="1"/>
  <c r="M39" i="24"/>
  <c r="I39" i="24"/>
  <c r="E39" i="24"/>
  <c r="D39" i="24" s="1"/>
  <c r="R39" i="24" s="1"/>
  <c r="M38" i="24"/>
  <c r="I38" i="24"/>
  <c r="E38" i="24"/>
  <c r="D38" i="24" s="1"/>
  <c r="M37" i="24"/>
  <c r="I37" i="24"/>
  <c r="E37" i="24"/>
  <c r="D37" i="24" s="1"/>
  <c r="O36" i="24"/>
  <c r="M36" i="24"/>
  <c r="I36" i="24"/>
  <c r="E36" i="24"/>
  <c r="D36" i="24"/>
  <c r="R36" i="24" s="1"/>
  <c r="I35" i="24"/>
  <c r="M35" i="24" s="1"/>
  <c r="E35" i="24"/>
  <c r="D35" i="24" s="1"/>
  <c r="O34" i="24"/>
  <c r="M34" i="24"/>
  <c r="I34" i="24"/>
  <c r="E34" i="24"/>
  <c r="D34" i="24" s="1"/>
  <c r="R34" i="24" s="1"/>
  <c r="I33" i="24"/>
  <c r="M33" i="24" s="1"/>
  <c r="E33" i="24"/>
  <c r="D33" i="24"/>
  <c r="R33" i="24" s="1"/>
  <c r="M32" i="24"/>
  <c r="N32" i="24" s="1"/>
  <c r="I32" i="24"/>
  <c r="E32" i="24"/>
  <c r="D32" i="24"/>
  <c r="O32" i="24" s="1"/>
  <c r="M31" i="24"/>
  <c r="I31" i="24"/>
  <c r="E31" i="24"/>
  <c r="D31" i="24"/>
  <c r="N31" i="24" s="1"/>
  <c r="I30" i="24"/>
  <c r="M30" i="24" s="1"/>
  <c r="E30" i="24"/>
  <c r="D30" i="24" s="1"/>
  <c r="O29" i="24"/>
  <c r="N29" i="24"/>
  <c r="M29" i="24"/>
  <c r="I29" i="24"/>
  <c r="E29" i="24"/>
  <c r="D29" i="24" s="1"/>
  <c r="R29" i="24" s="1"/>
  <c r="O28" i="24"/>
  <c r="P28" i="24" s="1"/>
  <c r="M28" i="24"/>
  <c r="I28" i="24"/>
  <c r="E28" i="24"/>
  <c r="D28" i="24"/>
  <c r="N28" i="24" s="1"/>
  <c r="M27" i="24"/>
  <c r="I27" i="24"/>
  <c r="E27" i="24"/>
  <c r="D27" i="24" s="1"/>
  <c r="M26" i="24"/>
  <c r="I26" i="24"/>
  <c r="E26" i="24"/>
  <c r="D26" i="24" s="1"/>
  <c r="R26" i="24" s="1"/>
  <c r="I25" i="24"/>
  <c r="M25" i="24" s="1"/>
  <c r="E25" i="24"/>
  <c r="D25" i="24"/>
  <c r="I24" i="24"/>
  <c r="M24" i="24" s="1"/>
  <c r="N24" i="24" s="1"/>
  <c r="L24" i="24" s="1"/>
  <c r="E24" i="24"/>
  <c r="D24" i="24"/>
  <c r="O24" i="24" s="1"/>
  <c r="R23" i="24"/>
  <c r="N23" i="24"/>
  <c r="M23" i="24"/>
  <c r="I23" i="24"/>
  <c r="E23" i="24"/>
  <c r="D23" i="24"/>
  <c r="O23" i="24" s="1"/>
  <c r="P23" i="24" s="1"/>
  <c r="I22" i="24"/>
  <c r="M22" i="24" s="1"/>
  <c r="E22" i="24"/>
  <c r="D22" i="24"/>
  <c r="O21" i="24"/>
  <c r="M21" i="24"/>
  <c r="N21" i="24" s="1"/>
  <c r="I21" i="24"/>
  <c r="E21" i="24"/>
  <c r="D21" i="24" s="1"/>
  <c r="R21" i="24" s="1"/>
  <c r="M20" i="24"/>
  <c r="I20" i="24"/>
  <c r="E20" i="24"/>
  <c r="D20" i="24" s="1"/>
  <c r="I19" i="24"/>
  <c r="M19" i="24" s="1"/>
  <c r="E19" i="24"/>
  <c r="D19" i="24" s="1"/>
  <c r="M18" i="24"/>
  <c r="I18" i="24"/>
  <c r="E18" i="24"/>
  <c r="D18" i="24" s="1"/>
  <c r="R18" i="24" s="1"/>
  <c r="I17" i="24"/>
  <c r="M17" i="24" s="1"/>
  <c r="E17" i="24"/>
  <c r="D17" i="24" s="1"/>
  <c r="I16" i="24"/>
  <c r="M16" i="24" s="1"/>
  <c r="N16" i="24" s="1"/>
  <c r="L16" i="24" s="1"/>
  <c r="E16" i="24"/>
  <c r="D16" i="24"/>
  <c r="O16" i="24" s="1"/>
  <c r="O15" i="24"/>
  <c r="P15" i="24" s="1"/>
  <c r="M15" i="24"/>
  <c r="I15" i="24"/>
  <c r="E15" i="24"/>
  <c r="D15" i="24"/>
  <c r="N15" i="24" s="1"/>
  <c r="R14" i="24"/>
  <c r="L14" i="24" s="1"/>
  <c r="I14" i="24"/>
  <c r="M14" i="24" s="1"/>
  <c r="E14" i="24"/>
  <c r="D14" i="24"/>
  <c r="O13" i="24"/>
  <c r="M13" i="24"/>
  <c r="L13" i="24"/>
  <c r="I13" i="24"/>
  <c r="E13" i="24"/>
  <c r="D13" i="24" s="1"/>
  <c r="R13" i="24" s="1"/>
  <c r="R12" i="24"/>
  <c r="S12" i="24" s="1"/>
  <c r="M12" i="24"/>
  <c r="I12" i="24"/>
  <c r="E12" i="24"/>
  <c r="D12" i="24"/>
  <c r="N12" i="24" s="1"/>
  <c r="M11" i="24"/>
  <c r="I11" i="24"/>
  <c r="E11" i="24"/>
  <c r="D11" i="24" s="1"/>
  <c r="O10" i="24"/>
  <c r="M10" i="24"/>
  <c r="I10" i="24"/>
  <c r="E10" i="24"/>
  <c r="D10" i="24" s="1"/>
  <c r="R10" i="24" s="1"/>
  <c r="I9" i="24"/>
  <c r="M9" i="24" s="1"/>
  <c r="E9" i="24"/>
  <c r="D9" i="24"/>
  <c r="M8" i="24"/>
  <c r="N8" i="24" s="1"/>
  <c r="I8" i="24"/>
  <c r="E8" i="24"/>
  <c r="D8" i="24"/>
  <c r="O8" i="24" s="1"/>
  <c r="N7" i="24"/>
  <c r="M7" i="24"/>
  <c r="I7" i="24"/>
  <c r="E7" i="24"/>
  <c r="D7" i="24"/>
  <c r="R7" i="24" s="1"/>
  <c r="R6" i="24"/>
  <c r="L6" i="24" s="1"/>
  <c r="I6" i="24"/>
  <c r="M6" i="24" s="1"/>
  <c r="E6" i="24"/>
  <c r="D6" i="24"/>
  <c r="N6" i="24" s="1"/>
  <c r="O5" i="24"/>
  <c r="N5" i="24"/>
  <c r="M5" i="24"/>
  <c r="I5" i="24"/>
  <c r="E5" i="24"/>
  <c r="D5" i="24" s="1"/>
  <c r="R5" i="24" s="1"/>
  <c r="T5" i="24" s="1"/>
  <c r="Q4" i="24"/>
  <c r="I4" i="24"/>
  <c r="M4" i="24" s="1"/>
  <c r="E4" i="24"/>
  <c r="D4" i="24"/>
  <c r="O4" i="24" s="1"/>
  <c r="Q3" i="24"/>
  <c r="O3" i="24"/>
  <c r="M3" i="24"/>
  <c r="I3" i="24"/>
  <c r="E3" i="24"/>
  <c r="D3" i="24" s="1"/>
  <c r="N3" i="24" s="1"/>
  <c r="N30" i="24" l="1"/>
  <c r="O30" i="24"/>
  <c r="P30" i="24" s="1"/>
  <c r="R30" i="24"/>
  <c r="O51" i="24"/>
  <c r="P51" i="24" s="1"/>
  <c r="N51" i="24"/>
  <c r="L51" i="24" s="1"/>
  <c r="R51" i="24"/>
  <c r="R67" i="24"/>
  <c r="L67" i="24"/>
  <c r="T33" i="24"/>
  <c r="S33" i="24"/>
  <c r="L33" i="24" s="1"/>
  <c r="K33" i="24" s="1"/>
  <c r="O17" i="24"/>
  <c r="N17" i="24"/>
  <c r="R17" i="24"/>
  <c r="O38" i="24"/>
  <c r="N38" i="24"/>
  <c r="R38" i="24"/>
  <c r="L60" i="24"/>
  <c r="T60" i="24"/>
  <c r="S60" i="24"/>
  <c r="T7" i="24"/>
  <c r="S7" i="24"/>
  <c r="L7" i="24"/>
  <c r="N20" i="24"/>
  <c r="R20" i="24"/>
  <c r="O20" i="24"/>
  <c r="T47" i="24"/>
  <c r="S47" i="24"/>
  <c r="T49" i="24"/>
  <c r="S49" i="24"/>
  <c r="O54" i="24"/>
  <c r="P54" i="24" s="1"/>
  <c r="N54" i="24"/>
  <c r="P57" i="24"/>
  <c r="P74" i="24" s="1"/>
  <c r="O74" i="24"/>
  <c r="O61" i="24"/>
  <c r="N61" i="24"/>
  <c r="R61" i="24" s="1"/>
  <c r="P67" i="24"/>
  <c r="T71" i="24"/>
  <c r="S71" i="24"/>
  <c r="P5" i="24"/>
  <c r="S6" i="24"/>
  <c r="O7" i="24"/>
  <c r="P7" i="24" s="1"/>
  <c r="S14" i="24"/>
  <c r="S18" i="24"/>
  <c r="T18" i="24"/>
  <c r="T23" i="24"/>
  <c r="S23" i="24"/>
  <c r="L23" i="24"/>
  <c r="O25" i="24"/>
  <c r="N25" i="24"/>
  <c r="P29" i="24"/>
  <c r="N35" i="24"/>
  <c r="R35" i="24"/>
  <c r="O35" i="24"/>
  <c r="L39" i="24"/>
  <c r="T39" i="24"/>
  <c r="S39" i="24"/>
  <c r="R41" i="24"/>
  <c r="O46" i="24"/>
  <c r="N46" i="24"/>
  <c r="P50" i="24"/>
  <c r="N58" i="24"/>
  <c r="R58" i="24" s="1"/>
  <c r="O58" i="24"/>
  <c r="P58" i="24" s="1"/>
  <c r="O63" i="24"/>
  <c r="P63" i="24" s="1"/>
  <c r="N63" i="24"/>
  <c r="N68" i="24"/>
  <c r="O68" i="24"/>
  <c r="P68" i="24" s="1"/>
  <c r="P73" i="24"/>
  <c r="R3" i="24"/>
  <c r="R4" i="24"/>
  <c r="S5" i="24"/>
  <c r="T6" i="24"/>
  <c r="S10" i="24"/>
  <c r="L10" i="24"/>
  <c r="T10" i="24"/>
  <c r="O12" i="24"/>
  <c r="P12" i="24" s="1"/>
  <c r="N13" i="24"/>
  <c r="T14" i="24"/>
  <c r="R15" i="24"/>
  <c r="P21" i="24"/>
  <c r="P24" i="24"/>
  <c r="R28" i="24"/>
  <c r="N36" i="24"/>
  <c r="P36" i="24" s="1"/>
  <c r="P42" i="24"/>
  <c r="O65" i="24"/>
  <c r="N65" i="24"/>
  <c r="L77" i="24"/>
  <c r="P77" i="24"/>
  <c r="S26" i="24"/>
  <c r="T26" i="24"/>
  <c r="P34" i="24"/>
  <c r="P60" i="24"/>
  <c r="O26" i="24"/>
  <c r="O45" i="24"/>
  <c r="N45" i="24"/>
  <c r="R45" i="24"/>
  <c r="O47" i="24"/>
  <c r="P62" i="24"/>
  <c r="P71" i="24"/>
  <c r="N10" i="24"/>
  <c r="P10" i="24" s="1"/>
  <c r="O18" i="24"/>
  <c r="P18" i="24" s="1"/>
  <c r="T21" i="24"/>
  <c r="S21" i="24"/>
  <c r="R25" i="24"/>
  <c r="O31" i="24"/>
  <c r="P31" i="24" s="1"/>
  <c r="O37" i="24"/>
  <c r="N37" i="24"/>
  <c r="R37" i="24"/>
  <c r="O39" i="24"/>
  <c r="N48" i="24"/>
  <c r="L48" i="24" s="1"/>
  <c r="R48" i="24"/>
  <c r="O48" i="24"/>
  <c r="P48" i="24" s="1"/>
  <c r="S52" i="24"/>
  <c r="T52" i="24"/>
  <c r="R54" i="24"/>
  <c r="O59" i="24"/>
  <c r="P59" i="24" s="1"/>
  <c r="N59" i="24"/>
  <c r="R59" i="24" s="1"/>
  <c r="R64" i="24"/>
  <c r="L64" i="24"/>
  <c r="T69" i="24"/>
  <c r="S69" i="24"/>
  <c r="P72" i="24"/>
  <c r="O11" i="24"/>
  <c r="N11" i="24"/>
  <c r="R11" i="24"/>
  <c r="P32" i="24"/>
  <c r="O43" i="24"/>
  <c r="P43" i="24" s="1"/>
  <c r="N43" i="24"/>
  <c r="O9" i="24"/>
  <c r="N9" i="24"/>
  <c r="P13" i="24"/>
  <c r="P16" i="24"/>
  <c r="P55" i="24"/>
  <c r="P8" i="24"/>
  <c r="N39" i="24"/>
  <c r="L5" i="24"/>
  <c r="T13" i="24"/>
  <c r="S13" i="24"/>
  <c r="O27" i="24"/>
  <c r="N27" i="24"/>
  <c r="R27" i="24"/>
  <c r="O33" i="24"/>
  <c r="N33" i="24"/>
  <c r="S36" i="24"/>
  <c r="L36" i="24" s="1"/>
  <c r="K36" i="24" s="1"/>
  <c r="T36" i="24"/>
  <c r="N40" i="24"/>
  <c r="R40" i="24"/>
  <c r="O40" i="24"/>
  <c r="P40" i="24" s="1"/>
  <c r="S44" i="24"/>
  <c r="L44" i="24"/>
  <c r="T44" i="24"/>
  <c r="R46" i="24"/>
  <c r="O49" i="24"/>
  <c r="P49" i="24" s="1"/>
  <c r="O66" i="24"/>
  <c r="N66" i="24"/>
  <c r="P3" i="24"/>
  <c r="N22" i="24"/>
  <c r="L22" i="24" s="1"/>
  <c r="O22" i="24"/>
  <c r="P22" i="24" s="1"/>
  <c r="N26" i="24"/>
  <c r="L26" i="24" s="1"/>
  <c r="R43" i="24"/>
  <c r="N47" i="24"/>
  <c r="L47" i="24" s="1"/>
  <c r="O53" i="24"/>
  <c r="N53" i="24"/>
  <c r="L53" i="24" s="1"/>
  <c r="R53" i="24"/>
  <c r="L12" i="24"/>
  <c r="T12" i="24"/>
  <c r="N14" i="24"/>
  <c r="O14" i="24"/>
  <c r="P14" i="24" s="1"/>
  <c r="N18" i="24"/>
  <c r="L18" i="24" s="1"/>
  <c r="T29" i="24"/>
  <c r="L29" i="24" s="1"/>
  <c r="S29" i="24"/>
  <c r="T34" i="24"/>
  <c r="S34" i="24"/>
  <c r="N56" i="24"/>
  <c r="R56" i="24"/>
  <c r="O56" i="24"/>
  <c r="P56" i="24" s="1"/>
  <c r="N4" i="24"/>
  <c r="P4" i="24" s="1"/>
  <c r="O6" i="24"/>
  <c r="P6" i="24" s="1"/>
  <c r="R9" i="24"/>
  <c r="O19" i="24"/>
  <c r="P19" i="24" s="1"/>
  <c r="N19" i="24"/>
  <c r="R19" i="24"/>
  <c r="L21" i="24"/>
  <c r="R22" i="24"/>
  <c r="R31" i="24"/>
  <c r="N34" i="24"/>
  <c r="L34" i="24" s="1"/>
  <c r="O41" i="24"/>
  <c r="P41" i="24" s="1"/>
  <c r="L55" i="24"/>
  <c r="T55" i="24"/>
  <c r="S55" i="24"/>
  <c r="R24" i="24"/>
  <c r="R32" i="24"/>
  <c r="R42" i="24"/>
  <c r="R50" i="24"/>
  <c r="R8" i="24"/>
  <c r="R16" i="24"/>
  <c r="N69" i="24"/>
  <c r="L69" i="24" s="1"/>
  <c r="O69" i="24"/>
  <c r="P69" i="24" s="1"/>
  <c r="S24" i="24" l="1"/>
  <c r="T24" i="24"/>
  <c r="S56" i="24"/>
  <c r="L56" i="24"/>
  <c r="T56" i="24"/>
  <c r="S48" i="24"/>
  <c r="T48" i="24"/>
  <c r="T15" i="24"/>
  <c r="S15" i="24"/>
  <c r="L15" i="24"/>
  <c r="T67" i="24"/>
  <c r="S67" i="24"/>
  <c r="T19" i="24"/>
  <c r="S19" i="24"/>
  <c r="L19" i="24"/>
  <c r="P33" i="24"/>
  <c r="S64" i="24"/>
  <c r="T64" i="24"/>
  <c r="P45" i="24"/>
  <c r="R65" i="24"/>
  <c r="L65" i="24"/>
  <c r="T4" i="24"/>
  <c r="L4" i="24"/>
  <c r="S4" i="24"/>
  <c r="R57" i="24"/>
  <c r="S58" i="24"/>
  <c r="L58" i="24"/>
  <c r="T58" i="24"/>
  <c r="P35" i="24"/>
  <c r="P38" i="24"/>
  <c r="S51" i="24"/>
  <c r="T51" i="24"/>
  <c r="T27" i="24"/>
  <c r="L27" i="24"/>
  <c r="S27" i="24"/>
  <c r="S11" i="24"/>
  <c r="T11" i="24"/>
  <c r="L11" i="24"/>
  <c r="T59" i="24"/>
  <c r="S59" i="24"/>
  <c r="L59" i="24"/>
  <c r="P39" i="24"/>
  <c r="P26" i="24"/>
  <c r="P65" i="24"/>
  <c r="S3" i="24"/>
  <c r="T3" i="24"/>
  <c r="L3" i="24"/>
  <c r="S35" i="24"/>
  <c r="L35" i="24"/>
  <c r="T35" i="24"/>
  <c r="L17" i="24"/>
  <c r="S17" i="24"/>
  <c r="T17" i="24"/>
  <c r="S16" i="24"/>
  <c r="T16" i="24"/>
  <c r="P17" i="24"/>
  <c r="T50" i="24"/>
  <c r="S50" i="24"/>
  <c r="P53" i="24"/>
  <c r="P66" i="24"/>
  <c r="P37" i="24"/>
  <c r="L28" i="24"/>
  <c r="T28" i="24"/>
  <c r="S28" i="24"/>
  <c r="R68" i="24"/>
  <c r="L68" i="24"/>
  <c r="T41" i="24"/>
  <c r="S41" i="24"/>
  <c r="L41" i="24"/>
  <c r="P20" i="24"/>
  <c r="S53" i="24"/>
  <c r="T53" i="24"/>
  <c r="S37" i="24"/>
  <c r="L37" i="24"/>
  <c r="T37" i="24"/>
  <c r="L61" i="24"/>
  <c r="T61" i="24"/>
  <c r="S61" i="24"/>
  <c r="S8" i="24"/>
  <c r="T8" i="24"/>
  <c r="L9" i="24"/>
  <c r="S9" i="24"/>
  <c r="T9" i="24"/>
  <c r="L66" i="24"/>
  <c r="R66" i="24"/>
  <c r="L40" i="24"/>
  <c r="T40" i="24"/>
  <c r="S40" i="24"/>
  <c r="P27" i="24"/>
  <c r="P11" i="24"/>
  <c r="L54" i="24"/>
  <c r="T54" i="24"/>
  <c r="S54" i="24"/>
  <c r="P46" i="24"/>
  <c r="P61" i="24"/>
  <c r="S30" i="24"/>
  <c r="L30" i="24"/>
  <c r="T30" i="24"/>
  <c r="T42" i="24"/>
  <c r="S42" i="24"/>
  <c r="L42" i="24"/>
  <c r="T31" i="24"/>
  <c r="L31" i="24" s="1"/>
  <c r="S31" i="24"/>
  <c r="P9" i="24"/>
  <c r="P47" i="24"/>
  <c r="L63" i="24"/>
  <c r="R63" i="24"/>
  <c r="P25" i="24"/>
  <c r="L20" i="24"/>
  <c r="T20" i="24"/>
  <c r="S20" i="24"/>
  <c r="T32" i="24"/>
  <c r="S32" i="24"/>
  <c r="L32" i="24"/>
  <c r="S22" i="24"/>
  <c r="T22" i="24"/>
  <c r="L43" i="24"/>
  <c r="S43" i="24"/>
  <c r="T43" i="24"/>
  <c r="L46" i="24"/>
  <c r="T46" i="24"/>
  <c r="S46" i="24"/>
  <c r="T25" i="24"/>
  <c r="L25" i="24" s="1"/>
  <c r="S25" i="24"/>
  <c r="S45" i="24"/>
  <c r="L45" i="24"/>
  <c r="T45" i="24"/>
  <c r="L38" i="24"/>
  <c r="T38" i="24"/>
  <c r="S38" i="24"/>
  <c r="T65" i="24" l="1"/>
  <c r="S65" i="24"/>
  <c r="S63" i="24"/>
  <c r="T63" i="24"/>
  <c r="T66" i="24"/>
  <c r="S66" i="24"/>
  <c r="S68" i="24"/>
  <c r="T68" i="24"/>
  <c r="R74" i="24"/>
  <c r="L57" i="24"/>
  <c r="T57" i="24"/>
  <c r="R62" i="24"/>
  <c r="S57" i="24"/>
  <c r="T62" i="24" l="1"/>
  <c r="S62" i="24"/>
  <c r="T74" i="24"/>
  <c r="S74" i="24"/>
  <c r="H67" i="3"/>
  <c r="G67" i="3"/>
  <c r="F67" i="3"/>
  <c r="E67" i="3"/>
  <c r="C67" i="3"/>
  <c r="B67" i="3"/>
  <c r="C54" i="3"/>
  <c r="D54" i="3"/>
  <c r="E54" i="3"/>
  <c r="C55" i="3"/>
  <c r="D55" i="3"/>
  <c r="E55" i="3"/>
  <c r="C57" i="3"/>
  <c r="G57" i="3"/>
  <c r="C58" i="3"/>
  <c r="E58" i="3"/>
  <c r="F58" i="3"/>
  <c r="H58" i="3"/>
  <c r="G58" i="3"/>
  <c r="C59" i="3"/>
  <c r="G59" i="3"/>
  <c r="C60" i="3"/>
  <c r="C64" i="3"/>
  <c r="D64" i="3"/>
  <c r="C68" i="3"/>
  <c r="E68" i="3"/>
  <c r="F68" i="3"/>
  <c r="H68" i="3"/>
  <c r="G68" i="3"/>
  <c r="C69" i="3"/>
  <c r="E69" i="3"/>
  <c r="F69" i="3"/>
  <c r="H69" i="3"/>
  <c r="G69" i="3"/>
  <c r="C72" i="3"/>
  <c r="E72" i="3"/>
  <c r="F72" i="3"/>
  <c r="H72" i="3"/>
  <c r="G72" i="3"/>
  <c r="C73" i="3"/>
  <c r="E73" i="3"/>
  <c r="F73" i="3"/>
  <c r="H73" i="3"/>
  <c r="G73" i="3"/>
  <c r="C74" i="3"/>
  <c r="E74" i="3"/>
  <c r="F74" i="3"/>
  <c r="H74" i="3"/>
  <c r="G74" i="3"/>
  <c r="C76" i="3"/>
  <c r="H76" i="3"/>
  <c r="G76" i="3"/>
  <c r="C77" i="3"/>
  <c r="G77" i="3"/>
  <c r="C79" i="3"/>
  <c r="G79" i="3"/>
  <c r="C80" i="3"/>
  <c r="E80" i="3"/>
  <c r="F80" i="3"/>
  <c r="H80" i="3"/>
  <c r="G80" i="3"/>
  <c r="C51" i="3"/>
  <c r="D51" i="3"/>
  <c r="E51" i="3"/>
  <c r="C52" i="3"/>
  <c r="D52" i="3"/>
  <c r="E52" i="3"/>
  <c r="B80" i="3"/>
  <c r="B79" i="3"/>
  <c r="B77" i="3"/>
  <c r="B76" i="3"/>
  <c r="B74" i="3"/>
  <c r="B73" i="3"/>
  <c r="B72" i="3"/>
  <c r="B69" i="3"/>
  <c r="B68" i="3"/>
  <c r="B64" i="3"/>
  <c r="B60" i="3"/>
  <c r="B59" i="3"/>
  <c r="B58" i="3"/>
  <c r="B57" i="3"/>
  <c r="B55" i="3"/>
  <c r="B54" i="3"/>
  <c r="B52" i="3"/>
  <c r="B51" i="3"/>
  <c r="D21" i="23"/>
  <c r="E21" i="23" s="1"/>
  <c r="D20" i="23"/>
  <c r="E20" i="23" s="1"/>
  <c r="D19" i="23"/>
  <c r="E19" i="23" s="1"/>
  <c r="D18" i="23"/>
  <c r="E18" i="23" s="1"/>
  <c r="D17" i="23"/>
  <c r="E17" i="23" s="1"/>
  <c r="D16" i="23"/>
  <c r="E16" i="23" s="1"/>
  <c r="E15" i="23"/>
  <c r="D15" i="23"/>
  <c r="E14" i="23"/>
  <c r="D14" i="23"/>
  <c r="E13" i="23"/>
  <c r="D13" i="23"/>
  <c r="E12" i="23"/>
  <c r="D12" i="23"/>
  <c r="E11" i="23"/>
  <c r="D11" i="23"/>
  <c r="D10" i="23"/>
  <c r="E10" i="23" s="1"/>
  <c r="E9" i="23"/>
  <c r="D9" i="23"/>
  <c r="E8" i="23"/>
  <c r="D8" i="23"/>
  <c r="E7" i="23"/>
  <c r="D7" i="23"/>
  <c r="E6" i="23"/>
  <c r="D6" i="23"/>
  <c r="E5" i="23"/>
  <c r="D5" i="23"/>
  <c r="D4" i="23"/>
  <c r="E4" i="23" s="1"/>
  <c r="E3" i="23"/>
  <c r="D3" i="23"/>
  <c r="C24" i="22"/>
  <c r="C23" i="22"/>
  <c r="C21" i="22"/>
  <c r="C20" i="22"/>
  <c r="C19" i="22"/>
  <c r="C18" i="22"/>
  <c r="C17" i="22"/>
  <c r="C16" i="22"/>
  <c r="C15" i="22"/>
  <c r="C14" i="22"/>
  <c r="C13" i="22"/>
  <c r="C12" i="22"/>
  <c r="C11" i="22"/>
  <c r="C10" i="22"/>
  <c r="C9" i="22"/>
  <c r="C8" i="22"/>
  <c r="C7" i="22"/>
  <c r="C6" i="22"/>
  <c r="C5" i="22"/>
  <c r="C4" i="22"/>
  <c r="C3" i="22"/>
  <c r="E2" i="18"/>
  <c r="E21" i="17"/>
  <c r="E6" i="13"/>
  <c r="E24" i="23" l="1"/>
  <c r="E23" i="23"/>
</calcChain>
</file>

<file path=xl/sharedStrings.xml><?xml version="1.0" encoding="utf-8"?>
<sst xmlns="http://schemas.openxmlformats.org/spreadsheetml/2006/main" count="3610" uniqueCount="639">
  <si>
    <t>Valeur</t>
  </si>
  <si>
    <t>Nom du groupe d'étiquette</t>
  </si>
  <si>
    <t>Type d'étiquette</t>
  </si>
  <si>
    <t>Etiquettes</t>
  </si>
  <si>
    <t>Palette visible</t>
  </si>
  <si>
    <t>Palette de couleur</t>
  </si>
  <si>
    <t>Couleurs</t>
  </si>
  <si>
    <t>nodeTags</t>
  </si>
  <si>
    <t>Sous-Filieres</t>
  </si>
  <si>
    <t>Niveau d'aggrégation</t>
  </si>
  <si>
    <t>Liste des produits</t>
  </si>
  <si>
    <t>Définitions</t>
  </si>
  <si>
    <t>Bois hors forêt</t>
  </si>
  <si>
    <t>Primaire</t>
  </si>
  <si>
    <t>Forêt</t>
  </si>
  <si>
    <t>Bois d'origine agricole (bosquets, haies, vergers, argroforesterie et autres formation arborées n'entrant pas dans la définition de la forêt) et urbain (taille, élagage, abattage en milieu urbain, bois vert des décheteries) …</t>
  </si>
  <si>
    <t>Bois sur pied</t>
  </si>
  <si>
    <t>Volume aérien total des arbres recensables (diamètre à 1,3m de haut supérieur à 7,5cm) en forêt et peupleraies (donc hors agricole et urbain)</t>
  </si>
  <si>
    <t>Bois sur pied F</t>
  </si>
  <si>
    <t>"Bois sur pied" mais F = feuilus uniquement</t>
  </si>
  <si>
    <t>Bois sur pied R</t>
  </si>
  <si>
    <t>"Bois sur pied" mais R = Résineux uniquement</t>
  </si>
  <si>
    <t>Bois rond</t>
  </si>
  <si>
    <t>Bois exploité (sortie forêt) mais  non broyé</t>
  </si>
  <si>
    <t>Bois d'œuvre</t>
  </si>
  <si>
    <t>Bois à destination des scieries, tranchage, déroulage, y compris pour fabrication de merrains et traverses</t>
  </si>
  <si>
    <t>Bois d'œuvre F</t>
  </si>
  <si>
    <t>"Bois d'œuvre" mais F= feuillus uniquement</t>
  </si>
  <si>
    <t>Bois d'œuvre R</t>
  </si>
  <si>
    <t>"Bois d'œuvre" mais R = Résineux uniquement</t>
  </si>
  <si>
    <t>Bois d'industrie</t>
  </si>
  <si>
    <t>Bois à destination des industries de trituration (papier et panneaux) mais également poteaux, bois de mine, bois fibre, chimie du bois</t>
  </si>
  <si>
    <t>Bois d'industrie F</t>
  </si>
  <si>
    <t>"Bois d'industrie" mais F= feuillus uniquement</t>
  </si>
  <si>
    <t>Bois d'industrie R</t>
  </si>
  <si>
    <t>"Bois d'industrie" mais R = Résineux uniquement</t>
  </si>
  <si>
    <t>Bois bûche officiel</t>
  </si>
  <si>
    <t>Bois bûche</t>
  </si>
  <si>
    <t>Bois de chauffage vendu sous forme de bûches. Attention, ce produit ne comptabilise que celui du circuit commercial et non l'auto-approvisionnement et les circuits non  officiels.</t>
  </si>
  <si>
    <t>Sciages et autres</t>
  </si>
  <si>
    <t>Production des scieries et merandiers</t>
  </si>
  <si>
    <t>Sciages</t>
  </si>
  <si>
    <t>Bois sciés, éventuellement séchés, traités, rabotés, hors traverses et merrains</t>
  </si>
  <si>
    <t>Sciages F</t>
  </si>
  <si>
    <t>idem "Sciages" mais F= feuillus uniquement</t>
  </si>
  <si>
    <t>Sciages R</t>
  </si>
  <si>
    <t>idem "Sciages" mais R= résineux uniquement</t>
  </si>
  <si>
    <t>Traverses</t>
  </si>
  <si>
    <t>Traverses (pour chemin de fer en principe) produites par les scieries. Sont assimilés à des bois feuillus</t>
  </si>
  <si>
    <t>Merrains</t>
  </si>
  <si>
    <t>Merrains (pour tonnellerie). Sont assimilés à des bois feuillus.</t>
  </si>
  <si>
    <t>Connexes plaquettes déchets</t>
  </si>
  <si>
    <t>Ensemble hétérogène regroupant connexes de 1ère transfo (sciures, écorces et chutes sous forme de plaquettes de scierie), plaquettes forestières et bois en fin de vie</t>
  </si>
  <si>
    <t>Connexes</t>
  </si>
  <si>
    <t>Connexes et Plaquettes</t>
  </si>
  <si>
    <t>Sous produits des industries de 1ère transformation uniquement, répartis entre écorces, sciure et chutes (plaquettes de scierie).</t>
  </si>
  <si>
    <t>Ecorces</t>
  </si>
  <si>
    <t>Ecorces séparées lors de la première transformation des bois (fait l'hypthèse qu'il n'y a pas de pertes d'écorces en forêt)</t>
  </si>
  <si>
    <t>Ecorces F</t>
  </si>
  <si>
    <t>idem "Ecorces" mais F= feuillus uniquement</t>
  </si>
  <si>
    <t>Ecorces R</t>
  </si>
  <si>
    <t>idem "Ecorces" mais R= résineux uniquement</t>
  </si>
  <si>
    <t>Connexes hors écorces</t>
  </si>
  <si>
    <t>"Connexes" sauf les "Ecorces"</t>
  </si>
  <si>
    <t>Sciures</t>
  </si>
  <si>
    <t>Sciures produites lors de la première transformation des bois</t>
  </si>
  <si>
    <t>Sciures F</t>
  </si>
  <si>
    <t>idem "Sciures" mais F= feuillus uniquement</t>
  </si>
  <si>
    <t>Sciures R</t>
  </si>
  <si>
    <t>idem "Sciures" mais R= résineux uniquement</t>
  </si>
  <si>
    <t>Plaquettes de scierie</t>
  </si>
  <si>
    <t>chutes de scieries (dosses non vendues, délignures), généralement broyées en plaquettes</t>
  </si>
  <si>
    <t>Plaquettes de scierie F</t>
  </si>
  <si>
    <t>idem "Plaquettes de scierie" mais F= feuillus uniquement</t>
  </si>
  <si>
    <t>Plaquettes de scierie R</t>
  </si>
  <si>
    <t>idem "Plaquettes de scierie" mais R= résineux uniquement</t>
  </si>
  <si>
    <t>Plaquettes forestières</t>
  </si>
  <si>
    <t>Déchets bois</t>
  </si>
  <si>
    <t>Déchets</t>
  </si>
  <si>
    <t>Bois en fin de vie issu des déchetteries, de la déconstruction etc… Sans différenciation selon son classement (bois propre ou plus ou moins souillé entraînant des classement ICPE différents des chaufferies l'utilisant)</t>
  </si>
  <si>
    <t>Granulés</t>
  </si>
  <si>
    <t>Palettes et emballages</t>
  </si>
  <si>
    <t>Panneaux placages contreplaqués</t>
  </si>
  <si>
    <t>Ensemble hétérogène regroupant les productions brutes (placage) et plus élaborées (contreplaqué) du déroulage-tranchage (alimenté en qualité BO supérieur) ainsi que celles des fabricants de panneaux (alimenté en BIBE)</t>
  </si>
  <si>
    <t>Placages</t>
  </si>
  <si>
    <t>Bois déroulé ou tranché (en faible épaisseur) vendu en l'état</t>
  </si>
  <si>
    <t>Contreplaqués</t>
  </si>
  <si>
    <t>Panneaux réalisé par contrecollages de feuilles minces</t>
  </si>
  <si>
    <t>Panneaux</t>
  </si>
  <si>
    <t>Panneaux de bois non massif et hors contreplaqué. Réalisés à partir de bois broyé plus ou moins finement.</t>
  </si>
  <si>
    <t>Panneaux particules</t>
  </si>
  <si>
    <t>Panneaux fibres</t>
  </si>
  <si>
    <t>Panneaux MDF</t>
  </si>
  <si>
    <t>Panneaux OSB</t>
  </si>
  <si>
    <t>Pâte à papier</t>
  </si>
  <si>
    <t>Pâte destinée à la fabrication de papier et issue de bois traité soit mécaniquement (et thermiquement) soit de manière chimique. L'usage de papier recyclé n'est pas prévu dans ce produit, il le sera plus a l'aval avec la fabrication de papier carton à partir de pâte et/ou de papier recyclé.</t>
  </si>
  <si>
    <t>Pâte à papier mécanique</t>
  </si>
  <si>
    <t>idem "Pâte à papier" mais uniquement issue d'un traitement mécanique  : bois feuillus généralement</t>
  </si>
  <si>
    <t>Pâte à papier chimique</t>
  </si>
  <si>
    <t>idem "Pâte à papier" mais uniquement issue d'un traitement chimique (au bisulfite , au bisulfite neutre, et au sulfate): bois résineux généralement</t>
  </si>
  <si>
    <t>Résidus de pâte à papier</t>
  </si>
  <si>
    <t>Résidus de la fabrication de la pâte à papier (solides ou liquides : liqueurs noires), susceptible de valorisation</t>
  </si>
  <si>
    <t>Papiers cartons</t>
  </si>
  <si>
    <t>Papier et carton produits par l'industrie papetière</t>
  </si>
  <si>
    <t>Papier à recycler</t>
  </si>
  <si>
    <t>Papier en fin de vie. Il s'agit de la collecte séparative du papier uniquement.</t>
  </si>
  <si>
    <t>Bois rond F hors BE</t>
  </si>
  <si>
    <t>idem "Bois rond" mais F= feuillus uniquement. Le BE F n'est pas identifié en tant que tel.</t>
  </si>
  <si>
    <t>cf ci-dessus</t>
  </si>
  <si>
    <t>Bois rond R hors BE</t>
  </si>
  <si>
    <t>idem "Bois rond" mais R= résineux uniquement. Le BE R n'est pas identifié en tant que tel.</t>
  </si>
  <si>
    <t>Combustibles chaudières collectives</t>
  </si>
  <si>
    <t>Combustibles bois des chaudières collectives et industrielles et cogénérations</t>
  </si>
  <si>
    <t>Bois bûche ménages</t>
  </si>
  <si>
    <t>Bois bûche consommé par les ménages, passant par les circuits commerciaux ("Bois bûche officiel") ou non et bois agricole inclus (l'autoconsommation dans le monde agricole étant actuellement quasi le seul usage de ces bois agricole)</t>
  </si>
  <si>
    <t>Bois bûche circuit court</t>
  </si>
  <si>
    <t>Bois hors forêt circuit court</t>
  </si>
  <si>
    <t>Connexes F</t>
  </si>
  <si>
    <t>idem "Connexes" mais F= feuillus uniquement</t>
  </si>
  <si>
    <t>Connexes hors écorces F</t>
  </si>
  <si>
    <t>idem "Connexes hors écorces" mais F= feuillus uniquement</t>
  </si>
  <si>
    <t>Connexes R</t>
  </si>
  <si>
    <t>idem "Connexes" mais R= résineux uniquement</t>
  </si>
  <si>
    <t>Connexes hors écorces R</t>
  </si>
  <si>
    <t>idem "Connexes hors écorces" mais R= résineux uniquement</t>
  </si>
  <si>
    <t>Connexes hors écorces et déchets</t>
  </si>
  <si>
    <t>Plaquettes</t>
  </si>
  <si>
    <t>Liste des secteurs</t>
  </si>
  <si>
    <t>Accroissement naturel</t>
  </si>
  <si>
    <t>Processus d'accroissement naturel du volume aérien des forêts régionales</t>
  </si>
  <si>
    <t>Stock initial</t>
  </si>
  <si>
    <t>Volume aérien total des forêts régionales mesuré dans le cadre de l'IFN, en début de période concernée</t>
  </si>
  <si>
    <t>Stock final</t>
  </si>
  <si>
    <t>Volume aérien total des forêts régionales mesuré dans le cadre de l'IFN, en fin de période concernée</t>
  </si>
  <si>
    <t>Mortalité</t>
  </si>
  <si>
    <t>Processus de mortalité du volume aérien des forêts régionales</t>
  </si>
  <si>
    <t>Exploitation forestière</t>
  </si>
  <si>
    <t>Processus de coupe, débardage et sortie des bois forestiers, mais ne prend en compte que celle déclarée et donc ni  l'autoconsommation ni les circuits parallèles (marché noir, affouage…)</t>
  </si>
  <si>
    <t>Prélèvements</t>
  </si>
  <si>
    <t>Prélèvements en forêt (IFN)</t>
  </si>
  <si>
    <t>officiels (EAB)</t>
  </si>
  <si>
    <t>Auto-approvisionnement et circuits courts</t>
  </si>
  <si>
    <t>non officiels</t>
  </si>
  <si>
    <t>Pertes de récolte</t>
  </si>
  <si>
    <t>pertes associées aux récoltes officielles ou non</t>
  </si>
  <si>
    <t>Scieries</t>
  </si>
  <si>
    <t>Unités sciant du bois pour produire des sciages et des connexes</t>
  </si>
  <si>
    <t>Scieries F</t>
  </si>
  <si>
    <t>Part de l'activité feuillus des scieries. Une scierie mixte participe donc simulanément à Scierie F et à Scierie R</t>
  </si>
  <si>
    <t>Scieries R</t>
  </si>
  <si>
    <t>Part de l'activité résineux des scieries</t>
  </si>
  <si>
    <t>Production de granulés</t>
  </si>
  <si>
    <t>Fabrication de granulés de chauffage. D'après les flux prévus, uniquement à partir de sciures de feuillus ou résineux.</t>
  </si>
  <si>
    <t>Usines de contreplaqués</t>
  </si>
  <si>
    <t>Unité de production de panneaux à partir de feuilles de bois issues du tranchage ou déroulage</t>
  </si>
  <si>
    <t>Usines de tranchage et déroulage</t>
  </si>
  <si>
    <t>Unités de tranchage et/ou déroulage de bois dont les produits font moins de x mm  d'épaisseurs</t>
  </si>
  <si>
    <t>Fabrication de pâte à papier</t>
  </si>
  <si>
    <t>Industries de panneaux et de pâte</t>
  </si>
  <si>
    <t>Fabrication de papiers cartons</t>
  </si>
  <si>
    <t>Fabrication de papier ou de carton à partir de pâte à papier ou de papier à recycler</t>
  </si>
  <si>
    <t>Fabrication d'emballages bois</t>
  </si>
  <si>
    <t>Fabrication d'emballages et palettes à partir de bois issus de sciages, généralement de qualité inférieure.</t>
  </si>
  <si>
    <t>Valorisation énergétique</t>
  </si>
  <si>
    <t>Tous usages énergétiques du bois (forestier ou non), connexes, granulés et déchets bois.</t>
  </si>
  <si>
    <t>Chauffage ménages</t>
  </si>
  <si>
    <t>Consommation de BE (sous toutes formes) par les ménages</t>
  </si>
  <si>
    <t>Chauffage industriel et collectif</t>
  </si>
  <si>
    <t>Toute valorisation énergétique hors chauffage des ménages (y.c. cogénération)</t>
  </si>
  <si>
    <t>Chaufferies sup 1 MW</t>
  </si>
  <si>
    <t>Chaufferies inf 1 MW</t>
  </si>
  <si>
    <t>Consommation</t>
  </si>
  <si>
    <t>Consommation intermédaire ou finale</t>
  </si>
  <si>
    <t>Addition au stock</t>
  </si>
  <si>
    <t>Echanges</t>
  </si>
  <si>
    <t>Les colonnes E et F permettent de spécifier que l'addition au stock se calcule comme le stock final moins le stock initial.</t>
  </si>
  <si>
    <t>Hors Pays de Savoie</t>
  </si>
  <si>
    <t>Reste du monde par rapport à la région considérée donc autres pays et autres régions</t>
  </si>
  <si>
    <t>Liste des échanges</t>
  </si>
  <si>
    <t>International</t>
  </si>
  <si>
    <t>Ensemble des pays étrangers</t>
  </si>
  <si>
    <t>Autres régions françaises</t>
  </si>
  <si>
    <t>Ensemble des régions françaises à l'exception de Grand-Est</t>
  </si>
  <si>
    <t>Exportations nettes</t>
  </si>
  <si>
    <t>Les colonnes E et F permettent de spécifier que les exportations nettes sont les exportations moins les importations</t>
  </si>
  <si>
    <t>Importations nettes</t>
  </si>
  <si>
    <t>Les colonnes E et F permettent de spécifier que les importations nettes sont les importations moins les exportations</t>
  </si>
  <si>
    <t>Origine</t>
  </si>
  <si>
    <t>Destination</t>
  </si>
  <si>
    <t>Incertitude</t>
  </si>
  <si>
    <t>Quantité naturelle</t>
  </si>
  <si>
    <t>Unité naturelle</t>
  </si>
  <si>
    <t>Facteur de conversion</t>
  </si>
  <si>
    <t>Source</t>
  </si>
  <si>
    <t>Hypothèses</t>
  </si>
  <si>
    <t>56912.754</t>
  </si>
  <si>
    <t>1000 m3</t>
  </si>
  <si>
    <t>1.0</t>
  </si>
  <si>
    <t>IFN (2014-2018)</t>
  </si>
  <si>
    <t>1000 m3 aérien</t>
  </si>
  <si>
    <t>72619.3</t>
  </si>
  <si>
    <t>369.812</t>
  </si>
  <si>
    <t>IFN (2009-2018)</t>
  </si>
  <si>
    <t>1048.849</t>
  </si>
  <si>
    <t>1411.422</t>
  </si>
  <si>
    <t>1610.627</t>
  </si>
  <si>
    <t>263.8413568431421</t>
  </si>
  <si>
    <t>395.2699407137635</t>
  </si>
  <si>
    <t>13.108</t>
  </si>
  <si>
    <t>1000 m3 bois rond</t>
  </si>
  <si>
    <t>1.0005612238864892</t>
  </si>
  <si>
    <t>DRAAF EAB 2019</t>
  </si>
  <si>
    <t>57.062</t>
  </si>
  <si>
    <t>1000 t</t>
  </si>
  <si>
    <t>1.4926210784366407</t>
  </si>
  <si>
    <t>Observatoire BE 2020</t>
  </si>
  <si>
    <t>11.208</t>
  </si>
  <si>
    <t>10.294</t>
  </si>
  <si>
    <t>362.267</t>
  </si>
  <si>
    <t>298.2</t>
  </si>
  <si>
    <t>Sitram (trm, vnf)</t>
  </si>
  <si>
    <t>2.152</t>
  </si>
  <si>
    <t>Sitram (douanes)</t>
  </si>
  <si>
    <t>1.806</t>
  </si>
  <si>
    <t>38.422</t>
  </si>
  <si>
    <t>63.0</t>
  </si>
  <si>
    <t>1.9155303839936892</t>
  </si>
  <si>
    <t>étude PEB-ASDER-PRIORITERRE 2014</t>
  </si>
  <si>
    <t>243.0</t>
  </si>
  <si>
    <t>150.0</t>
  </si>
  <si>
    <t>6.285</t>
  </si>
  <si>
    <t>0.667</t>
  </si>
  <si>
    <t>SYANE &amp; ASDER</t>
  </si>
  <si>
    <t>29.671</t>
  </si>
  <si>
    <t>176.943</t>
  </si>
  <si>
    <t>13.691</t>
  </si>
  <si>
    <t>0.0</t>
  </si>
  <si>
    <t>1.8683107801532015</t>
  </si>
  <si>
    <t>Enquête PEB</t>
  </si>
  <si>
    <t>1.369307787527249</t>
  </si>
  <si>
    <t>89.734</t>
  </si>
  <si>
    <t>4.302</t>
  </si>
  <si>
    <t>3.0</t>
  </si>
  <si>
    <t>DRAAF EAB 2018</t>
  </si>
  <si>
    <t>1.458</t>
  </si>
  <si>
    <t>202.075</t>
  </si>
  <si>
    <t>1.7413912581760809</t>
  </si>
  <si>
    <t>17.605</t>
  </si>
  <si>
    <t>2.0</t>
  </si>
  <si>
    <t>1.0006439208607618</t>
  </si>
  <si>
    <t>234.23</t>
  </si>
  <si>
    <t>1.0005405517786232</t>
  </si>
  <si>
    <t>22.2595</t>
  </si>
  <si>
    <t>1.617006168306361</t>
  </si>
  <si>
    <t>10.819</t>
  </si>
  <si>
    <t>1000 m3 de sciage</t>
  </si>
  <si>
    <t>Estimation PEB 2020</t>
  </si>
  <si>
    <t>1.881</t>
  </si>
  <si>
    <t>2.114546527785241</t>
  </si>
  <si>
    <t>7.926</t>
  </si>
  <si>
    <t>1.435</t>
  </si>
  <si>
    <t>70.076</t>
  </si>
  <si>
    <t>SYANE &amp; ASDER + enquête PEB</t>
  </si>
  <si>
    <t>61.401</t>
  </si>
  <si>
    <t>9.406</t>
  </si>
  <si>
    <t>250.0</t>
  </si>
  <si>
    <t>43.0</t>
  </si>
  <si>
    <t>5.305</t>
  </si>
  <si>
    <t>0.035</t>
  </si>
  <si>
    <t>0.5</t>
  </si>
  <si>
    <t>44.0</t>
  </si>
  <si>
    <t>2.3249549502081512</t>
  </si>
  <si>
    <t>Enquête PEB (Propellet)</t>
  </si>
  <si>
    <t>10.0</t>
  </si>
  <si>
    <t>1.0220716370010374</t>
  </si>
  <si>
    <t>1.0248006189575118</t>
  </si>
  <si>
    <t>Mémento FCBA</t>
  </si>
  <si>
    <t>1.9901614379155212</t>
  </si>
  <si>
    <t>14.334</t>
  </si>
  <si>
    <t>1.5625882812963106</t>
  </si>
  <si>
    <t>98.3915</t>
  </si>
  <si>
    <t>6.4185</t>
  </si>
  <si>
    <t>32.0</t>
  </si>
  <si>
    <t>6.879</t>
  </si>
  <si>
    <t>34.0</t>
  </si>
  <si>
    <t>34.032</t>
  </si>
  <si>
    <t>0.56</t>
  </si>
  <si>
    <t>0.899</t>
  </si>
  <si>
    <t>1.3</t>
  </si>
  <si>
    <t>2.238931617654961</t>
  </si>
  <si>
    <t>70.0</t>
  </si>
  <si>
    <t>85.0</t>
  </si>
  <si>
    <t>45.0</t>
  </si>
  <si>
    <t>2.092459455187336</t>
  </si>
  <si>
    <t>18.8795</t>
  </si>
  <si>
    <t>55.076</t>
  </si>
  <si>
    <t>165.0</t>
  </si>
  <si>
    <t>235.0</t>
  </si>
  <si>
    <t>200.0</t>
  </si>
  <si>
    <t>8.7</t>
  </si>
  <si>
    <t>71.482</t>
  </si>
  <si>
    <t>SYANE &amp; ASDER + Enquête PEB</t>
  </si>
  <si>
    <t>Minimum en quantité de référence</t>
  </si>
  <si>
    <t>Maximum en quantité de référence</t>
  </si>
  <si>
    <t>Minimum en quantité naturelle</t>
  </si>
  <si>
    <t>Maximum en quantité naturelle</t>
  </si>
  <si>
    <t>Hypothèse (moins de 1 million de m3 de prélèvement de bois hors forêt / an)</t>
  </si>
  <si>
    <t>Hypothèse : pas d'usine de contreplaqué</t>
  </si>
  <si>
    <t>Hypothèse : pas d'usine de déroulage/tranchage</t>
  </si>
  <si>
    <t>Identifiant</t>
  </si>
  <si>
    <t>Equation d'égalité (eq = 0)</t>
  </si>
  <si>
    <t>Equation d'inégalité borne haute (eq &lt;= 0)</t>
  </si>
  <si>
    <t>Equation d'inégalité borne basse (eq &gt;= 0)</t>
  </si>
  <si>
    <t>nette109</t>
  </si>
  <si>
    <t>*</t>
  </si>
  <si>
    <t>nette112</t>
  </si>
  <si>
    <t>Source :</t>
  </si>
  <si>
    <t>Pole excellence bois</t>
  </si>
  <si>
    <t>Version du modèle :</t>
  </si>
  <si>
    <t>Forêt-Bois 2.0 : Pays de Savoie</t>
  </si>
  <si>
    <t>Mise en ligne :</t>
  </si>
  <si>
    <t>Contact :</t>
  </si>
  <si>
    <t>t.guiraudie@poleexcellencebois.fr</t>
  </si>
  <si>
    <t>Organisation du classeur excel</t>
  </si>
  <si>
    <t>Les onglets suivants définissent la structure du modèle :</t>
  </si>
  <si>
    <t>Paramètres</t>
  </si>
  <si>
    <t>Produits</t>
  </si>
  <si>
    <t>Secteurs</t>
  </si>
  <si>
    <t>Flux pouvant exister</t>
  </si>
  <si>
    <t>Le remplissage des données initiales s'effectue dans les onglets suivants :</t>
  </si>
  <si>
    <t>Données</t>
  </si>
  <si>
    <t xml:space="preserve">min max </t>
  </si>
  <si>
    <t>Contraintes</t>
  </si>
  <si>
    <t>Conversions</t>
  </si>
  <si>
    <t>Les résultats réconciliés sont disponibles dans les onglets :</t>
  </si>
  <si>
    <t>Résultats FR</t>
  </si>
  <si>
    <t>2 onglets de tableaux emplois ressources (ter) exprimés en 1000 m3 équivalent bois fibre (m3f)</t>
  </si>
  <si>
    <t>Navigation dans l'onglet résultats</t>
  </si>
  <si>
    <t>Utiliser les filtres pour accéder aux données souhaitées :</t>
  </si>
  <si>
    <t>par produit</t>
  </si>
  <si>
    <t>par secteur</t>
  </si>
  <si>
    <t>par origine (produit ou secteur)</t>
  </si>
  <si>
    <t>par destination (produit ou secteur)</t>
  </si>
  <si>
    <t>Les importations et exportations sont des secteurs.</t>
  </si>
  <si>
    <t>"International" = échanges internationaux.</t>
  </si>
  <si>
    <t>"Importations/Exportations nettes" = échanges nets avec le reste du monde</t>
  </si>
  <si>
    <t>NB</t>
  </si>
  <si>
    <t>Des commentaires peuvent être faits sur chaque onglet, notamment sur :</t>
  </si>
  <si>
    <t>Existence d’informations plus fiables ou complémentaires (données, incertitudes, intervalles plausibles [min,max]…)</t>
  </si>
  <si>
    <t>Points de vigilance sur des résultats a priori peu vraisemblables,</t>
  </si>
  <si>
    <t>Hypothèses de calcul des facteurs de conversion (taux d’humidité des produits etc.)</t>
  </si>
  <si>
    <t>Besoins de conversion dans des unités spécifiques</t>
  </si>
  <si>
    <t>Besoins en termes de visualisation des résultats</t>
  </si>
  <si>
    <t>Autres…</t>
  </si>
  <si>
    <t xml:space="preserve"> (en fonction des prélèvements dans les Savoie - EAB 2019)</t>
  </si>
  <si>
    <t>essence</t>
  </si>
  <si>
    <t>Pondération feuillus</t>
  </si>
  <si>
    <t xml:space="preserve">Pondération résineux
 </t>
  </si>
  <si>
    <t>hêtre</t>
  </si>
  <si>
    <t>chêne</t>
  </si>
  <si>
    <t>orme</t>
  </si>
  <si>
    <t>frêne</t>
  </si>
  <si>
    <t>chataigner</t>
  </si>
  <si>
    <t>charme</t>
  </si>
  <si>
    <t>bouleau</t>
  </si>
  <si>
    <t>noyer</t>
  </si>
  <si>
    <t>merisier</t>
  </si>
  <si>
    <t>peuplier</t>
  </si>
  <si>
    <t>aulne</t>
  </si>
  <si>
    <t>érable</t>
  </si>
  <si>
    <t>tilleul</t>
  </si>
  <si>
    <t>sapin</t>
  </si>
  <si>
    <t>épicéa</t>
  </si>
  <si>
    <t>pin maritime</t>
  </si>
  <si>
    <t>pin sylvestre</t>
  </si>
  <si>
    <t>douglas</t>
  </si>
  <si>
    <t>mélèze</t>
  </si>
  <si>
    <t>Pourcentage F/R</t>
  </si>
  <si>
    <t>humidité sur brute</t>
  </si>
  <si>
    <t>Local</t>
  </si>
  <si>
    <t>&gt; saturation</t>
  </si>
  <si>
    <t>Denisté du papier (t/m3)</t>
  </si>
  <si>
    <t>Inventaire Forestier National 2018</t>
  </si>
  <si>
    <t>Période</t>
  </si>
  <si>
    <t>Quantité</t>
  </si>
  <si>
    <t>Unité d'origine</t>
  </si>
  <si>
    <t>Commentaire</t>
  </si>
  <si>
    <t>moy 2018</t>
  </si>
  <si>
    <t>Bois sur pied F (peupliers)</t>
  </si>
  <si>
    <t>Bois sur pied F (hors peupliers)</t>
  </si>
  <si>
    <t>moy 2011-2020</t>
  </si>
  <si>
    <t>email envoyé à Antoine Colin pour avoir les dernières données IFN vendredi 07,01,2022</t>
  </si>
  <si>
    <t>DRAAF - Enquète Annuel de Branche 2019</t>
  </si>
  <si>
    <t>Isère vers Savoie</t>
  </si>
  <si>
    <t>80% de l'Isère vers la Savoie et un peu de l'Ain vers la Haute Savoie</t>
  </si>
  <si>
    <t>Estimation de 1639 m3 de feuillus sciés en Savoie pour arriver à 2000 m3 de feuillus sciés en PdS</t>
  </si>
  <si>
    <t>en attente des données sur référentiel Savoie + Haute-Savoie par DRAAF Frédéric Fontvieille. Email envoyé le 07.01.2022</t>
  </si>
  <si>
    <t>Observatoire Bois déchiqueté 2020</t>
  </si>
  <si>
    <t>Multitrans représente la moitié des ventes, dont 25 kt vendu à société d'exploitation ou leur société d'appro</t>
  </si>
  <si>
    <t>Ventes de Savoie Pan : 5 kt direct MOa et 10 kt à société d'exploitation (ENGIE, Dalkia, Idex…) ou leur société d'appro (SOVEN, ENERBIO, BEF…)</t>
  </si>
  <si>
    <t>Données de l'ASDER et du SYANE sur consommation de bois énergie</t>
  </si>
  <si>
    <t>Etude PEB-ASDER-PRIORITERRE 2014 sur le chauffage domestique</t>
  </si>
  <si>
    <t>Etude chauffage domestique PEB+ASDER+PRIORITERRE 2014</t>
  </si>
  <si>
    <t>Données enquêtés par le PEB</t>
  </si>
  <si>
    <t>Info des fabricants de pâte et papetiers</t>
  </si>
  <si>
    <t>RDM conso 600 000 MAP de connexes résineux pour carton = 150 kt de connexes</t>
  </si>
  <si>
    <t>Ecorce</t>
  </si>
  <si>
    <t>Chaufferies industrielle</t>
  </si>
  <si>
    <t>RDM Cascades (écorce)</t>
  </si>
  <si>
    <t>Bois A recyclé</t>
  </si>
  <si>
    <t>RDM Cascades (Bois A recyclé)</t>
  </si>
  <si>
    <t>Connexes de scierie</t>
  </si>
  <si>
    <t>Alpin Pellet</t>
  </si>
  <si>
    <t>75 000 tonnes de connexes de scierie à 50% d'humidité (70% sciure et 30% plaquettes) pour production de 40000 tonnes de granulés</t>
  </si>
  <si>
    <t>Eric Vial Propellet</t>
  </si>
  <si>
    <t>Lalliard</t>
  </si>
  <si>
    <t>Alterbois</t>
  </si>
  <si>
    <t>Enquête tél PEB</t>
  </si>
  <si>
    <t>PDL produit 1,3 kt de pâte à papier chimique à base de lin et de chanvre</t>
  </si>
  <si>
    <t>RdM produit 70 kt de pâte auto consommée</t>
  </si>
  <si>
    <t>RdM = 50 kt; PDL = 35 kt</t>
  </si>
  <si>
    <t>DS Smith importe 45 kt de papier à recycler pour produire du carton ondulé</t>
  </si>
  <si>
    <t>Pas de vente de pâte à papier</t>
  </si>
  <si>
    <t>70 kt auto consommée de RdM + 50 kt importé de RdM + 35 kt importé de PDL + 10 kt de recyclage + chanvre de PDL</t>
  </si>
  <si>
    <t>PDL produit 40 kt de papier, RdM produit 150 kt de carton, DS Smith produit 45 kt de carton ondulé</t>
  </si>
  <si>
    <t>???</t>
  </si>
  <si>
    <t>PDL vend toute sa production hors PdS = 40 kt</t>
  </si>
  <si>
    <t>PDL recycle 20% dans leur production soit 8700 t de papier</t>
  </si>
  <si>
    <t>Eurolamellé=30km3 + Sivalbp=24km3 + Lignalpes=70km3 + estimation de 26km3 importé par les scieurs, autres raboteurs, menuisiers, charpentiers…</t>
  </si>
  <si>
    <t>à la louche : 150 km3 importés + 100 km3 de production locale, consommée localement (charpente, (ameublement), embalage, revêtements…)</t>
  </si>
  <si>
    <t>Pas d'exports de sciages feuillus car pas de sciage de feuillus</t>
  </si>
  <si>
    <t>Pas d'usine de CP en pays de Savoie</t>
  </si>
  <si>
    <t>annee</t>
  </si>
  <si>
    <t>code_reg</t>
  </si>
  <si>
    <t>reg</t>
  </si>
  <si>
    <t>code_pays</t>
  </si>
  <si>
    <t>pays</t>
  </si>
  <si>
    <t>produit_modele</t>
  </si>
  <si>
    <t>tonnes</t>
  </si>
  <si>
    <t>flux</t>
  </si>
  <si>
    <t>Savoie et Haute-Savoie</t>
  </si>
  <si>
    <t>France - Monaco</t>
  </si>
  <si>
    <t>IMPORT</t>
  </si>
  <si>
    <t>Belgique</t>
  </si>
  <si>
    <t>Luxembourg</t>
  </si>
  <si>
    <t>Pays-Bas</t>
  </si>
  <si>
    <t>Italie</t>
  </si>
  <si>
    <t>Royaume Uni</t>
  </si>
  <si>
    <t>Irlande</t>
  </si>
  <si>
    <t>Danemark</t>
  </si>
  <si>
    <t>Autriche</t>
  </si>
  <si>
    <t>Suisse</t>
  </si>
  <si>
    <t>Suède</t>
  </si>
  <si>
    <t>Finlande</t>
  </si>
  <si>
    <t>Lettonie</t>
  </si>
  <si>
    <t>Lituanie</t>
  </si>
  <si>
    <t>Ukraine</t>
  </si>
  <si>
    <t>Pologne</t>
  </si>
  <si>
    <t>Allemagne</t>
  </si>
  <si>
    <t>République Tchèque</t>
  </si>
  <si>
    <t>Slovaquie</t>
  </si>
  <si>
    <t>Espagne</t>
  </si>
  <si>
    <t>Portugal</t>
  </si>
  <si>
    <t>Turquie</t>
  </si>
  <si>
    <t>Croatie</t>
  </si>
  <si>
    <t>Tunisie</t>
  </si>
  <si>
    <t>Sierra-Leone</t>
  </si>
  <si>
    <t>Cameroun</t>
  </si>
  <si>
    <t>Gabon</t>
  </si>
  <si>
    <t>USA - Porto Rico</t>
  </si>
  <si>
    <t>Canada</t>
  </si>
  <si>
    <t>Brésil</t>
  </si>
  <si>
    <t>Uruguay</t>
  </si>
  <si>
    <t>Chili</t>
  </si>
  <si>
    <t>EXPORT</t>
  </si>
  <si>
    <t>Belarus</t>
  </si>
  <si>
    <t>Russie</t>
  </si>
  <si>
    <t>Roumanie</t>
  </si>
  <si>
    <t>Bulgarie</t>
  </si>
  <si>
    <t>Maroc</t>
  </si>
  <si>
    <t>Egypte</t>
  </si>
  <si>
    <t>République d'Afrique du Sud</t>
  </si>
  <si>
    <t>Israel</t>
  </si>
  <si>
    <t>code_reg_cht</t>
  </si>
  <si>
    <t>reg_cht</t>
  </si>
  <si>
    <t>code_reg_decht</t>
  </si>
  <si>
    <t>reg_decht</t>
  </si>
  <si>
    <t>nb_obs</t>
  </si>
  <si>
    <t>uncert</t>
  </si>
  <si>
    <t>Île-de-France</t>
  </si>
  <si>
    <t>Centre-Val de Loire</t>
  </si>
  <si>
    <t>Bourgogne-Franche-Comté</t>
  </si>
  <si>
    <t>Normandie</t>
  </si>
  <si>
    <t>Hauts-de-France</t>
  </si>
  <si>
    <t>Grand Est</t>
  </si>
  <si>
    <t>Nouvelle-Aquitaine</t>
  </si>
  <si>
    <t>Occitanie</t>
  </si>
  <si>
    <t>Provence-Alpes-Côte d'Azur</t>
  </si>
  <si>
    <t>Auvergne-Rhône-Alpes hors Savoie et Haute-Savoie</t>
  </si>
  <si>
    <t>2017_2018</t>
  </si>
  <si>
    <t>Pays de la Loire</t>
  </si>
  <si>
    <t>Bretagne</t>
  </si>
  <si>
    <t xml:space="preserve"> (source : https://agritrop.cirad.fr/589166)</t>
  </si>
  <si>
    <t>http://www.afpia-estnord.fr/fichiers/download/Article%20Bernard%20Le%20Bouvet.pdf</t>
  </si>
  <si>
    <t xml:space="preserve">masse volumique 15% hs </t>
  </si>
  <si>
    <t>infra-densité 
(masse sèche / volume vert)</t>
  </si>
  <si>
    <t>Moyenne F</t>
  </si>
  <si>
    <t>infra_d_f</t>
  </si>
  <si>
    <t>Moyenne R</t>
  </si>
  <si>
    <t>infra_d_r</t>
  </si>
  <si>
    <t xml:space="preserve">Retrait total
</t>
  </si>
  <si>
    <t>retrait volumique (%) 
par % d'humidité 
sur sec</t>
  </si>
  <si>
    <t xml:space="preserve">tangentiel 
</t>
  </si>
  <si>
    <t xml:space="preserve">radial 
</t>
  </si>
  <si>
    <t xml:space="preserve"> 
volumique
</t>
  </si>
  <si>
    <t>retrait_v_f</t>
  </si>
  <si>
    <t>retrait_v_r</t>
  </si>
  <si>
    <t>Traduction</t>
  </si>
  <si>
    <t>Le rendement des scieries F (volume de sciages / bois sur écorce en entrée de process) est compris entre 40% et 50%
NB : Chiffres de la région Grand Est</t>
  </si>
  <si>
    <t>Le rendement des scieries R (volume de sciages / bois sur écorce en entrée de process) est en moyenne de 55%.
NB : On a estimé cela en demandant les rendements des scieries des Savoie, qui scient 96% de Sapin et d'Epicéa en volume</t>
  </si>
  <si>
    <t>67% des connexes hors écorces produits sont des plaquettes (le reste, 33% sont des sciures).</t>
  </si>
  <si>
    <t>Idem</t>
  </si>
  <si>
    <t>Le taux d'écorce sur les feuillus en entrée des scieries est de 12% (la scierie génère 0,12 unités d'écorces pour 1 unité de bois brut feuillus en entrée)</t>
  </si>
  <si>
    <t>Idem résineux = Sapin / Epicéa = 10%</t>
  </si>
  <si>
    <t>Idem s'il s'agit d'une usine de trituration (pâte à papier ou panneaux)</t>
  </si>
  <si>
    <t>Idem = 10%</t>
  </si>
  <si>
    <t>Pour une unité de pâte mécanique produite, l'usine produit entre 0.045 et 0.055 unités de résidus.</t>
  </si>
  <si>
    <t>Pour une unité de pâte chimique produite, l'usine produit entre 0.95 et 1.05 unités de résidus.</t>
  </si>
  <si>
    <t>0,77 * papier carton utilisé par la conso finale est égal à 1* papier recycler produit par celle-ci.
77% du papier consommé est trié pour être recyclé.</t>
  </si>
  <si>
    <t>volume de bois sur pied feuillus exploité &gt;= volume BO et BI feuillus produit</t>
  </si>
  <si>
    <t>volume de bois sur pied résineux exploité &gt;= volume BO et BI résineux produit</t>
  </si>
  <si>
    <t>Pour une unité de papier carton produite, il faut entre 0.55 et 0.70 unités de papier à recycler. Le reste provient de la pâte à papier (non recyclée) car il faut respecter l'équilibre matière sur ce secteur (soit entre 30% et 45%).</t>
  </si>
  <si>
    <t>Pertes = 0,08*BO + 0.15*BIBE</t>
  </si>
  <si>
    <t>Pertes F &gt;= 0,08*BO F + 0.15*BIBE F
(Pour avoir l'égalité il faudrait ajouter le bois bûche officiel F)</t>
  </si>
  <si>
    <t>Pertes R &gt;= 0,08*BO R + 0.15*BIBE R
(Pour avoir l'égalité il faudrait ajouter le bois bûche officiel R)</t>
  </si>
  <si>
    <t>Nécessaire pour empêcher le modèle de transformer du bois hors forêt en bois bûche circuit court ou inversement de transformer du bois sur pied (forêt) en bois hors forêt circuit court.</t>
  </si>
  <si>
    <t>Au moins 80% du bois bûche officiel (EAB) est consommé localement par les ménages.</t>
  </si>
  <si>
    <t>Idem s'il s'agit d'une usine de tranchage/déroulage</t>
  </si>
  <si>
    <t>idem s'il s'agit d'une usine de contreplaqué</t>
  </si>
  <si>
    <t>idem</t>
  </si>
  <si>
    <t>Connexes et Plaquettes:Déchets</t>
  </si>
  <si>
    <t>Bois d'œuvre:Bois d'industrie</t>
  </si>
  <si>
    <t>Forêt:Bois d'œuvre:Bois d'industrie:Bois bûche:Connexes et Plaquettes:Déchets</t>
  </si>
  <si>
    <t>Flux en forêt</t>
  </si>
  <si>
    <t>Scieries, tranchage, déroulage</t>
  </si>
  <si>
    <t>Trituration</t>
  </si>
  <si>
    <t>Bois énergie</t>
  </si>
  <si>
    <t>Conso</t>
  </si>
  <si>
    <t>Echanges régionaux et internationaux</t>
  </si>
  <si>
    <t>Ressources. Ce tableau définit les flux de produits (lignes ci-dessous) générables par les secteurs (colonnes ci-contre). Contient 1 si le flux peut exister. En bleu si une donnée d'entrée est fournie au modèle.</t>
  </si>
  <si>
    <t>Emplois. Ce tableau définit les flux de produits (lignes ci-dessous) consommables par les secteurs (colonnes ci-contre). Contient 1 si le flux peut exister. En bleu si une donnée d'entrée est fournie au modèle.</t>
  </si>
  <si>
    <t>Equilibre matière ?</t>
  </si>
  <si>
    <t>Par espèce</t>
  </si>
  <si>
    <t>levelTags</t>
  </si>
  <si>
    <t>Non</t>
  </si>
  <si>
    <t>Oui</t>
  </si>
  <si>
    <t>Par type de bois</t>
  </si>
  <si>
    <t>Par produit de scierie</t>
  </si>
  <si>
    <t>Par type de panneaux</t>
  </si>
  <si>
    <t>Par connexe</t>
  </si>
  <si>
    <t>1:2:3</t>
  </si>
  <si>
    <t>2:3</t>
  </si>
  <si>
    <t>2</t>
  </si>
  <si>
    <t>3</t>
  </si>
  <si>
    <t>Connexes-plaquettes-déchets</t>
  </si>
  <si>
    <t>Ensemble:Séparés</t>
  </si>
  <si>
    <t>Ensemble</t>
  </si>
  <si>
    <t>Séparés</t>
  </si>
  <si>
    <t>Panneaux-placages-contreplaqués</t>
  </si>
  <si>
    <t>Par type de pâte à papier</t>
  </si>
  <si>
    <t>Autres régions françaises - International</t>
  </si>
  <si>
    <t>Par type de prélèvement</t>
  </si>
  <si>
    <t>Par type de valorisation énergétique</t>
  </si>
  <si>
    <t>Produit</t>
  </si>
  <si>
    <t>humidité sur sec</t>
  </si>
  <si>
    <t>humidité sur brut</t>
  </si>
  <si>
    <t>% autres composants</t>
  </si>
  <si>
    <t>Densité du bois comprimé</t>
  </si>
  <si>
    <t>% Feuillus</t>
  </si>
  <si>
    <t>% Résineux</t>
  </si>
  <si>
    <t>Facteur de conversion (m3f/unité naturelle)</t>
  </si>
  <si>
    <t xml:space="preserve">unité naturelle / m3f </t>
  </si>
  <si>
    <t>t MS / m3f</t>
  </si>
  <si>
    <t>t / m3f</t>
  </si>
  <si>
    <t>MWh / t</t>
  </si>
  <si>
    <t>MWh / m3f</t>
  </si>
  <si>
    <t>m3 bois fort tige / m3f</t>
  </si>
  <si>
    <t>m3 / m3f</t>
  </si>
  <si>
    <t>MAP / m3f</t>
  </si>
  <si>
    <t>Stéres / m3f</t>
  </si>
  <si>
    <t>Explication des formules utilisées pour chaque colonne</t>
  </si>
  <si>
    <t>Hypothèses
hs = masse d'eau / masse sèche</t>
  </si>
  <si>
    <t>Hypothèses
hb = masse d'eau / masse totale</t>
  </si>
  <si>
    <t xml:space="preserve">Hypothèses
 (fraction volumique ou fraction massique)
</t>
  </si>
  <si>
    <t>Unités dans lesquelles 
le produit est communément 
exprimée</t>
  </si>
  <si>
    <t>Calculé à partir des colonnes précédentes.
Si unité naturelle = tonnes : 1/(tonnes/m3f)
Si unité naturelle = m3 : 1/(m3/m3f)
etc.</t>
  </si>
  <si>
    <t>Inverse de la colonne précédente.
Redondant avec une des colonnes précédentes mais permet d'avoir l'info sur une seule colonne pour tous les produits.</t>
  </si>
  <si>
    <t xml:space="preserve">Il s'agit par définition de l'infra-densité (masse sèche / volume vert). </t>
  </si>
  <si>
    <t>Masse de bois = Masse sèche / (1 - humidité sur brut)
Pour un produit comprenant x% d'autres substances que du bois, il faut encore diviser par 1/(1-x). Par exemple, si un produit contient 50% de métal, on a : masse totale = masse de bois / (1-0.5) = 2*masse de bois.</t>
  </si>
  <si>
    <t>PCI = 5*(1-humidité sur brut) - 0.7*humidité sur brut. 
Le premier terme correspond au PCI de la masse sèche et le second pénalise le bois humide (il faut environ 0.7 kWh pour évaporer 1kg d'eau).
Inspiré de http://valbiom.be/files/library/Docs/Bois-Energie/150716_ValBiom_Combustibles_bois.pdf (p3).</t>
  </si>
  <si>
    <t>PCI/m3f = PCI/tonne * tonne/m3f</t>
  </si>
  <si>
    <t>Rapport entre le stock national de bois sur pied (F ou R) exprimé en bois fort tige et en volume total aérien (données IFN).
NB : approximation puisque ces coefficients varient légèrement selon les régions et selon que l'on considère le stock, l'accroissement naturel, les prélèvements, la mortalité etc.</t>
  </si>
  <si>
    <t xml:space="preserve">Hypothèse d'un point de saturation des fibres à 30% d'humidité sur sec quelque soit l'essence.
m3(plein) du produit
m3 = 1 - rétractation volumique
Si hs &gt; sat, pas de rétractation
Si hs &lt; sat : rétractation = (sat-hs)*(retrait volumique par %hs), pondéré par les essences F, R. 
Pour le cas des panneaux où le bois est comprimé : m3 = tonne / masse vol du bois comprimé.
</t>
  </si>
  <si>
    <t>MAP = m3 apparent plaquette
1 map = 0,4 m3 (plein) ou 2.5 map = 1m3 (plein)</t>
  </si>
  <si>
    <t>1,5 stère de bois frais = 1m3 réel de bois</t>
  </si>
  <si>
    <t>m3</t>
  </si>
  <si>
    <t>t</t>
  </si>
  <si>
    <t>m3 bois rond</t>
  </si>
  <si>
    <t>utilisé par la trituration</t>
  </si>
  <si>
    <t>Stéres</t>
  </si>
  <si>
    <t>utilisées par les ménages</t>
  </si>
  <si>
    <t>MAP</t>
  </si>
  <si>
    <t>m3 de sciage</t>
  </si>
  <si>
    <t>utilisés par la trituration</t>
  </si>
  <si>
    <t>données sitram (fret)</t>
  </si>
  <si>
    <t>Pas de données d'entrée</t>
  </si>
  <si>
    <t>k tonne MS</t>
  </si>
  <si>
    <t>Sous-Filières</t>
  </si>
  <si>
    <t>Connexes, plaquettes et déchets</t>
  </si>
  <si>
    <t>Bois d'œuvre et d'industrie</t>
  </si>
  <si>
    <t>#AF9D8E:#A9BFF0:#66BD74:#F08A40:#259433:#AE913B:#95B3A6:#CF8E3E:#88BEB2</t>
  </si>
  <si>
    <t>Bois bûche:Bois d'industrie:Bois d'œuvre:Connexes et Plaquettes:Forêt:Déchets:Bois rond:Connexes, plaquettes et déchets:Bois d'œuvre et d'industrie</t>
  </si>
  <si>
    <t>Type de bois</t>
  </si>
  <si>
    <t>Sylviculture:BO:BI:BE:Papiers:Panneaux:Ameublement:Construction:Emballages:Fin de vie</t>
  </si>
  <si>
    <t>Sylviculture</t>
  </si>
  <si>
    <t>BO</t>
  </si>
  <si>
    <t>BI</t>
  </si>
  <si>
    <t>BE</t>
  </si>
  <si>
    <t>Fin de vie</t>
  </si>
  <si>
    <t>Emballages</t>
  </si>
  <si>
    <t>Papiers</t>
  </si>
  <si>
    <t>#00545E:#53B279:#E1523D:#C2C500:#003547:#E1523D:#7A577A:#ECE5CE:#7A577A:#F57304</t>
  </si>
  <si>
    <t>Interrégional</t>
  </si>
  <si>
    <t>#92D050:#0070C0:#C00000</t>
  </si>
  <si>
    <t>Localisation géographique des flux</t>
  </si>
  <si>
    <t>Pays de Savoie</t>
  </si>
  <si>
    <t>Interrrégional:International</t>
  </si>
  <si>
    <t>Pays de Savoie:Interrégional:International</t>
  </si>
  <si>
    <t>Non:Oui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</si>
</sst>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6" x14ac:knownFonts="1">
    <font>
      <sz val="10"/>
      <name val="Verdana"/>
    </font>
    <font>
      <sz val="11"/>
      <color theme="1"/>
      <name val="Calibri"/>
      <family val="2"/>
      <scheme val="minor"/>
    </font>
    <font>
      <b/>
      <sz val="10"/>
      <name val="Verdana"/>
      <family val="2"/>
    </font>
    <font>
      <sz val="10"/>
      <name val="Verdana"/>
      <family val="2"/>
    </font>
    <font>
      <sz val="10"/>
      <name val="Verdana"/>
      <family val="2"/>
    </font>
    <font>
      <sz val="10"/>
      <name val="Courier"/>
      <family val="1"/>
    </font>
    <font>
      <sz val="10"/>
      <color theme="4" tint="-0.249977111117893"/>
      <name val="Verdana"/>
      <family val="2"/>
    </font>
    <font>
      <sz val="14"/>
      <name val="Verdana"/>
      <family val="2"/>
    </font>
    <font>
      <sz val="16"/>
      <name val="Verdana"/>
      <family val="2"/>
    </font>
    <font>
      <b/>
      <sz val="11"/>
      <name val="Calibri"/>
      <family val="2"/>
    </font>
    <font>
      <u/>
      <sz val="10"/>
      <color theme="10"/>
      <name val="Verdana"/>
      <family val="2"/>
    </font>
    <font>
      <b/>
      <sz val="12"/>
      <name val="Verdana"/>
      <family val="2"/>
    </font>
    <font>
      <b/>
      <sz val="10"/>
      <color rgb="FFFFFFFF"/>
      <name val="Verdana"/>
      <family val="2"/>
    </font>
    <font>
      <sz val="10"/>
      <color theme="1"/>
      <name val="Verdana"/>
      <family val="2"/>
    </font>
    <font>
      <b/>
      <sz val="10"/>
      <color theme="1"/>
      <name val="Verdana"/>
      <family val="2"/>
    </font>
    <font>
      <sz val="11"/>
      <name val="Verdana"/>
      <family val="2"/>
    </font>
  </fonts>
  <fills count="43">
    <fill>
      <patternFill patternType="none"/>
    </fill>
    <fill>
      <patternFill patternType="gray125"/>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rgb="FF92D050"/>
        <bgColor indexed="64"/>
      </patternFill>
    </fill>
    <fill>
      <patternFill patternType="solid">
        <fgColor indexed="22"/>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799939"/>
      </patternFill>
    </fill>
    <fill>
      <patternFill patternType="solid">
        <fgColor rgb="FFAF9D8E"/>
        <bgColor indexed="64"/>
      </patternFill>
    </fill>
    <fill>
      <patternFill patternType="solid">
        <fgColor rgb="FFA9BFF0"/>
        <bgColor indexed="64"/>
      </patternFill>
    </fill>
    <fill>
      <patternFill patternType="solid">
        <fgColor rgb="FF66BD74"/>
        <bgColor indexed="64"/>
      </patternFill>
    </fill>
    <fill>
      <patternFill patternType="solid">
        <fgColor rgb="FFF08A40"/>
        <bgColor indexed="64"/>
      </patternFill>
    </fill>
    <fill>
      <patternFill patternType="solid">
        <fgColor rgb="FF259433"/>
        <bgColor indexed="64"/>
      </patternFill>
    </fill>
    <fill>
      <patternFill patternType="solid">
        <fgColor rgb="FFAE913B"/>
        <bgColor indexed="64"/>
      </patternFill>
    </fill>
    <fill>
      <patternFill patternType="solid">
        <fgColor theme="0" tint="-4.9989318521683403E-2"/>
        <bgColor indexed="64"/>
      </patternFill>
    </fill>
    <fill>
      <patternFill patternType="solid">
        <fgColor rgb="FFFF6699"/>
        <bgColor indexed="64"/>
      </patternFill>
    </fill>
    <fill>
      <patternFill patternType="solid">
        <fgColor rgb="FF00B050"/>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4" tint="0.59999389629810485"/>
        <bgColor indexed="64"/>
      </patternFill>
    </fill>
    <fill>
      <patternFill patternType="solid">
        <fgColor theme="3" tint="0.39997558519241921"/>
        <bgColor indexed="64"/>
      </patternFill>
    </fill>
    <fill>
      <patternFill patternType="solid">
        <fgColor theme="0" tint="-0.249977111117893"/>
        <bgColor indexed="64"/>
      </patternFill>
    </fill>
    <fill>
      <patternFill patternType="solid">
        <fgColor rgb="FF95B3A6"/>
        <bgColor indexed="64"/>
      </patternFill>
    </fill>
    <fill>
      <patternFill patternType="solid">
        <fgColor rgb="FFCF8E3E"/>
        <bgColor indexed="64"/>
      </patternFill>
    </fill>
    <fill>
      <patternFill patternType="solid">
        <fgColor rgb="FF88BEB2"/>
        <bgColor indexed="64"/>
      </patternFill>
    </fill>
    <fill>
      <patternFill patternType="solid">
        <fgColor rgb="FF00545E"/>
        <bgColor indexed="64"/>
      </patternFill>
    </fill>
    <fill>
      <patternFill patternType="solid">
        <fgColor rgb="FFC2C500"/>
        <bgColor indexed="64"/>
      </patternFill>
    </fill>
    <fill>
      <patternFill patternType="solid">
        <fgColor rgb="FF53B279"/>
        <bgColor indexed="64"/>
      </patternFill>
    </fill>
    <fill>
      <patternFill patternType="solid">
        <fgColor rgb="FFE1523D"/>
        <bgColor indexed="64"/>
      </patternFill>
    </fill>
    <fill>
      <patternFill patternType="solid">
        <fgColor rgb="FF003547"/>
        <bgColor indexed="64"/>
      </patternFill>
    </fill>
    <fill>
      <patternFill patternType="solid">
        <fgColor rgb="FFECE5CE"/>
        <bgColor indexed="64"/>
      </patternFill>
    </fill>
    <fill>
      <patternFill patternType="solid">
        <fgColor rgb="FF7A577A"/>
        <bgColor indexed="64"/>
      </patternFill>
    </fill>
    <fill>
      <patternFill patternType="solid">
        <fgColor rgb="FFF57304"/>
        <bgColor indexed="64"/>
      </patternFill>
    </fill>
    <fill>
      <patternFill patternType="solid">
        <fgColor rgb="FF0070C0"/>
        <bgColor indexed="64"/>
      </patternFill>
    </fill>
    <fill>
      <patternFill patternType="solid">
        <fgColor rgb="FFC00000"/>
        <bgColor indexed="64"/>
      </patternFill>
    </fill>
  </fills>
  <borders count="5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diagonal/>
    </border>
    <border>
      <left/>
      <right style="thin">
        <color auto="1"/>
      </right>
      <top style="thin">
        <color auto="1"/>
      </top>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auto="1"/>
      </left>
      <right style="thin">
        <color auto="1"/>
      </right>
      <top style="thin">
        <color auto="1"/>
      </top>
      <bottom style="thin">
        <color auto="1"/>
      </bottom>
      <diagonal/>
    </border>
    <border>
      <left style="medium">
        <color indexed="64"/>
      </left>
      <right style="thin">
        <color auto="1"/>
      </right>
      <top style="medium">
        <color indexed="64"/>
      </top>
      <bottom style="medium">
        <color indexed="64"/>
      </bottom>
      <diagonal/>
    </border>
    <border>
      <left/>
      <right/>
      <top style="medium">
        <color indexed="64"/>
      </top>
      <bottom style="medium">
        <color indexed="64"/>
      </bottom>
      <diagonal/>
    </border>
    <border>
      <left/>
      <right style="thin">
        <color auto="1"/>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auto="1"/>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bottom style="medium">
        <color theme="7" tint="-0.499984740745262"/>
      </bottom>
      <diagonal/>
    </border>
    <border>
      <left style="slantDashDot">
        <color auto="1"/>
      </left>
      <right style="slantDashDot">
        <color auto="1"/>
      </right>
      <top style="slantDashDot">
        <color auto="1"/>
      </top>
      <bottom/>
      <diagonal/>
    </border>
    <border>
      <left/>
      <right/>
      <top style="slantDashDot">
        <color auto="1"/>
      </top>
      <bottom/>
      <diagonal/>
    </border>
    <border>
      <left/>
      <right style="slantDashDot">
        <color auto="1"/>
      </right>
      <top style="slantDashDot">
        <color auto="1"/>
      </top>
      <bottom/>
      <diagonal/>
    </border>
    <border>
      <left style="slantDashDot">
        <color auto="1"/>
      </left>
      <right style="slantDashDot">
        <color auto="1"/>
      </right>
      <top style="slantDashDot">
        <color auto="1"/>
      </top>
      <bottom style="medium">
        <color indexed="64"/>
      </bottom>
      <diagonal/>
    </border>
    <border>
      <left/>
      <right style="slantDashDot">
        <color auto="1"/>
      </right>
      <top style="slantDashDot">
        <color auto="1"/>
      </top>
      <bottom style="medium">
        <color indexed="64"/>
      </bottom>
      <diagonal/>
    </border>
    <border>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thin">
        <color auto="1"/>
      </left>
      <right style="medium">
        <color indexed="64"/>
      </right>
      <top/>
      <bottom/>
      <diagonal/>
    </border>
    <border>
      <left style="medium">
        <color indexed="64"/>
      </left>
      <right style="thin">
        <color auto="1"/>
      </right>
      <top/>
      <bottom/>
      <diagonal/>
    </border>
    <border>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medium">
        <color indexed="64"/>
      </left>
      <right style="thin">
        <color auto="1"/>
      </right>
      <top/>
      <bottom style="medium">
        <color indexed="64"/>
      </bottom>
      <diagonal/>
    </border>
    <border>
      <left style="thin">
        <color auto="1"/>
      </left>
      <right style="slantDashDot">
        <color auto="1"/>
      </right>
      <top/>
      <bottom/>
      <diagonal/>
    </border>
    <border>
      <left style="thin">
        <color auto="1"/>
      </left>
      <right/>
      <top style="medium">
        <color indexed="64"/>
      </top>
      <bottom/>
      <diagonal/>
    </border>
    <border>
      <left style="thin">
        <color auto="1"/>
      </left>
      <right/>
      <top/>
      <bottom style="medium">
        <color indexed="64"/>
      </bottom>
      <diagonal/>
    </border>
  </borders>
  <cellStyleXfs count="8">
    <xf numFmtId="0" fontId="0" fillId="0" borderId="0"/>
    <xf numFmtId="9" fontId="4" fillId="0" borderId="0"/>
    <xf numFmtId="0" fontId="4" fillId="0" borderId="0"/>
    <xf numFmtId="9" fontId="4" fillId="0" borderId="0"/>
    <xf numFmtId="0" fontId="1" fillId="0" borderId="0"/>
    <xf numFmtId="0" fontId="10" fillId="0" borderId="0"/>
    <xf numFmtId="0" fontId="3" fillId="0" borderId="0"/>
    <xf numFmtId="9" fontId="3" fillId="0" borderId="0"/>
  </cellStyleXfs>
  <cellXfs count="371">
    <xf numFmtId="0" fontId="0" fillId="0" borderId="0" xfId="0"/>
    <xf numFmtId="0" fontId="2" fillId="2" borderId="2" xfId="0" applyFont="1" applyFill="1" applyBorder="1" applyAlignment="1">
      <alignment horizontal="left" vertical="center"/>
    </xf>
    <xf numFmtId="0" fontId="3" fillId="7" borderId="0" xfId="2" applyFont="1" applyFill="1"/>
    <xf numFmtId="0" fontId="3" fillId="6" borderId="0" xfId="2" applyFont="1" applyFill="1"/>
    <xf numFmtId="2" fontId="0" fillId="0" borderId="0" xfId="3" applyNumberFormat="1" applyFont="1"/>
    <xf numFmtId="0" fontId="3" fillId="6" borderId="15" xfId="2" applyFont="1" applyFill="1" applyBorder="1" applyAlignment="1">
      <alignment vertical="top" wrapText="1"/>
    </xf>
    <xf numFmtId="9" fontId="3" fillId="0" borderId="15" xfId="2" applyNumberFormat="1" applyFont="1" applyBorder="1"/>
    <xf numFmtId="1" fontId="3" fillId="6" borderId="8" xfId="2" applyNumberFormat="1" applyFont="1" applyFill="1" applyBorder="1"/>
    <xf numFmtId="9" fontId="5" fillId="0" borderId="8" xfId="2" applyNumberFormat="1" applyFont="1" applyBorder="1"/>
    <xf numFmtId="0" fontId="2" fillId="0" borderId="1" xfId="2" applyFont="1" applyBorder="1" applyAlignment="1">
      <alignment vertical="center"/>
    </xf>
    <xf numFmtId="0" fontId="2" fillId="0" borderId="13" xfId="2" applyFont="1" applyBorder="1" applyAlignment="1">
      <alignment vertical="center" wrapText="1"/>
    </xf>
    <xf numFmtId="0" fontId="2" fillId="0" borderId="12" xfId="2" applyFont="1" applyBorder="1" applyAlignment="1">
      <alignment vertical="center" wrapText="1"/>
    </xf>
    <xf numFmtId="0" fontId="3" fillId="0" borderId="13" xfId="2" applyFont="1" applyBorder="1" applyAlignment="1">
      <alignment vertical="center" wrapText="1"/>
    </xf>
    <xf numFmtId="0" fontId="3" fillId="0" borderId="3" xfId="2" applyFont="1" applyBorder="1"/>
    <xf numFmtId="0" fontId="3" fillId="0" borderId="5" xfId="2" applyFont="1" applyBorder="1"/>
    <xf numFmtId="9" fontId="0" fillId="3" borderId="2" xfId="3" applyFont="1" applyFill="1" applyBorder="1"/>
    <xf numFmtId="0" fontId="3" fillId="0" borderId="6" xfId="2" applyFont="1" applyBorder="1"/>
    <xf numFmtId="9" fontId="0" fillId="3" borderId="3" xfId="3" applyFont="1" applyFill="1" applyBorder="1"/>
    <xf numFmtId="0" fontId="3" fillId="0" borderId="7" xfId="2" applyFont="1" applyBorder="1"/>
    <xf numFmtId="9" fontId="0" fillId="3" borderId="4" xfId="3" applyFont="1" applyFill="1" applyBorder="1"/>
    <xf numFmtId="0" fontId="6" fillId="0" borderId="0" xfId="2" applyFont="1"/>
    <xf numFmtId="0" fontId="2" fillId="3" borderId="5" xfId="2" applyFont="1" applyFill="1" applyBorder="1"/>
    <xf numFmtId="0" fontId="2" fillId="3" borderId="2" xfId="2" applyFont="1" applyFill="1" applyBorder="1"/>
    <xf numFmtId="9" fontId="2" fillId="3" borderId="10" xfId="3" applyFont="1" applyFill="1" applyBorder="1"/>
    <xf numFmtId="0" fontId="2" fillId="3" borderId="7" xfId="2" applyFont="1" applyFill="1" applyBorder="1"/>
    <xf numFmtId="0" fontId="2" fillId="3" borderId="4" xfId="2" applyFont="1" applyFill="1" applyBorder="1"/>
    <xf numFmtId="9" fontId="2" fillId="3" borderId="11" xfId="3" applyFont="1" applyFill="1" applyBorder="1"/>
    <xf numFmtId="0" fontId="3" fillId="0" borderId="2" xfId="2" applyFont="1" applyBorder="1" applyAlignment="1">
      <alignment vertical="center" wrapText="1"/>
    </xf>
    <xf numFmtId="0" fontId="3" fillId="0" borderId="4" xfId="2" applyFont="1" applyBorder="1"/>
    <xf numFmtId="1" fontId="3" fillId="6" borderId="0" xfId="2" applyNumberFormat="1" applyFont="1" applyFill="1"/>
    <xf numFmtId="9" fontId="5" fillId="0" borderId="0" xfId="2" applyNumberFormat="1" applyFont="1"/>
    <xf numFmtId="9" fontId="0" fillId="0" borderId="0" xfId="3" applyFont="1"/>
    <xf numFmtId="0" fontId="3" fillId="8" borderId="0" xfId="0" applyFont="1" applyFill="1"/>
    <xf numFmtId="0" fontId="0" fillId="0" borderId="0" xfId="0" applyAlignment="1">
      <alignment horizontal="center" vertical="center"/>
    </xf>
    <xf numFmtId="0" fontId="3" fillId="0" borderId="0" xfId="0" applyFont="1"/>
    <xf numFmtId="2" fontId="0" fillId="0" borderId="0" xfId="0" applyNumberFormat="1"/>
    <xf numFmtId="9" fontId="0" fillId="0" borderId="0" xfId="0" applyNumberFormat="1"/>
    <xf numFmtId="0" fontId="3" fillId="0" borderId="0" xfId="2" applyFont="1"/>
    <xf numFmtId="9" fontId="3" fillId="0" borderId="0" xfId="2" applyNumberFormat="1" applyFont="1"/>
    <xf numFmtId="0" fontId="3" fillId="0" borderId="0" xfId="0" applyFont="1" applyAlignment="1">
      <alignment wrapText="1"/>
    </xf>
    <xf numFmtId="0" fontId="0" fillId="0" borderId="0" xfId="0" applyAlignment="1">
      <alignment wrapText="1"/>
    </xf>
    <xf numFmtId="0" fontId="0" fillId="0" borderId="0" xfId="0" applyAlignment="1">
      <alignment vertical="center"/>
    </xf>
    <xf numFmtId="0" fontId="3" fillId="0" borderId="0" xfId="0" applyFont="1" applyAlignment="1">
      <alignment vertical="center"/>
    </xf>
    <xf numFmtId="9" fontId="4" fillId="0" borderId="0" xfId="1"/>
    <xf numFmtId="9" fontId="4" fillId="0" borderId="0" xfId="1" applyAlignment="1">
      <alignment vertical="center"/>
    </xf>
    <xf numFmtId="9" fontId="3" fillId="0" borderId="0" xfId="1" applyFont="1" applyAlignment="1">
      <alignment vertical="center"/>
    </xf>
    <xf numFmtId="2" fontId="0" fillId="0" borderId="0" xfId="0" applyNumberFormat="1" applyAlignment="1">
      <alignment vertical="center"/>
    </xf>
    <xf numFmtId="2" fontId="3" fillId="0" borderId="0" xfId="0" applyNumberFormat="1" applyFont="1" applyAlignment="1">
      <alignment vertical="center"/>
    </xf>
    <xf numFmtId="0" fontId="3" fillId="0" borderId="0" xfId="2" applyFont="1" applyAlignment="1">
      <alignment vertical="center"/>
    </xf>
    <xf numFmtId="9" fontId="0" fillId="12" borderId="5" xfId="3" applyFont="1" applyFill="1" applyBorder="1" applyAlignment="1">
      <alignment horizontal="right"/>
    </xf>
    <xf numFmtId="9" fontId="0" fillId="12" borderId="10" xfId="3" applyFont="1" applyFill="1" applyBorder="1" applyAlignment="1">
      <alignment horizontal="right"/>
    </xf>
    <xf numFmtId="0" fontId="3" fillId="12" borderId="5" xfId="2" applyFont="1" applyFill="1" applyBorder="1"/>
    <xf numFmtId="9" fontId="0" fillId="12" borderId="6" xfId="3" applyFont="1" applyFill="1" applyBorder="1" applyAlignment="1">
      <alignment horizontal="right"/>
    </xf>
    <xf numFmtId="9" fontId="0" fillId="12" borderId="9" xfId="3" applyFont="1" applyFill="1" applyBorder="1" applyAlignment="1">
      <alignment horizontal="right"/>
    </xf>
    <xf numFmtId="0" fontId="3" fillId="12" borderId="6" xfId="2" applyFont="1" applyFill="1" applyBorder="1"/>
    <xf numFmtId="9" fontId="0" fillId="12" borderId="7" xfId="3" applyFont="1" applyFill="1" applyBorder="1" applyAlignment="1">
      <alignment horizontal="right"/>
    </xf>
    <xf numFmtId="9" fontId="0" fillId="12" borderId="11" xfId="3" applyFont="1" applyFill="1" applyBorder="1" applyAlignment="1">
      <alignment horizontal="right"/>
    </xf>
    <xf numFmtId="0" fontId="3" fillId="12" borderId="7" xfId="2" applyFont="1" applyFill="1" applyBorder="1"/>
    <xf numFmtId="1" fontId="3" fillId="10" borderId="10" xfId="2" applyNumberFormat="1" applyFont="1" applyFill="1" applyBorder="1"/>
    <xf numFmtId="1" fontId="3" fillId="10" borderId="9" xfId="2" applyNumberFormat="1" applyFont="1" applyFill="1" applyBorder="1"/>
    <xf numFmtId="1" fontId="3" fillId="10" borderId="11" xfId="2" applyNumberFormat="1" applyFont="1" applyFill="1" applyBorder="1"/>
    <xf numFmtId="2" fontId="2" fillId="11" borderId="15" xfId="2" applyNumberFormat="1" applyFont="1" applyFill="1" applyBorder="1"/>
    <xf numFmtId="2" fontId="2" fillId="11" borderId="8" xfId="2" applyNumberFormat="1" applyFont="1" applyFill="1" applyBorder="1"/>
    <xf numFmtId="9" fontId="0" fillId="9" borderId="5" xfId="3" applyFont="1" applyFill="1" applyBorder="1"/>
    <xf numFmtId="9" fontId="0" fillId="9" borderId="15" xfId="3" applyFont="1" applyFill="1" applyBorder="1"/>
    <xf numFmtId="9" fontId="0" fillId="9" borderId="6" xfId="3" applyFont="1" applyFill="1" applyBorder="1"/>
    <xf numFmtId="9" fontId="0" fillId="9" borderId="7" xfId="3" applyFont="1" applyFill="1" applyBorder="1"/>
    <xf numFmtId="9" fontId="0" fillId="9" borderId="8" xfId="3" applyFont="1" applyFill="1" applyBorder="1"/>
    <xf numFmtId="0" fontId="2" fillId="0" borderId="12" xfId="2" applyFont="1" applyBorder="1" applyAlignment="1">
      <alignment vertical="top" wrapText="1"/>
    </xf>
    <xf numFmtId="0" fontId="2" fillId="0" borderId="13" xfId="2" applyFont="1" applyBorder="1" applyAlignment="1">
      <alignment vertical="top" wrapText="1"/>
    </xf>
    <xf numFmtId="0" fontId="2" fillId="0" borderId="1" xfId="2" applyFont="1" applyBorder="1" applyAlignment="1">
      <alignment vertical="top"/>
    </xf>
    <xf numFmtId="0" fontId="2" fillId="0" borderId="10" xfId="2" applyFont="1" applyBorder="1" applyAlignment="1">
      <alignment vertical="center" wrapText="1"/>
    </xf>
    <xf numFmtId="9" fontId="0" fillId="9" borderId="0" xfId="3" applyFont="1" applyFill="1"/>
    <xf numFmtId="0" fontId="2" fillId="0" borderId="14" xfId="2" applyFont="1" applyBorder="1" applyAlignment="1">
      <alignment vertical="center" wrapText="1"/>
    </xf>
    <xf numFmtId="0" fontId="2" fillId="0" borderId="0" xfId="0" applyFont="1"/>
    <xf numFmtId="0" fontId="9" fillId="0" borderId="1" xfId="0" applyFont="1" applyBorder="1" applyAlignment="1">
      <alignment horizontal="center" vertical="top"/>
    </xf>
    <xf numFmtId="0" fontId="1" fillId="0" borderId="0" xfId="4"/>
    <xf numFmtId="0" fontId="9" fillId="0" borderId="1" xfId="4" applyFont="1" applyBorder="1" applyAlignment="1">
      <alignment horizontal="center" vertical="top"/>
    </xf>
    <xf numFmtId="0" fontId="11" fillId="0" borderId="0" xfId="0" applyFont="1"/>
    <xf numFmtId="15" fontId="0" fillId="0" borderId="0" xfId="0" applyNumberFormat="1"/>
    <xf numFmtId="0" fontId="10" fillId="0" borderId="0" xfId="5" applyAlignment="1" applyProtection="1">
      <alignment vertical="top"/>
      <protection locked="0"/>
    </xf>
    <xf numFmtId="0" fontId="0" fillId="0" borderId="0" xfId="0" applyAlignment="1">
      <alignment horizontal="left" indent="1"/>
    </xf>
    <xf numFmtId="0" fontId="3" fillId="0" borderId="0" xfId="2" applyFont="1" applyAlignment="1">
      <alignment horizontal="center"/>
    </xf>
    <xf numFmtId="0" fontId="12" fillId="13" borderId="16" xfId="0" applyFont="1" applyFill="1" applyBorder="1" applyAlignment="1">
      <alignment vertical="top" wrapText="1" shrinkToFit="1"/>
    </xf>
    <xf numFmtId="0" fontId="3" fillId="0" borderId="20" xfId="0" applyFont="1" applyBorder="1"/>
    <xf numFmtId="0" fontId="0" fillId="0" borderId="18" xfId="0" applyBorder="1"/>
    <xf numFmtId="0" fontId="3" fillId="0" borderId="20" xfId="0" applyFont="1" applyBorder="1" applyAlignment="1">
      <alignment horizontal="center"/>
    </xf>
    <xf numFmtId="0" fontId="2" fillId="0" borderId="22" xfId="0" applyFont="1" applyBorder="1" applyAlignment="1">
      <alignment vertical="center" wrapText="1"/>
    </xf>
    <xf numFmtId="0" fontId="0" fillId="0" borderId="17" xfId="0" applyBorder="1" applyAlignment="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0" fillId="0" borderId="20" xfId="0" applyBorder="1" applyAlignment="1">
      <alignment vertical="center" wrapText="1"/>
    </xf>
    <xf numFmtId="0" fontId="0" fillId="0" borderId="19" xfId="0" applyBorder="1" applyAlignment="1">
      <alignment vertical="center" wrapText="1"/>
    </xf>
    <xf numFmtId="0" fontId="3" fillId="0" borderId="25" xfId="0" applyFont="1" applyBorder="1" applyAlignment="1">
      <alignment vertical="center" wrapText="1"/>
    </xf>
    <xf numFmtId="0" fontId="3" fillId="0" borderId="23" xfId="0" applyFont="1" applyBorder="1" applyAlignment="1">
      <alignment vertical="center" wrapText="1"/>
    </xf>
    <xf numFmtId="0" fontId="0" fillId="0" borderId="18" xfId="0" applyBorder="1" applyAlignment="1">
      <alignment vertical="center" wrapText="1"/>
    </xf>
    <xf numFmtId="0" fontId="13" fillId="0" borderId="17" xfId="0" applyFont="1" applyBorder="1" applyAlignment="1">
      <alignment vertical="center" wrapText="1"/>
    </xf>
    <xf numFmtId="0" fontId="13" fillId="0" borderId="23" xfId="0" applyFont="1" applyBorder="1" applyAlignment="1">
      <alignment vertical="center" wrapText="1"/>
    </xf>
    <xf numFmtId="0" fontId="13" fillId="0" borderId="24" xfId="0" applyFont="1" applyBorder="1" applyAlignment="1">
      <alignment vertical="center" wrapText="1"/>
    </xf>
    <xf numFmtId="0" fontId="0" fillId="0" borderId="22" xfId="0" applyBorder="1"/>
    <xf numFmtId="1" fontId="0" fillId="0" borderId="26" xfId="0" applyNumberFormat="1" applyBorder="1"/>
    <xf numFmtId="1" fontId="0" fillId="0" borderId="27" xfId="0" applyNumberFormat="1" applyBorder="1"/>
    <xf numFmtId="1" fontId="0" fillId="0" borderId="28" xfId="0" applyNumberFormat="1" applyBorder="1"/>
    <xf numFmtId="1" fontId="0" fillId="0" borderId="22" xfId="0" applyNumberFormat="1" applyBorder="1"/>
    <xf numFmtId="1" fontId="13" fillId="0" borderId="26" xfId="0" applyNumberFormat="1" applyFont="1" applyBorder="1"/>
    <xf numFmtId="1" fontId="13" fillId="0" borderId="27" xfId="0" applyNumberFormat="1" applyFont="1" applyBorder="1"/>
    <xf numFmtId="1" fontId="13" fillId="0" borderId="28" xfId="0" applyNumberFormat="1" applyFont="1" applyBorder="1"/>
    <xf numFmtId="0" fontId="0" fillId="0" borderId="29" xfId="0" applyBorder="1"/>
    <xf numFmtId="1" fontId="0" fillId="0" borderId="30" xfId="0" applyNumberFormat="1" applyBorder="1"/>
    <xf numFmtId="1" fontId="0" fillId="0" borderId="0" xfId="0" applyNumberFormat="1"/>
    <xf numFmtId="1" fontId="0" fillId="0" borderId="31" xfId="0" applyNumberFormat="1" applyBorder="1"/>
    <xf numFmtId="1" fontId="0" fillId="0" borderId="29" xfId="0" applyNumberFormat="1" applyBorder="1"/>
    <xf numFmtId="1" fontId="13" fillId="0" borderId="30" xfId="0" applyNumberFormat="1" applyFont="1" applyBorder="1"/>
    <xf numFmtId="1" fontId="13" fillId="0" borderId="0" xfId="0" applyNumberFormat="1" applyFont="1"/>
    <xf numFmtId="1" fontId="13" fillId="0" borderId="31" xfId="0" applyNumberFormat="1" applyFont="1" applyBorder="1"/>
    <xf numFmtId="0" fontId="3" fillId="0" borderId="29" xfId="0" applyFont="1" applyBorder="1" applyAlignment="1">
      <alignment horizontal="left" indent="1"/>
    </xf>
    <xf numFmtId="1" fontId="0" fillId="2" borderId="30" xfId="0" applyNumberFormat="1" applyFill="1" applyBorder="1"/>
    <xf numFmtId="1" fontId="0" fillId="2" borderId="0" xfId="0" applyNumberFormat="1" applyFill="1"/>
    <xf numFmtId="0" fontId="0" fillId="0" borderId="32" xfId="0" applyBorder="1" applyAlignment="1">
      <alignment horizontal="left" indent="1"/>
    </xf>
    <xf numFmtId="1" fontId="0" fillId="2" borderId="33" xfId="0" applyNumberFormat="1" applyFill="1" applyBorder="1"/>
    <xf numFmtId="1" fontId="0" fillId="2" borderId="34" xfId="0" applyNumberFormat="1" applyFill="1" applyBorder="1"/>
    <xf numFmtId="1" fontId="0" fillId="0" borderId="34" xfId="0" applyNumberFormat="1" applyBorder="1"/>
    <xf numFmtId="1" fontId="0" fillId="0" borderId="35" xfId="0" applyNumberFormat="1" applyBorder="1"/>
    <xf numFmtId="1" fontId="0" fillId="0" borderId="32" xfId="0" applyNumberFormat="1" applyBorder="1"/>
    <xf numFmtId="1" fontId="0" fillId="0" borderId="33" xfId="0" applyNumberFormat="1" applyBorder="1"/>
    <xf numFmtId="1" fontId="13" fillId="0" borderId="33" xfId="0" applyNumberFormat="1" applyFont="1" applyBorder="1"/>
    <xf numFmtId="1" fontId="13" fillId="0" borderId="34" xfId="0" applyNumberFormat="1" applyFont="1" applyBorder="1"/>
    <xf numFmtId="1" fontId="13" fillId="0" borderId="35" xfId="0" applyNumberFormat="1" applyFont="1" applyBorder="1"/>
    <xf numFmtId="1" fontId="13" fillId="2" borderId="26" xfId="0" applyNumberFormat="1" applyFont="1" applyFill="1" applyBorder="1"/>
    <xf numFmtId="1" fontId="13" fillId="2" borderId="27" xfId="0" applyNumberFormat="1" applyFont="1" applyFill="1" applyBorder="1"/>
    <xf numFmtId="0" fontId="3" fillId="0" borderId="29" xfId="0" applyFont="1" applyBorder="1" applyAlignment="1">
      <alignment horizontal="left"/>
    </xf>
    <xf numFmtId="0" fontId="3" fillId="0" borderId="32" xfId="0" applyFont="1" applyBorder="1" applyAlignment="1">
      <alignment horizontal="left"/>
    </xf>
    <xf numFmtId="0" fontId="0" fillId="0" borderId="29" xfId="0" applyBorder="1" applyAlignment="1">
      <alignment horizontal="left" indent="1"/>
    </xf>
    <xf numFmtId="1" fontId="0" fillId="2" borderId="29" xfId="0" applyNumberFormat="1" applyFill="1" applyBorder="1"/>
    <xf numFmtId="1" fontId="0" fillId="2" borderId="32" xfId="0" applyNumberFormat="1" applyFill="1" applyBorder="1"/>
    <xf numFmtId="0" fontId="0" fillId="0" borderId="22" xfId="0" applyBorder="1" applyAlignment="1">
      <alignment horizontal="left"/>
    </xf>
    <xf numFmtId="0" fontId="3" fillId="0" borderId="29" xfId="0" applyFont="1" applyBorder="1" applyAlignment="1">
      <alignment horizontal="left" vertical="center" wrapText="1" indent="1"/>
    </xf>
    <xf numFmtId="0" fontId="3" fillId="0" borderId="32" xfId="0" applyFont="1" applyBorder="1" applyAlignment="1">
      <alignment horizontal="left" vertical="center" wrapText="1" indent="1"/>
    </xf>
    <xf numFmtId="0" fontId="0" fillId="0" borderId="20" xfId="0" applyBorder="1"/>
    <xf numFmtId="1" fontId="0" fillId="0" borderId="36" xfId="0" applyNumberFormat="1" applyBorder="1"/>
    <xf numFmtId="1" fontId="0" fillId="0" borderId="18" xfId="0" applyNumberFormat="1" applyBorder="1"/>
    <xf numFmtId="1" fontId="0" fillId="0" borderId="21" xfId="0" applyNumberFormat="1" applyBorder="1"/>
    <xf numFmtId="1" fontId="0" fillId="0" borderId="20" xfId="0" applyNumberFormat="1" applyBorder="1"/>
    <xf numFmtId="1" fontId="13" fillId="0" borderId="36" xfId="0" applyNumberFormat="1" applyFont="1" applyBorder="1"/>
    <xf numFmtId="1" fontId="13" fillId="0" borderId="18" xfId="0" applyNumberFormat="1" applyFont="1" applyBorder="1"/>
    <xf numFmtId="1" fontId="13" fillId="0" borderId="21" xfId="0" applyNumberFormat="1" applyFont="1" applyBorder="1"/>
    <xf numFmtId="0" fontId="3" fillId="0" borderId="22" xfId="0" applyFont="1" applyBorder="1"/>
    <xf numFmtId="0" fontId="3" fillId="0" borderId="29" xfId="0" applyFont="1" applyBorder="1" applyAlignment="1">
      <alignment horizontal="left" indent="2"/>
    </xf>
    <xf numFmtId="0" fontId="0" fillId="0" borderId="29" xfId="0" applyBorder="1" applyAlignment="1">
      <alignment horizontal="left" indent="2"/>
    </xf>
    <xf numFmtId="0" fontId="3" fillId="0" borderId="29" xfId="0" applyFont="1" applyBorder="1" applyAlignment="1">
      <alignment horizontal="left" indent="3"/>
    </xf>
    <xf numFmtId="1" fontId="0" fillId="2" borderId="18" xfId="0" applyNumberFormat="1" applyFill="1" applyBorder="1"/>
    <xf numFmtId="1" fontId="13" fillId="2" borderId="36" xfId="0" applyNumberFormat="1" applyFont="1" applyFill="1" applyBorder="1"/>
    <xf numFmtId="1" fontId="13" fillId="2" borderId="18" xfId="0" applyNumberFormat="1" applyFont="1" applyFill="1" applyBorder="1"/>
    <xf numFmtId="0" fontId="3" fillId="0" borderId="32" xfId="0" applyFont="1" applyBorder="1" applyAlignment="1">
      <alignment horizontal="left" indent="2"/>
    </xf>
    <xf numFmtId="1" fontId="13" fillId="2" borderId="30" xfId="0" applyNumberFormat="1" applyFont="1" applyFill="1" applyBorder="1"/>
    <xf numFmtId="1" fontId="13" fillId="2" borderId="0" xfId="0" applyNumberFormat="1" applyFont="1" applyFill="1"/>
    <xf numFmtId="0" fontId="0" fillId="0" borderId="32" xfId="0" applyBorder="1"/>
    <xf numFmtId="1" fontId="0" fillId="0" borderId="37" xfId="0" applyNumberFormat="1" applyBorder="1"/>
    <xf numFmtId="1" fontId="13" fillId="2" borderId="33" xfId="0" applyNumberFormat="1" applyFont="1" applyFill="1" applyBorder="1"/>
    <xf numFmtId="1" fontId="13" fillId="2" borderId="34" xfId="0" applyNumberFormat="1" applyFont="1" applyFill="1" applyBorder="1"/>
    <xf numFmtId="0" fontId="3" fillId="0" borderId="38" xfId="0" applyFont="1" applyBorder="1"/>
    <xf numFmtId="0" fontId="0" fillId="0" borderId="39" xfId="0" applyBorder="1"/>
    <xf numFmtId="0" fontId="3" fillId="0" borderId="38" xfId="0" applyFont="1" applyBorder="1" applyAlignment="1">
      <alignment horizontal="center"/>
    </xf>
    <xf numFmtId="0" fontId="2" fillId="0" borderId="20" xfId="0" applyFont="1" applyBorder="1" applyAlignment="1">
      <alignment vertical="center" wrapText="1"/>
    </xf>
    <xf numFmtId="0" fontId="0" fillId="0" borderId="43" xfId="0" applyBorder="1" applyAlignment="1">
      <alignment vertical="center" wrapText="1"/>
    </xf>
    <xf numFmtId="0" fontId="0" fillId="0" borderId="44" xfId="0" applyBorder="1" applyAlignment="1">
      <alignment vertical="center" wrapText="1"/>
    </xf>
    <xf numFmtId="0" fontId="0" fillId="0" borderId="45" xfId="0" applyBorder="1" applyAlignment="1">
      <alignment vertical="center" wrapText="1"/>
    </xf>
    <xf numFmtId="0" fontId="0" fillId="0" borderId="28" xfId="0" applyBorder="1" applyAlignment="1">
      <alignment vertical="center" wrapText="1"/>
    </xf>
    <xf numFmtId="0" fontId="0" fillId="0" borderId="25" xfId="0" applyBorder="1" applyAlignment="1">
      <alignment vertical="center" wrapText="1"/>
    </xf>
    <xf numFmtId="0" fontId="3" fillId="0" borderId="36" xfId="0" applyFont="1" applyBorder="1" applyAlignment="1">
      <alignment vertical="center" wrapText="1"/>
    </xf>
    <xf numFmtId="0" fontId="3" fillId="0" borderId="44" xfId="0" applyFont="1" applyBorder="1" applyAlignment="1">
      <alignment vertical="center" wrapText="1"/>
    </xf>
    <xf numFmtId="0" fontId="0" fillId="0" borderId="22" xfId="0" applyBorder="1" applyAlignment="1">
      <alignment vertical="center" wrapText="1"/>
    </xf>
    <xf numFmtId="0" fontId="13" fillId="0" borderId="25" xfId="0" applyFont="1" applyBorder="1" applyAlignment="1">
      <alignment vertical="center" wrapText="1"/>
    </xf>
    <xf numFmtId="0" fontId="13" fillId="0" borderId="44" xfId="0" applyFont="1" applyBorder="1" applyAlignment="1">
      <alignment vertical="center" wrapText="1"/>
    </xf>
    <xf numFmtId="0" fontId="13" fillId="0" borderId="45" xfId="0" applyFont="1" applyBorder="1" applyAlignment="1">
      <alignment vertical="center" wrapText="1"/>
    </xf>
    <xf numFmtId="1" fontId="0" fillId="0" borderId="19" xfId="0" applyNumberFormat="1" applyBorder="1"/>
    <xf numFmtId="1" fontId="0" fillId="0" borderId="23" xfId="0" applyNumberFormat="1" applyBorder="1"/>
    <xf numFmtId="1" fontId="0" fillId="0" borderId="24" xfId="0" applyNumberFormat="1" applyBorder="1"/>
    <xf numFmtId="1" fontId="0" fillId="0" borderId="17" xfId="0" applyNumberFormat="1" applyBorder="1"/>
    <xf numFmtId="1" fontId="13" fillId="0" borderId="19" xfId="0" applyNumberFormat="1" applyFont="1" applyBorder="1"/>
    <xf numFmtId="1" fontId="13" fillId="0" borderId="23" xfId="0" applyNumberFormat="1" applyFont="1" applyBorder="1"/>
    <xf numFmtId="1" fontId="13" fillId="0" borderId="24" xfId="0" applyNumberFormat="1" applyFont="1" applyBorder="1"/>
    <xf numFmtId="1" fontId="0" fillId="0" borderId="43" xfId="0" applyNumberFormat="1" applyBorder="1"/>
    <xf numFmtId="1" fontId="0" fillId="0" borderId="44" xfId="0" applyNumberFormat="1" applyBorder="1"/>
    <xf numFmtId="1" fontId="0" fillId="0" borderId="45" xfId="0" applyNumberFormat="1" applyBorder="1"/>
    <xf numFmtId="1" fontId="0" fillId="0" borderId="25" xfId="0" applyNumberFormat="1" applyBorder="1"/>
    <xf numFmtId="1" fontId="13" fillId="0" borderId="43" xfId="0" applyNumberFormat="1" applyFont="1" applyBorder="1"/>
    <xf numFmtId="1" fontId="13" fillId="0" borderId="44" xfId="0" applyNumberFormat="1" applyFont="1" applyBorder="1"/>
    <xf numFmtId="1" fontId="13" fillId="0" borderId="45" xfId="0" applyNumberFormat="1" applyFont="1" applyBorder="1"/>
    <xf numFmtId="1" fontId="0" fillId="0" borderId="9" xfId="0" applyNumberFormat="1" applyBorder="1"/>
    <xf numFmtId="1" fontId="0" fillId="0" borderId="3" xfId="0" applyNumberFormat="1" applyBorder="1"/>
    <xf numFmtId="1" fontId="0" fillId="2" borderId="3" xfId="0" applyNumberFormat="1" applyFill="1" applyBorder="1"/>
    <xf numFmtId="1" fontId="0" fillId="0" borderId="46" xfId="0" applyNumberFormat="1" applyBorder="1"/>
    <xf numFmtId="1" fontId="0" fillId="0" borderId="47" xfId="0" applyNumberFormat="1" applyBorder="1"/>
    <xf numFmtId="1" fontId="13" fillId="0" borderId="9" xfId="0" applyNumberFormat="1" applyFont="1" applyBorder="1"/>
    <xf numFmtId="1" fontId="13" fillId="0" borderId="3" xfId="0" applyNumberFormat="1" applyFont="1" applyBorder="1"/>
    <xf numFmtId="1" fontId="13" fillId="0" borderId="46" xfId="0" applyNumberFormat="1" applyFont="1" applyBorder="1"/>
    <xf numFmtId="1" fontId="0" fillId="0" borderId="48" xfId="0" applyNumberFormat="1" applyBorder="1"/>
    <xf numFmtId="1" fontId="0" fillId="0" borderId="49" xfId="0" applyNumberFormat="1" applyBorder="1"/>
    <xf numFmtId="1" fontId="0" fillId="2" borderId="49" xfId="0" applyNumberFormat="1" applyFill="1" applyBorder="1"/>
    <xf numFmtId="1" fontId="0" fillId="0" borderId="50" xfId="0" applyNumberFormat="1" applyBorder="1"/>
    <xf numFmtId="1" fontId="0" fillId="0" borderId="51" xfId="0" applyNumberFormat="1" applyBorder="1"/>
    <xf numFmtId="1" fontId="13" fillId="0" borderId="48" xfId="0" applyNumberFormat="1" applyFont="1" applyBorder="1"/>
    <xf numFmtId="1" fontId="13" fillId="0" borderId="49" xfId="0" applyNumberFormat="1" applyFont="1" applyBorder="1"/>
    <xf numFmtId="1" fontId="13" fillId="0" borderId="50" xfId="0" applyNumberFormat="1" applyFont="1" applyBorder="1"/>
    <xf numFmtId="1" fontId="13" fillId="2" borderId="43" xfId="0" applyNumberFormat="1" applyFont="1" applyFill="1" applyBorder="1"/>
    <xf numFmtId="1" fontId="13" fillId="2" borderId="44" xfId="0" applyNumberFormat="1" applyFont="1" applyFill="1" applyBorder="1"/>
    <xf numFmtId="1" fontId="0" fillId="2" borderId="26" xfId="0" applyNumberFormat="1" applyFill="1" applyBorder="1"/>
    <xf numFmtId="1" fontId="0" fillId="2" borderId="44" xfId="0" applyNumberFormat="1" applyFill="1" applyBorder="1"/>
    <xf numFmtId="1" fontId="0" fillId="2" borderId="23" xfId="0" applyNumberFormat="1" applyFill="1" applyBorder="1"/>
    <xf numFmtId="1" fontId="13" fillId="2" borderId="19" xfId="0" applyNumberFormat="1" applyFont="1" applyFill="1" applyBorder="1"/>
    <xf numFmtId="1" fontId="13" fillId="2" borderId="23" xfId="0" applyNumberFormat="1" applyFont="1" applyFill="1" applyBorder="1"/>
    <xf numFmtId="1" fontId="13" fillId="0" borderId="3" xfId="0" applyNumberFormat="1" applyFont="1" applyBorder="1" applyAlignment="1">
      <alignment horizontal="right"/>
    </xf>
    <xf numFmtId="1" fontId="13" fillId="0" borderId="52" xfId="0" applyNumberFormat="1" applyFont="1" applyBorder="1"/>
    <xf numFmtId="1" fontId="13" fillId="2" borderId="9" xfId="0" applyNumberFormat="1" applyFont="1" applyFill="1" applyBorder="1"/>
    <xf numFmtId="1" fontId="13" fillId="2" borderId="3" xfId="0" applyNumberFormat="1" applyFont="1" applyFill="1" applyBorder="1"/>
    <xf numFmtId="1" fontId="0" fillId="0" borderId="53" xfId="0" applyNumberFormat="1" applyBorder="1"/>
    <xf numFmtId="1" fontId="0" fillId="0" borderId="6" xfId="0" applyNumberFormat="1" applyBorder="1"/>
    <xf numFmtId="1" fontId="0" fillId="0" borderId="54" xfId="0" applyNumberFormat="1" applyBorder="1"/>
    <xf numFmtId="1" fontId="13" fillId="2" borderId="48" xfId="0" applyNumberFormat="1" applyFont="1" applyFill="1" applyBorder="1"/>
    <xf numFmtId="1" fontId="13" fillId="2" borderId="49" xfId="0" applyNumberFormat="1" applyFont="1" applyFill="1" applyBorder="1"/>
    <xf numFmtId="0" fontId="0" fillId="14" borderId="0" xfId="0" applyFill="1"/>
    <xf numFmtId="0" fontId="0" fillId="15" borderId="0" xfId="0" applyFill="1"/>
    <xf numFmtId="0" fontId="0" fillId="16" borderId="0" xfId="0" applyFill="1"/>
    <xf numFmtId="0" fontId="0" fillId="17" borderId="0" xfId="0" applyFill="1"/>
    <xf numFmtId="0" fontId="0" fillId="18" borderId="0" xfId="0" applyFill="1"/>
    <xf numFmtId="0" fontId="0" fillId="19" borderId="0" xfId="0" applyFill="1"/>
    <xf numFmtId="49" fontId="0" fillId="0" borderId="0" xfId="0" applyNumberFormat="1"/>
    <xf numFmtId="0" fontId="0" fillId="0" borderId="16" xfId="0" applyBorder="1"/>
    <xf numFmtId="0" fontId="14" fillId="0" borderId="13" xfId="6" applyFont="1" applyBorder="1" applyAlignment="1">
      <alignment vertical="center" wrapText="1"/>
    </xf>
    <xf numFmtId="0" fontId="14" fillId="0" borderId="14" xfId="6" applyFont="1" applyBorder="1" applyAlignment="1">
      <alignment vertical="center" wrapText="1"/>
    </xf>
    <xf numFmtId="0" fontId="14" fillId="0" borderId="12" xfId="6" applyFont="1" applyBorder="1" applyAlignment="1">
      <alignment vertical="center" wrapText="1"/>
    </xf>
    <xf numFmtId="9" fontId="14" fillId="0" borderId="14" xfId="7" applyFont="1" applyBorder="1" applyAlignment="1">
      <alignment vertical="center" wrapText="1"/>
    </xf>
    <xf numFmtId="164" fontId="14" fillId="3" borderId="13" xfId="6" applyNumberFormat="1" applyFont="1" applyFill="1" applyBorder="1" applyAlignment="1">
      <alignment vertical="center" wrapText="1"/>
    </xf>
    <xf numFmtId="164" fontId="14" fillId="3" borderId="14" xfId="6" applyNumberFormat="1" applyFont="1" applyFill="1" applyBorder="1" applyAlignment="1">
      <alignment vertical="center" wrapText="1"/>
    </xf>
    <xf numFmtId="164" fontId="14" fillId="3" borderId="12" xfId="6" applyNumberFormat="1" applyFont="1" applyFill="1" applyBorder="1" applyAlignment="1">
      <alignment vertical="center" wrapText="1"/>
    </xf>
    <xf numFmtId="164" fontId="14" fillId="0" borderId="14" xfId="6" applyNumberFormat="1" applyFont="1" applyBorder="1" applyAlignment="1">
      <alignment vertical="center" wrapText="1"/>
    </xf>
    <xf numFmtId="164" fontId="14" fillId="0" borderId="15" xfId="6" applyNumberFormat="1" applyFont="1" applyBorder="1" applyAlignment="1">
      <alignment vertical="center" wrapText="1"/>
    </xf>
    <xf numFmtId="0" fontId="2" fillId="0" borderId="0" xfId="6" applyFont="1" applyAlignment="1">
      <alignment vertical="center" wrapText="1"/>
    </xf>
    <xf numFmtId="0" fontId="2" fillId="0" borderId="9" xfId="6" applyFont="1" applyBorder="1" applyAlignment="1">
      <alignment vertical="center" wrapText="1"/>
    </xf>
    <xf numFmtId="0" fontId="3" fillId="0" borderId="0" xfId="6" applyAlignment="1">
      <alignment vertical="center" wrapText="1"/>
    </xf>
    <xf numFmtId="0" fontId="14" fillId="20" borderId="12" xfId="6" applyFont="1" applyFill="1" applyBorder="1" applyAlignment="1">
      <alignment vertical="center" wrapText="1"/>
    </xf>
    <xf numFmtId="0" fontId="13" fillId="20" borderId="14" xfId="6" applyFont="1" applyFill="1" applyBorder="1" applyAlignment="1">
      <alignment vertical="center" wrapText="1"/>
    </xf>
    <xf numFmtId="164" fontId="13" fillId="20" borderId="13" xfId="6" applyNumberFormat="1" applyFont="1" applyFill="1" applyBorder="1" applyAlignment="1">
      <alignment vertical="center" wrapText="1"/>
    </xf>
    <xf numFmtId="164" fontId="13" fillId="20" borderId="14" xfId="6" applyNumberFormat="1" applyFont="1" applyFill="1" applyBorder="1" applyAlignment="1">
      <alignment vertical="center" wrapText="1"/>
    </xf>
    <xf numFmtId="164" fontId="13" fillId="20" borderId="12" xfId="6" applyNumberFormat="1" applyFont="1" applyFill="1" applyBorder="1" applyAlignment="1">
      <alignment vertical="center" wrapText="1"/>
    </xf>
    <xf numFmtId="0" fontId="13" fillId="20" borderId="13" xfId="6" applyFont="1" applyFill="1" applyBorder="1" applyAlignment="1">
      <alignment vertical="center" wrapText="1"/>
    </xf>
    <xf numFmtId="164" fontId="13" fillId="20" borderId="15" xfId="6" applyNumberFormat="1" applyFont="1" applyFill="1" applyBorder="1" applyAlignment="1">
      <alignment vertical="center" wrapText="1"/>
    </xf>
    <xf numFmtId="0" fontId="3" fillId="0" borderId="6" xfId="6" applyBorder="1"/>
    <xf numFmtId="1" fontId="3" fillId="6" borderId="0" xfId="6" applyNumberFormat="1" applyFill="1"/>
    <xf numFmtId="1" fontId="3" fillId="0" borderId="9" xfId="6" applyNumberFormat="1" applyBorder="1"/>
    <xf numFmtId="9" fontId="3" fillId="0" borderId="0" xfId="0" applyNumberFormat="1" applyFont="1"/>
    <xf numFmtId="9" fontId="3" fillId="21" borderId="0" xfId="6" applyNumberFormat="1" applyFill="1"/>
    <xf numFmtId="0" fontId="3" fillId="21" borderId="0" xfId="6" applyFill="1"/>
    <xf numFmtId="9" fontId="0" fillId="21" borderId="0" xfId="7" applyFont="1" applyFill="1"/>
    <xf numFmtId="9" fontId="3" fillId="21" borderId="0" xfId="7" applyFill="1"/>
    <xf numFmtId="2" fontId="13" fillId="3" borderId="0" xfId="6" applyNumberFormat="1" applyFont="1" applyFill="1"/>
    <xf numFmtId="2" fontId="13" fillId="3" borderId="9" xfId="6" applyNumberFormat="1" applyFont="1" applyFill="1" applyBorder="1"/>
    <xf numFmtId="2" fontId="5" fillId="0" borderId="6" xfId="6" applyNumberFormat="1" applyFont="1" applyBorder="1"/>
    <xf numFmtId="2" fontId="3" fillId="22" borderId="0" xfId="6" applyNumberFormat="1" applyFill="1"/>
    <xf numFmtId="2" fontId="3" fillId="0" borderId="0" xfId="6" applyNumberFormat="1"/>
    <xf numFmtId="2" fontId="3" fillId="0" borderId="9" xfId="6" applyNumberFormat="1" applyBorder="1"/>
    <xf numFmtId="0" fontId="3" fillId="0" borderId="0" xfId="6"/>
    <xf numFmtId="1" fontId="3" fillId="21" borderId="0" xfId="6" applyNumberFormat="1" applyFill="1"/>
    <xf numFmtId="0" fontId="0" fillId="8" borderId="0" xfId="0" applyFill="1"/>
    <xf numFmtId="2" fontId="3" fillId="6" borderId="0" xfId="6" applyNumberFormat="1" applyFill="1"/>
    <xf numFmtId="2" fontId="3" fillId="23" borderId="0" xfId="6" applyNumberFormat="1" applyFill="1"/>
    <xf numFmtId="2" fontId="3" fillId="24" borderId="0" xfId="6" applyNumberFormat="1" applyFill="1"/>
    <xf numFmtId="0" fontId="3" fillId="0" borderId="9" xfId="6" applyBorder="1"/>
    <xf numFmtId="2" fontId="3" fillId="25" borderId="0" xfId="6" applyNumberFormat="1" applyFill="1"/>
    <xf numFmtId="2" fontId="3" fillId="21" borderId="0" xfId="6" applyNumberFormat="1" applyFill="1"/>
    <xf numFmtId="2" fontId="13" fillId="26" borderId="0" xfId="6" applyNumberFormat="1" applyFont="1" applyFill="1"/>
    <xf numFmtId="9" fontId="3" fillId="0" borderId="0" xfId="6" applyNumberFormat="1"/>
    <xf numFmtId="2" fontId="3" fillId="26" borderId="0" xfId="6" applyNumberFormat="1" applyFill="1"/>
    <xf numFmtId="2" fontId="3" fillId="27" borderId="0" xfId="6" applyNumberFormat="1" applyFill="1"/>
    <xf numFmtId="0" fontId="13" fillId="3" borderId="6" xfId="6" applyFont="1" applyFill="1" applyBorder="1"/>
    <xf numFmtId="2" fontId="3" fillId="28" borderId="0" xfId="6" applyNumberFormat="1" applyFill="1"/>
    <xf numFmtId="10" fontId="3" fillId="21" borderId="0" xfId="6" applyNumberFormat="1" applyFill="1"/>
    <xf numFmtId="10" fontId="0" fillId="21" borderId="0" xfId="7" applyNumberFormat="1" applyFont="1" applyFill="1"/>
    <xf numFmtId="0" fontId="3" fillId="6" borderId="0" xfId="6" applyFill="1"/>
    <xf numFmtId="0" fontId="0" fillId="21" borderId="0" xfId="7" applyNumberFormat="1" applyFont="1" applyFill="1"/>
    <xf numFmtId="2" fontId="0" fillId="21" borderId="0" xfId="7" applyNumberFormat="1" applyFont="1" applyFill="1"/>
    <xf numFmtId="1" fontId="3" fillId="0" borderId="11" xfId="6" applyNumberFormat="1" applyBorder="1"/>
    <xf numFmtId="9" fontId="3" fillId="0" borderId="8" xfId="0" applyNumberFormat="1" applyFont="1" applyBorder="1"/>
    <xf numFmtId="9" fontId="3" fillId="21" borderId="8" xfId="6" applyNumberFormat="1" applyFill="1" applyBorder="1"/>
    <xf numFmtId="0" fontId="3" fillId="21" borderId="8" xfId="6" applyFill="1" applyBorder="1"/>
    <xf numFmtId="9" fontId="0" fillId="21" borderId="8" xfId="7" applyFont="1" applyFill="1" applyBorder="1"/>
    <xf numFmtId="9" fontId="3" fillId="21" borderId="8" xfId="7" applyFill="1" applyBorder="1"/>
    <xf numFmtId="0" fontId="13" fillId="3" borderId="7" xfId="6" applyFont="1" applyFill="1" applyBorder="1"/>
    <xf numFmtId="2" fontId="13" fillId="3" borderId="8" xfId="6" applyNumberFormat="1" applyFont="1" applyFill="1" applyBorder="1"/>
    <xf numFmtId="2" fontId="13" fillId="3" borderId="11" xfId="6" applyNumberFormat="1" applyFont="1" applyFill="1" applyBorder="1"/>
    <xf numFmtId="2" fontId="5" fillId="0" borderId="7" xfId="6" applyNumberFormat="1" applyFont="1" applyBorder="1"/>
    <xf numFmtId="0" fontId="3" fillId="0" borderId="5" xfId="6" applyBorder="1"/>
    <xf numFmtId="0" fontId="3" fillId="6" borderId="15" xfId="6" applyFill="1" applyBorder="1" applyAlignment="1">
      <alignment vertical="top" wrapText="1"/>
    </xf>
    <xf numFmtId="9" fontId="3" fillId="0" borderId="6" xfId="6" applyNumberFormat="1" applyBorder="1"/>
    <xf numFmtId="2" fontId="3" fillId="0" borderId="15" xfId="6" applyNumberFormat="1" applyBorder="1"/>
    <xf numFmtId="164" fontId="3" fillId="29" borderId="15" xfId="6" applyNumberFormat="1" applyFill="1" applyBorder="1"/>
    <xf numFmtId="164" fontId="3" fillId="29" borderId="0" xfId="6" applyNumberFormat="1" applyFill="1"/>
    <xf numFmtId="164" fontId="3" fillId="7" borderId="0" xfId="6" applyNumberFormat="1" applyFill="1"/>
    <xf numFmtId="2" fontId="3" fillId="29" borderId="0" xfId="6" applyNumberFormat="1" applyFill="1"/>
    <xf numFmtId="2" fontId="13" fillId="29" borderId="0" xfId="6" applyNumberFormat="1" applyFont="1" applyFill="1"/>
    <xf numFmtId="0" fontId="3" fillId="0" borderId="7" xfId="6" applyBorder="1"/>
    <xf numFmtId="1" fontId="3" fillId="6" borderId="8" xfId="6" applyNumberFormat="1" applyFill="1" applyBorder="1"/>
    <xf numFmtId="9" fontId="3" fillId="0" borderId="8" xfId="6" applyNumberFormat="1" applyBorder="1"/>
    <xf numFmtId="2" fontId="3" fillId="0" borderId="8" xfId="6" applyNumberFormat="1" applyBorder="1"/>
    <xf numFmtId="164" fontId="3" fillId="7" borderId="8" xfId="6" applyNumberFormat="1" applyFill="1" applyBorder="1"/>
    <xf numFmtId="2" fontId="13" fillId="29" borderId="8" xfId="6" applyNumberFormat="1" applyFont="1" applyFill="1" applyBorder="1"/>
    <xf numFmtId="0" fontId="3" fillId="0" borderId="2" xfId="6" applyBorder="1" applyAlignment="1">
      <alignment vertical="center" wrapText="1"/>
    </xf>
    <xf numFmtId="0" fontId="15" fillId="0" borderId="3" xfId="6" applyFont="1" applyBorder="1" applyAlignment="1">
      <alignment horizontal="left" vertical="center" wrapText="1"/>
    </xf>
    <xf numFmtId="9" fontId="0" fillId="0" borderId="0" xfId="7" applyFont="1"/>
    <xf numFmtId="0" fontId="6" fillId="0" borderId="0" xfId="6" applyFont="1"/>
    <xf numFmtId="0" fontId="15" fillId="0" borderId="3" xfId="6" applyFont="1" applyBorder="1" applyAlignment="1">
      <alignment horizontal="left"/>
    </xf>
    <xf numFmtId="0" fontId="15" fillId="0" borderId="6" xfId="6" applyFont="1" applyBorder="1" applyAlignment="1">
      <alignment horizontal="left" vertical="center" wrapText="1"/>
    </xf>
    <xf numFmtId="0" fontId="15" fillId="0" borderId="6" xfId="6" applyFont="1" applyBorder="1"/>
    <xf numFmtId="0" fontId="15" fillId="0" borderId="7" xfId="6" applyFont="1" applyBorder="1" applyAlignment="1">
      <alignment horizontal="left" vertical="center" wrapText="1"/>
    </xf>
    <xf numFmtId="0" fontId="3" fillId="0" borderId="8" xfId="6" applyBorder="1"/>
    <xf numFmtId="9" fontId="0" fillId="0" borderId="8" xfId="7" applyFont="1" applyBorder="1"/>
    <xf numFmtId="0" fontId="6" fillId="0" borderId="8" xfId="6" applyFont="1" applyBorder="1"/>
    <xf numFmtId="0" fontId="3" fillId="0" borderId="11" xfId="6" applyBorder="1"/>
    <xf numFmtId="0" fontId="0" fillId="30" borderId="0" xfId="0" applyFill="1"/>
    <xf numFmtId="0" fontId="0" fillId="31" borderId="0" xfId="0" applyFill="1"/>
    <xf numFmtId="0" fontId="0" fillId="32" borderId="0" xfId="0" applyFill="1"/>
    <xf numFmtId="0" fontId="0" fillId="33" borderId="0" xfId="0" applyFill="1"/>
    <xf numFmtId="0" fontId="0" fillId="34" borderId="0" xfId="0" applyFill="1"/>
    <xf numFmtId="0" fontId="0" fillId="35" borderId="0" xfId="0" applyFill="1"/>
    <xf numFmtId="0" fontId="0" fillId="36" borderId="0" xfId="0" applyFill="1"/>
    <xf numFmtId="0" fontId="0" fillId="37" borderId="0" xfId="0" applyFill="1"/>
    <xf numFmtId="0" fontId="0" fillId="38" borderId="0" xfId="0" applyFill="1"/>
    <xf numFmtId="0" fontId="0" fillId="39" borderId="0" xfId="0" applyFill="1"/>
    <xf numFmtId="0" fontId="0" fillId="40" borderId="0" xfId="0" applyFill="1"/>
    <xf numFmtId="0" fontId="0" fillId="6" borderId="0" xfId="0" applyFill="1"/>
    <xf numFmtId="0" fontId="0" fillId="41" borderId="0" xfId="0" applyFill="1"/>
    <xf numFmtId="0" fontId="0" fillId="42" borderId="0" xfId="0" applyFill="1"/>
    <xf numFmtId="0" fontId="0" fillId="0" borderId="8" xfId="0" applyBorder="1" applyAlignment="1">
      <alignment horizontal="center"/>
    </xf>
    <xf numFmtId="0" fontId="0" fillId="0" borderId="8" xfId="0" applyBorder="1"/>
    <xf numFmtId="0" fontId="3" fillId="0" borderId="17" xfId="0" applyFont="1" applyBorder="1" applyAlignment="1">
      <alignment horizontal="center"/>
    </xf>
    <xf numFmtId="0" fontId="0" fillId="0" borderId="18" xfId="0" applyBorder="1"/>
    <xf numFmtId="0" fontId="0" fillId="0" borderId="19" xfId="0" applyBorder="1"/>
    <xf numFmtId="0" fontId="3" fillId="0" borderId="19" xfId="0" applyFont="1" applyBorder="1" applyAlignment="1">
      <alignment horizontal="center"/>
    </xf>
    <xf numFmtId="0" fontId="3" fillId="0" borderId="20" xfId="0" applyFont="1" applyBorder="1" applyAlignment="1">
      <alignment horizontal="center" wrapText="1"/>
    </xf>
    <xf numFmtId="0" fontId="0" fillId="0" borderId="21" xfId="0" applyBorder="1"/>
    <xf numFmtId="0" fontId="3" fillId="0" borderId="18" xfId="0" applyFont="1" applyBorder="1" applyAlignment="1">
      <alignment horizontal="center"/>
    </xf>
    <xf numFmtId="0" fontId="13" fillId="0" borderId="21" xfId="0" applyFont="1" applyBorder="1" applyAlignment="1">
      <alignment horizontal="center"/>
    </xf>
    <xf numFmtId="0" fontId="3" fillId="0" borderId="38" xfId="0" applyFont="1" applyBorder="1" applyAlignment="1">
      <alignment horizontal="center"/>
    </xf>
    <xf numFmtId="0" fontId="0" fillId="0" borderId="39" xfId="0" applyBorder="1"/>
    <xf numFmtId="0" fontId="0" fillId="0" borderId="40" xfId="0" applyBorder="1"/>
    <xf numFmtId="0" fontId="3" fillId="0" borderId="41" xfId="0" applyFont="1" applyBorder="1" applyAlignment="1">
      <alignment horizontal="center"/>
    </xf>
    <xf numFmtId="0" fontId="0" fillId="0" borderId="42" xfId="0" applyBorder="1"/>
    <xf numFmtId="0" fontId="13" fillId="0" borderId="38" xfId="0" applyFont="1" applyBorder="1" applyAlignment="1">
      <alignment horizontal="center"/>
    </xf>
    <xf numFmtId="0" fontId="3" fillId="4" borderId="2" xfId="0" applyFont="1" applyFill="1" applyBorder="1" applyAlignment="1">
      <alignment horizontal="left" vertical="center"/>
    </xf>
    <xf numFmtId="0" fontId="3" fillId="0" borderId="3" xfId="0" applyFont="1" applyBorder="1"/>
    <xf numFmtId="0" fontId="3" fillId="4" borderId="16" xfId="0" applyFont="1" applyFill="1" applyBorder="1" applyAlignment="1">
      <alignment horizontal="left" vertical="center" wrapText="1"/>
    </xf>
    <xf numFmtId="0" fontId="0" fillId="0" borderId="4" xfId="0" applyBorder="1"/>
    <xf numFmtId="0" fontId="3" fillId="0" borderId="4" xfId="0" applyFont="1" applyBorder="1"/>
    <xf numFmtId="0" fontId="3" fillId="5" borderId="16" xfId="0" applyFont="1" applyFill="1" applyBorder="1" applyAlignment="1">
      <alignment horizontal="left" vertical="center"/>
    </xf>
    <xf numFmtId="0" fontId="0" fillId="4" borderId="16" xfId="0" applyFill="1" applyBorder="1" applyAlignment="1">
      <alignment horizontal="left" wrapText="1"/>
    </xf>
    <xf numFmtId="0" fontId="3" fillId="5" borderId="16" xfId="0" applyFont="1" applyFill="1" applyBorder="1" applyAlignment="1">
      <alignment horizontal="left" vertical="center" wrapText="1"/>
    </xf>
    <xf numFmtId="0" fontId="0" fillId="5" borderId="16" xfId="0" applyFill="1" applyBorder="1" applyAlignment="1">
      <alignment horizontal="left" vertical="center"/>
    </xf>
    <xf numFmtId="0" fontId="0" fillId="0" borderId="3" xfId="0" applyBorder="1"/>
    <xf numFmtId="0" fontId="3" fillId="4" borderId="16" xfId="0" applyFont="1" applyFill="1" applyBorder="1" applyAlignment="1">
      <alignment horizontal="left" vertical="center"/>
    </xf>
    <xf numFmtId="0" fontId="3" fillId="4" borderId="2" xfId="0" applyFont="1" applyFill="1" applyBorder="1" applyAlignment="1">
      <alignment horizontal="left" vertical="center" wrapText="1"/>
    </xf>
    <xf numFmtId="0" fontId="0" fillId="5" borderId="16" xfId="0" applyFill="1" applyBorder="1" applyAlignment="1">
      <alignment horizontal="left" vertical="center" wrapText="1"/>
    </xf>
    <xf numFmtId="0" fontId="14" fillId="20" borderId="13" xfId="6" applyFont="1" applyFill="1" applyBorder="1" applyAlignment="1">
      <alignment horizontal="center" vertical="center" wrapText="1"/>
    </xf>
    <xf numFmtId="0" fontId="0" fillId="0" borderId="14" xfId="0" applyBorder="1"/>
    <xf numFmtId="0" fontId="8" fillId="0" borderId="0" xfId="0" applyFont="1" applyAlignment="1">
      <alignment horizontal="center"/>
    </xf>
    <xf numFmtId="0" fontId="0" fillId="0" borderId="0" xfId="0"/>
    <xf numFmtId="0" fontId="7" fillId="0" borderId="0" xfId="0" applyFont="1" applyAlignment="1">
      <alignment horizontal="center"/>
    </xf>
    <xf numFmtId="0" fontId="3" fillId="0" borderId="0" xfId="2" applyFont="1" applyAlignment="1">
      <alignment horizontal="center"/>
    </xf>
    <xf numFmtId="0" fontId="3" fillId="0" borderId="0" xfId="2" applyFont="1" applyAlignment="1">
      <alignment vertical="center"/>
    </xf>
    <xf numFmtId="0" fontId="2" fillId="3" borderId="1" xfId="2" applyFont="1" applyFill="1" applyBorder="1" applyAlignment="1">
      <alignment horizontal="center" vertical="center" wrapText="1"/>
    </xf>
    <xf numFmtId="0" fontId="3" fillId="0" borderId="7" xfId="2" applyFont="1" applyBorder="1" applyAlignment="1">
      <alignment horizontal="center" vertical="center" wrapText="1"/>
    </xf>
  </cellXfs>
  <cellStyles count="8">
    <cellStyle name="Lien hypertexte" xfId="5" builtinId="8"/>
    <cellStyle name="Normal" xfId="0" builtinId="0"/>
    <cellStyle name="Normal 2" xfId="2" xr:uid="{00000000-0005-0000-0000-000002000000}"/>
    <cellStyle name="Normal 2 2" xfId="6" xr:uid="{15E84589-178C-4810-AFEA-CBA2E46F2C24}"/>
    <cellStyle name="Normal 3" xfId="4" xr:uid="{00000000-0005-0000-0000-000004000000}"/>
    <cellStyle name="Pourcentage" xfId="1" builtinId="5"/>
    <cellStyle name="Pourcentage 2" xfId="3" xr:uid="{00000000-0005-0000-0000-000003000000}"/>
    <cellStyle name="Pourcentage 2 2" xfId="7" xr:uid="{92EC9694-598D-4C2F-8CE5-B99DA2B15912}"/>
  </cellStyles>
  <dxfs count="38">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alignment horizontal="general" vertical="bottom" wrapText="1"/>
    </dxf>
    <dxf>
      <alignment horizontal="general" vertical="center"/>
    </dxf>
    <dxf>
      <alignment horizontal="general" vertical="center"/>
    </dxf>
    <dxf>
      <alignment horizontal="general" vertical="center"/>
    </dxf>
    <dxf>
      <alignment horizontal="general" vertical="center"/>
    </dxf>
    <dxf>
      <alignment horizontal="general" vertical="center"/>
    </dxf>
    <dxf>
      <alignment horizontal="general" vertical="center"/>
    </dxf>
    <dxf>
      <alignment horizontal="center" vertical="center"/>
    </dxf>
    <dxf>
      <alignment horizontal="general" vertical="bottom" wrapText="1"/>
    </dxf>
    <dxf>
      <alignment horizontal="center" vertical="center"/>
    </dxf>
    <dxf>
      <alignment horizontal="general" vertical="bottom" wrapText="1"/>
    </dxf>
    <dxf>
      <alignment horizontal="general" vertical="center"/>
    </dxf>
    <dxf>
      <alignment horizontal="general" vertical="center"/>
    </dxf>
    <dxf>
      <alignment horizontal="general" vertical="center"/>
    </dxf>
    <dxf>
      <alignment horizontal="general" vertical="center"/>
    </dxf>
    <dxf>
      <alignment horizontal="general" vertical="center"/>
    </dxf>
    <dxf>
      <alignment horizontal="general" vertical="center"/>
    </dxf>
    <dxf>
      <alignment horizontal="center" vertical="center"/>
    </dxf>
    <dxf>
      <alignment horizontal="center" vertical="center"/>
    </dxf>
    <dxf>
      <alignment horizontal="center" vertical="center"/>
    </dxf>
    <dxf>
      <alignment horizontal="general" vertical="bottom" wrapText="1"/>
    </dxf>
    <dxf>
      <alignment horizontal="general" vertical="center"/>
    </dxf>
    <dxf>
      <alignment horizontal="general" vertical="center"/>
    </dxf>
    <dxf>
      <alignment horizontal="general" vertical="center"/>
    </dxf>
    <dxf>
      <alignment horizontal="general" vertical="center"/>
    </dxf>
    <dxf>
      <alignment horizontal="general" vertical="center"/>
    </dxf>
    <dxf>
      <alignment horizontal="general" vertical="center"/>
    </dxf>
    <dxf>
      <alignment horizontal="center" vertical="center"/>
    </dxf>
    <dxf>
      <alignment horizontal="center" vertical="center"/>
    </dxf>
    <dxf>
      <numFmt numFmtId="2" formatCode="0.00"/>
    </dxf>
    <dxf>
      <alignment horizontal="center" vertical="center"/>
    </dxf>
  </dxfs>
  <tableStyles count="0" defaultTableStyle="TableStyleMedium9" defaultPivotStyle="PivotStyleLight16"/>
  <colors>
    <mruColors>
      <color rgb="FFC00000"/>
      <color rgb="FF0070C0"/>
      <color rgb="FFF57304"/>
      <color rgb="FFF57368"/>
      <color rgb="FF7A577A"/>
      <color rgb="FFECE5CE"/>
      <color rgb="FF003547"/>
      <color rgb="FFC2C500"/>
      <color rgb="FFE1523D"/>
      <color rgb="FFE1527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32"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4.xml"/><Relationship Id="rId30" Type="http://schemas.openxmlformats.org/officeDocument/2006/relationships/sharedStrings" Target="sharedStrings.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4</xdr:col>
      <xdr:colOff>12700</xdr:colOff>
      <xdr:row>1</xdr:row>
      <xdr:rowOff>6350</xdr:rowOff>
    </xdr:from>
    <xdr:to>
      <xdr:col>5</xdr:col>
      <xdr:colOff>550862</xdr:colOff>
      <xdr:row>62</xdr:row>
      <xdr:rowOff>87312</xdr:rowOff>
    </xdr:to>
    <xdr:pic>
      <xdr:nvPicPr>
        <xdr:cNvPr id="2" name="Image 1" descr="screenshot_02.jpg">
          <a:extLst>
            <a:ext uri="{FF2B5EF4-FFF2-40B4-BE49-F238E27FC236}">
              <a16:creationId xmlns:a16="http://schemas.microsoft.com/office/drawing/2014/main" id="{00000000-0008-0000-1500-000002000000}"/>
            </a:ext>
          </a:extLst>
        </xdr:cNvPr>
        <xdr:cNvPicPr>
          <a:picLocks noChangeAspect="1"/>
        </xdr:cNvPicPr>
      </xdr:nvPicPr>
      <xdr:blipFill>
        <a:blip xmlns:r="http://schemas.openxmlformats.org/officeDocument/2006/relationships" r:embed="rId1"/>
        <a:stretch>
          <a:fillRect/>
        </a:stretch>
      </xdr:blipFill>
      <xdr:spPr>
        <a:xfrm>
          <a:off x="7308850" y="425450"/>
          <a:ext cx="3167062" cy="10206037"/>
        </a:xfrm>
        <a:prstGeom prst="rect">
          <a:avLst/>
        </a:prstGeom>
        <a:ln>
          <a:prstDash val="soli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1419225</xdr:colOff>
      <xdr:row>4</xdr:row>
      <xdr:rowOff>14287</xdr:rowOff>
    </xdr:from>
    <xdr:to>
      <xdr:col>7</xdr:col>
      <xdr:colOff>1325562</xdr:colOff>
      <xdr:row>68</xdr:row>
      <xdr:rowOff>14287</xdr:rowOff>
    </xdr:to>
    <xdr:pic>
      <xdr:nvPicPr>
        <xdr:cNvPr id="3" name="Image 2" descr="screenshot_01.jpg">
          <a:extLst>
            <a:ext uri="{FF2B5EF4-FFF2-40B4-BE49-F238E27FC236}">
              <a16:creationId xmlns:a16="http://schemas.microsoft.com/office/drawing/2014/main" id="{00000000-0008-0000-1600-000003000000}"/>
            </a:ext>
          </a:extLst>
        </xdr:cNvPr>
        <xdr:cNvPicPr>
          <a:picLocks noChangeAspect="1"/>
        </xdr:cNvPicPr>
      </xdr:nvPicPr>
      <xdr:blipFill>
        <a:blip xmlns:r="http://schemas.openxmlformats.org/officeDocument/2006/relationships" r:embed="rId1"/>
        <a:stretch>
          <a:fillRect/>
        </a:stretch>
      </xdr:blipFill>
      <xdr:spPr>
        <a:xfrm>
          <a:off x="10877550" y="1176337"/>
          <a:ext cx="3144837" cy="10363200"/>
        </a:xfrm>
        <a:prstGeom prst="rect">
          <a:avLst/>
        </a:prstGeom>
        <a:ln>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FMFilieres/dev_terriflux/su-model-sankey/sankeytools/server/exemples/GE_boi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sl$\Ubuntu\AFMFilieres\dev_terriflux\su-model-sankey\sankeytools\server\exemples\GE_bois.xlsx"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Conversions"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C:\Users\33780\Downloads\filiere_foret_bois_savoie_reconciled%20(7).xlsx" TargetMode="External"/><Relationship Id="rId1" Type="http://schemas.openxmlformats.org/officeDocument/2006/relationships/externalLinkPath" Target="file:///C:\Users\33780\Downloads\filiere_foret_bois_savoie_reconciled%20(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AQ"/>
      <sheetName val="Pistes d'amélioration"/>
      <sheetName val="Paramètres"/>
      <sheetName val="Produits"/>
      <sheetName val="Secteurs"/>
      <sheetName val="Flux pouvant exister"/>
      <sheetName val="Données"/>
      <sheetName val="Min Max"/>
      <sheetName val="Contraintes"/>
      <sheetName val="Conversions"/>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AQ"/>
      <sheetName val="Pistes d'amélioration"/>
      <sheetName val="Paramètres"/>
      <sheetName val="Produits"/>
      <sheetName val="Secteurs"/>
      <sheetName val="Flux pouvant exister"/>
      <sheetName val="Données"/>
      <sheetName val="Min Max"/>
      <sheetName val="Contraintes"/>
      <sheetName val="Conversions"/>
    </sheetNames>
    <sheetDataSet>
      <sheetData sheetId="0"/>
      <sheetData sheetId="1"/>
      <sheetData sheetId="2"/>
      <sheetData sheetId="3"/>
      <sheetData sheetId="4"/>
      <sheetData sheetId="5"/>
      <sheetData sheetId="6"/>
      <sheetData sheetId="7"/>
      <sheetData sheetId="8"/>
      <sheetData sheetId="9">
        <row r="3">
          <cell r="B3" t="str">
            <v>Bois hors forêt</v>
          </cell>
          <cell r="D3" t="str">
            <v>&gt; saturation</v>
          </cell>
          <cell r="E3" t="str">
            <v>&gt; saturation</v>
          </cell>
          <cell r="H3">
            <v>0.5</v>
          </cell>
          <cell r="I3">
            <v>0.5</v>
          </cell>
          <cell r="J3">
            <v>0.47941199999999995</v>
          </cell>
          <cell r="N3">
            <v>0.70500000000000007</v>
          </cell>
          <cell r="O3">
            <v>1</v>
          </cell>
          <cell r="P3" t="str">
            <v>1000 m3</v>
          </cell>
          <cell r="Q3">
            <v>1</v>
          </cell>
          <cell r="R3">
            <v>1</v>
          </cell>
        </row>
        <row r="4">
          <cell r="B4" t="str">
            <v>Bois sur pied F</v>
          </cell>
          <cell r="D4" t="str">
            <v>&gt; saturation</v>
          </cell>
          <cell r="E4" t="str">
            <v>&gt; saturation</v>
          </cell>
          <cell r="H4">
            <v>1</v>
          </cell>
          <cell r="J4">
            <v>0.57488039999999996</v>
          </cell>
          <cell r="N4">
            <v>0.63</v>
          </cell>
          <cell r="O4">
            <v>1</v>
          </cell>
          <cell r="P4" t="str">
            <v>1000 m3</v>
          </cell>
          <cell r="Q4">
            <v>1</v>
          </cell>
          <cell r="R4">
            <v>1</v>
          </cell>
        </row>
        <row r="5">
          <cell r="B5" t="str">
            <v>Bois sur pied R</v>
          </cell>
          <cell r="D5" t="str">
            <v>&gt; saturation</v>
          </cell>
          <cell r="E5" t="str">
            <v>&gt; saturation</v>
          </cell>
          <cell r="I5">
            <v>1</v>
          </cell>
          <cell r="J5">
            <v>0.3839436</v>
          </cell>
          <cell r="N5">
            <v>0.78</v>
          </cell>
          <cell r="O5">
            <v>1</v>
          </cell>
          <cell r="P5" t="str">
            <v>1000 m3</v>
          </cell>
          <cell r="Q5">
            <v>1</v>
          </cell>
          <cell r="R5">
            <v>1</v>
          </cell>
        </row>
        <row r="6">
          <cell r="B6" t="str">
            <v>Bois rond</v>
          </cell>
          <cell r="D6" t="str">
            <v>&gt; saturation</v>
          </cell>
          <cell r="E6" t="str">
            <v>&gt; saturation</v>
          </cell>
          <cell r="H6">
            <v>0.2</v>
          </cell>
          <cell r="I6">
            <v>0.8</v>
          </cell>
          <cell r="J6">
            <v>0.42213096</v>
          </cell>
          <cell r="O6">
            <v>1</v>
          </cell>
          <cell r="P6" t="str">
            <v>1000 m3</v>
          </cell>
          <cell r="Q6">
            <v>1</v>
          </cell>
          <cell r="R6">
            <v>1</v>
          </cell>
        </row>
        <row r="7">
          <cell r="B7" t="str">
            <v>Bois d'œuvre F</v>
          </cell>
          <cell r="D7" t="str">
            <v>&gt; saturation</v>
          </cell>
          <cell r="E7" t="str">
            <v>&gt; saturation</v>
          </cell>
          <cell r="H7">
            <v>1</v>
          </cell>
          <cell r="J7">
            <v>0.57488039999999996</v>
          </cell>
          <cell r="O7">
            <v>1</v>
          </cell>
          <cell r="P7" t="str">
            <v>1000 m3</v>
          </cell>
          <cell r="Q7">
            <v>1</v>
          </cell>
          <cell r="R7">
            <v>1</v>
          </cell>
        </row>
        <row r="8">
          <cell r="B8" t="str">
            <v>Bois d'œuvre R</v>
          </cell>
          <cell r="D8" t="str">
            <v>&gt; saturation</v>
          </cell>
          <cell r="E8" t="str">
            <v>&gt; saturation</v>
          </cell>
          <cell r="I8">
            <v>1</v>
          </cell>
          <cell r="J8">
            <v>0.3839436</v>
          </cell>
          <cell r="O8">
            <v>1</v>
          </cell>
          <cell r="P8" t="str">
            <v>1000 m3</v>
          </cell>
          <cell r="Q8">
            <v>1</v>
          </cell>
          <cell r="R8">
            <v>1</v>
          </cell>
        </row>
        <row r="9">
          <cell r="B9" t="str">
            <v>Bois d'industrie</v>
          </cell>
          <cell r="C9" t="str">
            <v>utilisé par la trituration</v>
          </cell>
          <cell r="D9">
            <v>0.42899999999999999</v>
          </cell>
          <cell r="E9">
            <v>0.3</v>
          </cell>
          <cell r="H9">
            <v>0.2</v>
          </cell>
          <cell r="I9">
            <v>0.8</v>
          </cell>
          <cell r="J9">
            <v>0.42213096</v>
          </cell>
          <cell r="K9">
            <v>0.60304422857142859</v>
          </cell>
          <cell r="L9">
            <v>3.29</v>
          </cell>
          <cell r="M9">
            <v>1.984015512</v>
          </cell>
          <cell r="O9">
            <v>1</v>
          </cell>
          <cell r="P9" t="str">
            <v>1000 tonnes</v>
          </cell>
          <cell r="Q9">
            <v>1.658253163899658</v>
          </cell>
          <cell r="R9">
            <v>0.60304422857142859</v>
          </cell>
        </row>
        <row r="10">
          <cell r="B10" t="str">
            <v>Bois d'industrie F</v>
          </cell>
          <cell r="D10" t="str">
            <v>&gt; saturation</v>
          </cell>
          <cell r="E10" t="str">
            <v>&gt; saturation</v>
          </cell>
          <cell r="H10">
            <v>1</v>
          </cell>
          <cell r="J10">
            <v>0.57488039999999996</v>
          </cell>
          <cell r="O10">
            <v>1</v>
          </cell>
          <cell r="P10" t="str">
            <v>1000 m3</v>
          </cell>
          <cell r="Q10">
            <v>1</v>
          </cell>
          <cell r="R10">
            <v>1</v>
          </cell>
        </row>
        <row r="11">
          <cell r="B11" t="str">
            <v>Bois d'industrie R</v>
          </cell>
          <cell r="D11" t="str">
            <v>&gt; saturation</v>
          </cell>
          <cell r="E11" t="str">
            <v>&gt; saturation</v>
          </cell>
          <cell r="I11">
            <v>1</v>
          </cell>
          <cell r="J11">
            <v>0.3839436</v>
          </cell>
          <cell r="O11">
            <v>1</v>
          </cell>
          <cell r="P11" t="str">
            <v>1000 m3</v>
          </cell>
          <cell r="Q11">
            <v>1</v>
          </cell>
          <cell r="R11">
            <v>1</v>
          </cell>
        </row>
        <row r="12">
          <cell r="B12" t="str">
            <v>Bois bûche officiel</v>
          </cell>
          <cell r="D12" t="str">
            <v>&gt; saturation</v>
          </cell>
          <cell r="E12" t="str">
            <v>&gt; saturation</v>
          </cell>
          <cell r="H12">
            <v>1</v>
          </cell>
          <cell r="J12">
            <v>0.57488039999999996</v>
          </cell>
          <cell r="O12">
            <v>1</v>
          </cell>
          <cell r="P12" t="str">
            <v>1000 m3</v>
          </cell>
          <cell r="Q12">
            <v>1</v>
          </cell>
          <cell r="R12">
            <v>1</v>
          </cell>
        </row>
        <row r="13">
          <cell r="B13" t="str">
            <v>Bois bûche ménages</v>
          </cell>
          <cell r="D13">
            <v>0.3</v>
          </cell>
          <cell r="E13">
            <v>0.23</v>
          </cell>
          <cell r="H13">
            <v>0.2</v>
          </cell>
          <cell r="I13">
            <v>0.8</v>
          </cell>
          <cell r="J13">
            <v>0.42213096</v>
          </cell>
          <cell r="K13">
            <v>0.54822202597402592</v>
          </cell>
          <cell r="L13">
            <v>3.6890000000000001</v>
          </cell>
          <cell r="M13">
            <v>2.0223910538181817</v>
          </cell>
          <cell r="O13">
            <v>1</v>
          </cell>
          <cell r="P13" t="str">
            <v>1000 tonnes</v>
          </cell>
          <cell r="Q13">
            <v>1.8240784802896242</v>
          </cell>
          <cell r="R13">
            <v>0.54822202597402592</v>
          </cell>
        </row>
        <row r="14">
          <cell r="B14" t="str">
            <v>Plaquettes</v>
          </cell>
          <cell r="C14" t="str">
            <v>utilisées par les ménages</v>
          </cell>
          <cell r="D14">
            <v>0.55000000000000004</v>
          </cell>
          <cell r="E14">
            <v>0.35</v>
          </cell>
          <cell r="H14">
            <v>0.5</v>
          </cell>
          <cell r="I14">
            <v>0.5</v>
          </cell>
          <cell r="J14">
            <v>0.47941199999999995</v>
          </cell>
          <cell r="K14">
            <v>0.737556923076923</v>
          </cell>
          <cell r="L14">
            <v>3.0049999999999999</v>
          </cell>
          <cell r="M14">
            <v>2.2163585538461534</v>
          </cell>
          <cell r="P14" t="str">
            <v>1000 tonnes</v>
          </cell>
          <cell r="Q14">
            <v>1.3558275554220589</v>
          </cell>
          <cell r="R14">
            <v>0.737556923076923</v>
          </cell>
        </row>
        <row r="15">
          <cell r="B15" t="str">
            <v>Plaquettes forestières</v>
          </cell>
          <cell r="D15">
            <v>0.66700000000000004</v>
          </cell>
          <cell r="E15">
            <v>0.4</v>
          </cell>
          <cell r="H15">
            <v>0.2</v>
          </cell>
          <cell r="I15">
            <v>0.8</v>
          </cell>
          <cell r="J15">
            <v>0.42213096</v>
          </cell>
          <cell r="K15">
            <v>0.70355160000000005</v>
          </cell>
          <cell r="L15">
            <v>2.72</v>
          </cell>
          <cell r="M15">
            <v>1.9136603520000002</v>
          </cell>
          <cell r="P15" t="str">
            <v>1000 tonnes</v>
          </cell>
          <cell r="Q15">
            <v>1.4213598547711355</v>
          </cell>
          <cell r="R15">
            <v>0.70355160000000005</v>
          </cell>
        </row>
        <row r="16">
          <cell r="B16" t="str">
            <v>Traverses</v>
          </cell>
          <cell r="D16">
            <v>0.3</v>
          </cell>
          <cell r="E16">
            <v>0.23</v>
          </cell>
          <cell r="H16">
            <v>1</v>
          </cell>
          <cell r="J16">
            <v>0.57488039999999996</v>
          </cell>
          <cell r="K16">
            <v>0.74659792207792197</v>
          </cell>
          <cell r="L16">
            <v>3.6890000000000001</v>
          </cell>
          <cell r="M16">
            <v>2.7541997345454541</v>
          </cell>
          <cell r="O16">
            <v>1</v>
          </cell>
          <cell r="P16" t="str">
            <v>1000 m3</v>
          </cell>
          <cell r="Q16">
            <v>1</v>
          </cell>
          <cell r="R16">
            <v>1</v>
          </cell>
        </row>
        <row r="17">
          <cell r="B17" t="str">
            <v>Merrains</v>
          </cell>
          <cell r="D17">
            <v>0.3</v>
          </cell>
          <cell r="E17">
            <v>0.23</v>
          </cell>
          <cell r="H17">
            <v>1</v>
          </cell>
          <cell r="J17">
            <v>0.57488039999999996</v>
          </cell>
          <cell r="K17">
            <v>0.74659792207792197</v>
          </cell>
          <cell r="L17">
            <v>3.6890000000000001</v>
          </cell>
          <cell r="M17">
            <v>2.7541997345454541</v>
          </cell>
          <cell r="O17">
            <v>1</v>
          </cell>
          <cell r="P17" t="str">
            <v>1000 m3</v>
          </cell>
          <cell r="Q17">
            <v>1</v>
          </cell>
          <cell r="R17">
            <v>1</v>
          </cell>
        </row>
        <row r="18">
          <cell r="B18" t="str">
            <v>Sciages F</v>
          </cell>
          <cell r="D18">
            <v>0.3</v>
          </cell>
          <cell r="E18">
            <v>0.23</v>
          </cell>
          <cell r="H18">
            <v>1</v>
          </cell>
          <cell r="J18">
            <v>0.57488039999999996</v>
          </cell>
          <cell r="K18">
            <v>0.74659792207792197</v>
          </cell>
          <cell r="L18">
            <v>3.6890000000000001</v>
          </cell>
          <cell r="M18">
            <v>2.7541997345454541</v>
          </cell>
          <cell r="O18">
            <v>1</v>
          </cell>
          <cell r="P18" t="str">
            <v>1000 m3</v>
          </cell>
          <cell r="Q18">
            <v>1</v>
          </cell>
          <cell r="R18">
            <v>1</v>
          </cell>
        </row>
        <row r="19">
          <cell r="B19" t="str">
            <v>Sciages R</v>
          </cell>
          <cell r="D19" t="str">
            <v>&gt; saturation</v>
          </cell>
          <cell r="E19" t="str">
            <v>&gt; saturation</v>
          </cell>
          <cell r="I19">
            <v>1</v>
          </cell>
          <cell r="J19">
            <v>0.3839436</v>
          </cell>
          <cell r="O19">
            <v>1</v>
          </cell>
          <cell r="P19" t="str">
            <v>1000 m3</v>
          </cell>
          <cell r="Q19">
            <v>1</v>
          </cell>
          <cell r="R19">
            <v>1</v>
          </cell>
        </row>
        <row r="20">
          <cell r="B20" t="str">
            <v>Sciages et autres</v>
          </cell>
          <cell r="D20" t="str">
            <v>&gt; saturation</v>
          </cell>
          <cell r="E20" t="str">
            <v>&gt; saturation</v>
          </cell>
          <cell r="H20">
            <v>0.2</v>
          </cell>
          <cell r="I20">
            <v>0.8</v>
          </cell>
          <cell r="J20">
            <v>0.42213096</v>
          </cell>
          <cell r="O20">
            <v>1</v>
          </cell>
          <cell r="P20" t="str">
            <v>1000 m3</v>
          </cell>
          <cell r="Q20">
            <v>1</v>
          </cell>
          <cell r="R20">
            <v>1</v>
          </cell>
        </row>
        <row r="21">
          <cell r="B21" t="str">
            <v>Connexes</v>
          </cell>
          <cell r="D21">
            <v>0.42899999999999999</v>
          </cell>
          <cell r="E21">
            <v>0.3</v>
          </cell>
          <cell r="H21">
            <v>0.2</v>
          </cell>
          <cell r="I21">
            <v>0.8</v>
          </cell>
          <cell r="J21">
            <v>0.42213096</v>
          </cell>
          <cell r="K21">
            <v>0.60304422857142859</v>
          </cell>
          <cell r="L21">
            <v>3.29</v>
          </cell>
          <cell r="M21">
            <v>1.984015512</v>
          </cell>
          <cell r="P21" t="str">
            <v>1000 tonnes</v>
          </cell>
          <cell r="Q21">
            <v>1.658253163899658</v>
          </cell>
          <cell r="R21">
            <v>0.60304422857142859</v>
          </cell>
        </row>
        <row r="22">
          <cell r="B22" t="str">
            <v>Plaquettes de scierie</v>
          </cell>
          <cell r="D22">
            <v>0.42899999999999999</v>
          </cell>
          <cell r="E22">
            <v>0.3</v>
          </cell>
          <cell r="H22">
            <v>0.2</v>
          </cell>
          <cell r="I22">
            <v>0.8</v>
          </cell>
          <cell r="J22">
            <v>0.42213096</v>
          </cell>
          <cell r="K22">
            <v>0.60304422857142859</v>
          </cell>
          <cell r="L22">
            <v>3.29</v>
          </cell>
          <cell r="M22">
            <v>1.984015512</v>
          </cell>
          <cell r="P22" t="str">
            <v>1000 tonnes</v>
          </cell>
          <cell r="Q22">
            <v>1.658253163899658</v>
          </cell>
          <cell r="R22">
            <v>0.60304422857142859</v>
          </cell>
        </row>
        <row r="23">
          <cell r="B23" t="str">
            <v>Granulés</v>
          </cell>
          <cell r="D23">
            <v>7.0000000000000007E-2</v>
          </cell>
          <cell r="E23">
            <v>6.5420561000000002E-2</v>
          </cell>
          <cell r="H23">
            <v>0.2</v>
          </cell>
          <cell r="I23">
            <v>0.8</v>
          </cell>
          <cell r="J23">
            <v>0.42213096</v>
          </cell>
          <cell r="K23">
            <v>0.45168012732195367</v>
          </cell>
          <cell r="L23">
            <v>4.6271028022999996</v>
          </cell>
          <cell r="M23">
            <v>2.0899703828746325</v>
          </cell>
          <cell r="P23" t="str">
            <v>1000 tonnes</v>
          </cell>
          <cell r="Q23">
            <v>2.213956159481882</v>
          </cell>
          <cell r="R23">
            <v>0.45168012732195367</v>
          </cell>
        </row>
        <row r="24">
          <cell r="B24" t="str">
            <v>Combustibles chaudières collectives</v>
          </cell>
          <cell r="D24">
            <v>0.55000000000000004</v>
          </cell>
          <cell r="E24">
            <v>0.35</v>
          </cell>
          <cell r="H24">
            <v>0.2</v>
          </cell>
          <cell r="I24">
            <v>0.8</v>
          </cell>
          <cell r="J24">
            <v>0.42213096</v>
          </cell>
          <cell r="K24">
            <v>0.64943224615384609</v>
          </cell>
          <cell r="L24">
            <v>3.0049999999999999</v>
          </cell>
          <cell r="M24">
            <v>1.9515438996923073</v>
          </cell>
          <cell r="P24" t="str">
            <v>1000 tonnes</v>
          </cell>
          <cell r="Q24">
            <v>1.539806509335397</v>
          </cell>
          <cell r="R24">
            <v>0.64943224615384609</v>
          </cell>
        </row>
        <row r="25">
          <cell r="B25" t="str">
            <v>Connexes plaquettes déchets</v>
          </cell>
          <cell r="D25">
            <v>0.55000000000000004</v>
          </cell>
          <cell r="E25">
            <v>0.35</v>
          </cell>
          <cell r="H25">
            <v>0.2</v>
          </cell>
          <cell r="I25">
            <v>0.8</v>
          </cell>
          <cell r="J25">
            <v>0.42213096</v>
          </cell>
          <cell r="K25">
            <v>0.64943224615384609</v>
          </cell>
          <cell r="L25">
            <v>3.0049999999999999</v>
          </cell>
          <cell r="M25">
            <v>1.9515438996923073</v>
          </cell>
          <cell r="P25" t="str">
            <v>1000 tonnes</v>
          </cell>
          <cell r="Q25">
            <v>1.539806509335397</v>
          </cell>
          <cell r="R25">
            <v>0.64943224615384609</v>
          </cell>
        </row>
        <row r="26">
          <cell r="B26" t="str">
            <v>Connexes hors écorces et déchets</v>
          </cell>
          <cell r="C26" t="str">
            <v>utilisés par la trituration</v>
          </cell>
          <cell r="D26">
            <v>0.42899999999999999</v>
          </cell>
          <cell r="E26">
            <v>0.3</v>
          </cell>
          <cell r="H26">
            <v>0.2</v>
          </cell>
          <cell r="I26">
            <v>0.8</v>
          </cell>
          <cell r="J26">
            <v>0.42213096</v>
          </cell>
          <cell r="K26">
            <v>0.60304422857142859</v>
          </cell>
          <cell r="L26">
            <v>3.29</v>
          </cell>
          <cell r="M26">
            <v>1.984015512</v>
          </cell>
          <cell r="P26" t="str">
            <v>1000 tonnes</v>
          </cell>
          <cell r="Q26">
            <v>1.658253163899658</v>
          </cell>
          <cell r="R26">
            <v>0.60304422857142859</v>
          </cell>
        </row>
        <row r="27">
          <cell r="B27" t="str">
            <v>Palettes et emballages</v>
          </cell>
          <cell r="D27">
            <v>0.25</v>
          </cell>
          <cell r="E27">
            <v>0.2</v>
          </cell>
          <cell r="H27">
            <v>0.2</v>
          </cell>
          <cell r="I27">
            <v>0.8</v>
          </cell>
          <cell r="J27">
            <v>0.42213096</v>
          </cell>
          <cell r="K27">
            <v>0.52766369999999996</v>
          </cell>
          <cell r="L27">
            <v>3.86</v>
          </cell>
          <cell r="M27">
            <v>2.0367818819999997</v>
          </cell>
          <cell r="O27">
            <v>0.97793666666666668</v>
          </cell>
          <cell r="P27" t="str">
            <v>1000 tonnes</v>
          </cell>
          <cell r="Q27">
            <v>1.8951464730281808</v>
          </cell>
          <cell r="R27">
            <v>0.52766369999999996</v>
          </cell>
        </row>
        <row r="28">
          <cell r="B28" t="str">
            <v>Placages</v>
          </cell>
          <cell r="D28">
            <v>7.0000000000000007E-2</v>
          </cell>
          <cell r="E28">
            <v>6.5420561000000002E-2</v>
          </cell>
          <cell r="H28">
            <v>0.2</v>
          </cell>
          <cell r="I28">
            <v>0.8</v>
          </cell>
          <cell r="J28">
            <v>0.42213096</v>
          </cell>
          <cell r="K28">
            <v>0.45168012732195367</v>
          </cell>
          <cell r="L28">
            <v>4.6271028022999996</v>
          </cell>
          <cell r="M28">
            <v>2.0899703828746325</v>
          </cell>
          <cell r="O28">
            <v>0.89850866666666673</v>
          </cell>
          <cell r="P28" t="str">
            <v>1000 m3</v>
          </cell>
          <cell r="Q28">
            <v>1.1129553192957515</v>
          </cell>
          <cell r="R28">
            <v>0.89850866666666673</v>
          </cell>
        </row>
        <row r="29">
          <cell r="B29" t="str">
            <v>Contreplaqués</v>
          </cell>
          <cell r="D29">
            <v>7.0000000000000007E-2</v>
          </cell>
          <cell r="E29">
            <v>6.5420561000000002E-2</v>
          </cell>
          <cell r="F29">
            <v>7.6999999999999999E-2</v>
          </cell>
          <cell r="H29">
            <v>0.2</v>
          </cell>
          <cell r="I29">
            <v>0.8</v>
          </cell>
          <cell r="J29">
            <v>0.42213096</v>
          </cell>
          <cell r="K29">
            <v>0.4893609180086172</v>
          </cell>
          <cell r="L29">
            <v>4.6271028022999996</v>
          </cell>
          <cell r="M29">
            <v>2.2643232750537732</v>
          </cell>
          <cell r="O29">
            <v>0.97346551101480672</v>
          </cell>
          <cell r="P29" t="str">
            <v>1000 m3</v>
          </cell>
          <cell r="Q29">
            <v>1.0272577597099788</v>
          </cell>
          <cell r="R29">
            <v>0.97346551101480672</v>
          </cell>
        </row>
        <row r="30">
          <cell r="B30" t="str">
            <v>Panneaux</v>
          </cell>
          <cell r="D30">
            <v>7.0000000000000007E-2</v>
          </cell>
          <cell r="E30">
            <v>6.5420561000000002E-2</v>
          </cell>
          <cell r="F30">
            <v>3.9E-2</v>
          </cell>
          <cell r="G30">
            <v>0.71350000000000002</v>
          </cell>
          <cell r="H30">
            <v>0.2</v>
          </cell>
          <cell r="I30">
            <v>0.8</v>
          </cell>
          <cell r="J30">
            <v>0.42213096</v>
          </cell>
          <cell r="K30">
            <v>0.47042004749807731</v>
          </cell>
          <cell r="L30">
            <v>4.6271028022999996</v>
          </cell>
          <cell r="M30">
            <v>2.1766819200364527</v>
          </cell>
          <cell r="O30">
            <v>0.6720490358833614</v>
          </cell>
          <cell r="P30" t="str">
            <v>1000 m3</v>
          </cell>
          <cell r="Q30">
            <v>1.5235339311474572</v>
          </cell>
          <cell r="R30">
            <v>0.65636870932493441</v>
          </cell>
        </row>
        <row r="31">
          <cell r="B31" t="str">
            <v>Panneau de particules</v>
          </cell>
          <cell r="D31">
            <v>7.0000000000000007E-2</v>
          </cell>
          <cell r="E31">
            <v>6.5420561000000002E-2</v>
          </cell>
          <cell r="F31">
            <v>0.06</v>
          </cell>
          <cell r="G31">
            <v>0.65</v>
          </cell>
          <cell r="H31">
            <v>0.2</v>
          </cell>
          <cell r="I31">
            <v>0.8</v>
          </cell>
          <cell r="J31">
            <v>0.42213096</v>
          </cell>
          <cell r="K31">
            <v>0.48051077374675927</v>
          </cell>
          <cell r="L31">
            <v>4.6271028022999996</v>
          </cell>
          <cell r="M31">
            <v>2.2233727477389711</v>
          </cell>
          <cell r="O31">
            <v>0.73924734422578342</v>
          </cell>
          <cell r="P31" t="str">
            <v>1000 m3</v>
          </cell>
          <cell r="Q31">
            <v>1.3527272134434298</v>
          </cell>
          <cell r="R31">
            <v>0.73924734422578342</v>
          </cell>
        </row>
        <row r="32">
          <cell r="B32" t="str">
            <v>Panneau OSB</v>
          </cell>
          <cell r="D32">
            <v>7.0000000000000007E-2</v>
          </cell>
          <cell r="E32">
            <v>6.5420561000000002E-2</v>
          </cell>
          <cell r="G32">
            <v>0.85</v>
          </cell>
          <cell r="H32">
            <v>0.2</v>
          </cell>
          <cell r="I32">
            <v>0.8</v>
          </cell>
          <cell r="J32">
            <v>0.42213096</v>
          </cell>
          <cell r="K32">
            <v>0.45168012732195367</v>
          </cell>
          <cell r="L32">
            <v>4.6271028022999996</v>
          </cell>
          <cell r="M32">
            <v>2.0899703828746325</v>
          </cell>
          <cell r="O32">
            <v>0.53138838508465136</v>
          </cell>
          <cell r="P32" t="str">
            <v>1000 m3</v>
          </cell>
          <cell r="Q32">
            <v>1.8818627355595996</v>
          </cell>
          <cell r="R32">
            <v>0.53138838508465136</v>
          </cell>
        </row>
        <row r="33">
          <cell r="B33" t="str">
            <v>Panneau de fibres durs</v>
          </cell>
          <cell r="D33">
            <v>7.0000000000000007E-2</v>
          </cell>
          <cell r="E33">
            <v>6.5420561000000002E-2</v>
          </cell>
          <cell r="G33">
            <v>1</v>
          </cell>
          <cell r="H33">
            <v>0.2</v>
          </cell>
          <cell r="I33">
            <v>0.8</v>
          </cell>
          <cell r="J33">
            <v>0.42213096</v>
          </cell>
          <cell r="K33">
            <v>0.45168012732195367</v>
          </cell>
          <cell r="L33">
            <v>4.6271028022999996</v>
          </cell>
          <cell r="M33">
            <v>2.0899703828746325</v>
          </cell>
          <cell r="O33">
            <v>0.45168012732195367</v>
          </cell>
          <cell r="P33" t="str">
            <v>1000 m3</v>
          </cell>
          <cell r="Q33">
            <v>2.213956159481882</v>
          </cell>
          <cell r="R33">
            <v>0.45168012732195367</v>
          </cell>
        </row>
        <row r="34">
          <cell r="B34" t="str">
            <v>Panneau MDF</v>
          </cell>
          <cell r="D34">
            <v>7.0000000000000007E-2</v>
          </cell>
          <cell r="E34">
            <v>6.5420561000000002E-2</v>
          </cell>
          <cell r="G34">
            <v>0.78</v>
          </cell>
          <cell r="H34">
            <v>0.2</v>
          </cell>
          <cell r="I34">
            <v>0.8</v>
          </cell>
          <cell r="J34">
            <v>0.42213096</v>
          </cell>
          <cell r="K34">
            <v>0.45168012732195367</v>
          </cell>
          <cell r="L34">
            <v>4.6271028022999996</v>
          </cell>
          <cell r="M34">
            <v>2.0899703828746325</v>
          </cell>
          <cell r="O34">
            <v>0.57907708631019694</v>
          </cell>
          <cell r="P34" t="str">
            <v>1000 m3</v>
          </cell>
          <cell r="Q34">
            <v>1.7268858043958681</v>
          </cell>
          <cell r="R34">
            <v>0.57907708631019694</v>
          </cell>
        </row>
        <row r="35">
          <cell r="B35" t="str">
            <v>Panneaux placages contreplaqués</v>
          </cell>
          <cell r="D35">
            <v>7.0000000000000007E-2</v>
          </cell>
          <cell r="E35">
            <v>6.5420561000000002E-2</v>
          </cell>
          <cell r="F35">
            <v>3.9E-2</v>
          </cell>
          <cell r="G35">
            <v>0.71350000000000002</v>
          </cell>
          <cell r="H35">
            <v>0.2</v>
          </cell>
          <cell r="I35">
            <v>0.8</v>
          </cell>
          <cell r="J35">
            <v>0.42213096</v>
          </cell>
          <cell r="K35">
            <v>0.47042004749807731</v>
          </cell>
          <cell r="L35">
            <v>4.6271028022999996</v>
          </cell>
          <cell r="M35">
            <v>2.1766819200364527</v>
          </cell>
          <cell r="O35">
            <v>0.6720490358833614</v>
          </cell>
          <cell r="P35" t="str">
            <v>1000 tonnes</v>
          </cell>
          <cell r="Q35">
            <v>1.5235339311474572</v>
          </cell>
          <cell r="R35">
            <v>0.65636870932493441</v>
          </cell>
        </row>
        <row r="36">
          <cell r="B36" t="str">
            <v>Pâte à papier</v>
          </cell>
          <cell r="D36">
            <v>0.111</v>
          </cell>
          <cell r="E36">
            <v>0.1</v>
          </cell>
          <cell r="H36">
            <v>0.2</v>
          </cell>
          <cell r="I36">
            <v>0.8</v>
          </cell>
          <cell r="J36">
            <v>0.42213096</v>
          </cell>
          <cell r="K36">
            <v>0.46903439999999996</v>
          </cell>
          <cell r="L36">
            <v>4.43</v>
          </cell>
          <cell r="M36">
            <v>2.0778223919999999</v>
          </cell>
          <cell r="P36" t="str">
            <v>1000 tonnes</v>
          </cell>
          <cell r="Q36">
            <v>2.1320397821567032</v>
          </cell>
          <cell r="R36">
            <v>0.46903440000000002</v>
          </cell>
        </row>
        <row r="37">
          <cell r="B37" t="str">
            <v>Pâte à papier chimique</v>
          </cell>
          <cell r="D37">
            <v>0.111</v>
          </cell>
          <cell r="E37">
            <v>0.1</v>
          </cell>
          <cell r="H37">
            <v>0.2</v>
          </cell>
          <cell r="I37">
            <v>0.8</v>
          </cell>
          <cell r="J37">
            <v>0.42213096</v>
          </cell>
          <cell r="K37">
            <v>0.46903439999999996</v>
          </cell>
          <cell r="L37">
            <v>4.43</v>
          </cell>
          <cell r="M37">
            <v>2.0778223919999999</v>
          </cell>
          <cell r="P37" t="str">
            <v>1000 tonnes</v>
          </cell>
          <cell r="Q37">
            <v>2.1320397821567032</v>
          </cell>
          <cell r="R37">
            <v>0.46903440000000002</v>
          </cell>
        </row>
        <row r="38">
          <cell r="B38" t="str">
            <v>Pâte à papier mécanique</v>
          </cell>
          <cell r="D38">
            <v>0.111</v>
          </cell>
          <cell r="E38">
            <v>0.1</v>
          </cell>
          <cell r="H38">
            <v>0.2</v>
          </cell>
          <cell r="I38">
            <v>0.8</v>
          </cell>
          <cell r="J38">
            <v>0.42213096</v>
          </cell>
          <cell r="K38">
            <v>0.46903439999999996</v>
          </cell>
          <cell r="L38">
            <v>4.43</v>
          </cell>
          <cell r="M38">
            <v>2.0778223919999999</v>
          </cell>
          <cell r="P38" t="str">
            <v>1000 tonnes</v>
          </cell>
          <cell r="Q38">
            <v>2.1320397821567032</v>
          </cell>
          <cell r="R38">
            <v>0.46903440000000002</v>
          </cell>
        </row>
        <row r="39">
          <cell r="B39" t="str">
            <v>Résidus de pâte à papier</v>
          </cell>
          <cell r="D39">
            <v>0.111</v>
          </cell>
          <cell r="E39">
            <v>0.1</v>
          </cell>
          <cell r="H39">
            <v>0.2</v>
          </cell>
          <cell r="I39">
            <v>0.8</v>
          </cell>
          <cell r="J39">
            <v>0.42213096</v>
          </cell>
          <cell r="K39">
            <v>0.46903439999999996</v>
          </cell>
          <cell r="L39">
            <v>4.43</v>
          </cell>
          <cell r="M39">
            <v>2.0778223919999999</v>
          </cell>
          <cell r="P39" t="str">
            <v>1000 tonnes</v>
          </cell>
          <cell r="Q39">
            <v>2.1320397821567032</v>
          </cell>
          <cell r="R39">
            <v>0.46903440000000002</v>
          </cell>
        </row>
        <row r="40">
          <cell r="B40" t="str">
            <v>Papiers cartons</v>
          </cell>
          <cell r="D40">
            <v>7.0000000000000007E-2</v>
          </cell>
          <cell r="E40">
            <v>6.5420561000000002E-2</v>
          </cell>
          <cell r="F40">
            <v>0.1</v>
          </cell>
          <cell r="H40">
            <v>0.2</v>
          </cell>
          <cell r="I40">
            <v>0.8</v>
          </cell>
          <cell r="J40">
            <v>0.42213096</v>
          </cell>
          <cell r="K40">
            <v>0.50186680813550411</v>
          </cell>
          <cell r="L40">
            <v>4.6271028022999996</v>
          </cell>
          <cell r="M40">
            <v>2.3221893143051471</v>
          </cell>
          <cell r="P40" t="str">
            <v>1000 tonnes</v>
          </cell>
          <cell r="Q40">
            <v>1.9925605435336937</v>
          </cell>
          <cell r="R40">
            <v>0.50186680813550411</v>
          </cell>
        </row>
        <row r="41">
          <cell r="B41" t="str">
            <v>Papier à recycler</v>
          </cell>
          <cell r="D41">
            <v>7.0000000000000007E-2</v>
          </cell>
          <cell r="E41">
            <v>6.5420561000000002E-2</v>
          </cell>
          <cell r="F41">
            <v>0.1</v>
          </cell>
          <cell r="H41">
            <v>0.2</v>
          </cell>
          <cell r="I41">
            <v>0.8</v>
          </cell>
          <cell r="J41">
            <v>0.42213096</v>
          </cell>
          <cell r="K41">
            <v>0.50186680813550411</v>
          </cell>
          <cell r="L41">
            <v>4.6271028022999996</v>
          </cell>
          <cell r="M41">
            <v>2.3221893143051471</v>
          </cell>
          <cell r="P41" t="str">
            <v>1000 tonnes</v>
          </cell>
          <cell r="Q41">
            <v>1.9925605435336937</v>
          </cell>
          <cell r="R41">
            <v>0.50186680813550411</v>
          </cell>
        </row>
        <row r="42">
          <cell r="B42" t="str">
            <v>Déchets bois</v>
          </cell>
          <cell r="D42">
            <v>0.25</v>
          </cell>
          <cell r="E42">
            <v>0.2</v>
          </cell>
          <cell r="H42">
            <v>0.2</v>
          </cell>
          <cell r="I42">
            <v>0.8</v>
          </cell>
          <cell r="J42">
            <v>0.42213096</v>
          </cell>
          <cell r="K42">
            <v>0.52766369999999996</v>
          </cell>
          <cell r="L42">
            <v>3.86</v>
          </cell>
          <cell r="M42">
            <v>2.0367818819999997</v>
          </cell>
          <cell r="O42">
            <v>0.97793666666666668</v>
          </cell>
          <cell r="P42" t="str">
            <v>1000 tonnes</v>
          </cell>
          <cell r="Q42">
            <v>1.8951464730281808</v>
          </cell>
          <cell r="R42">
            <v>0.52766369999999996</v>
          </cell>
        </row>
        <row r="43">
          <cell r="B43" t="str">
            <v>Bois rond</v>
          </cell>
          <cell r="C43" t="str">
            <v>données sitram (fret)</v>
          </cell>
          <cell r="D43">
            <v>0.66700000000000004</v>
          </cell>
          <cell r="E43">
            <v>0.4</v>
          </cell>
          <cell r="H43">
            <v>0.2</v>
          </cell>
          <cell r="I43">
            <v>0.8</v>
          </cell>
          <cell r="J43">
            <v>0.42213096</v>
          </cell>
          <cell r="K43">
            <v>0.70355160000000005</v>
          </cell>
          <cell r="L43">
            <v>2.72</v>
          </cell>
          <cell r="M43">
            <v>1.9136603520000002</v>
          </cell>
          <cell r="O43">
            <v>1</v>
          </cell>
          <cell r="P43" t="str">
            <v>1000 tonnes</v>
          </cell>
          <cell r="Q43">
            <v>1.4213598547711355</v>
          </cell>
          <cell r="R43">
            <v>0.70355160000000005</v>
          </cell>
        </row>
        <row r="44">
          <cell r="B44" t="str">
            <v>Sciages et autres</v>
          </cell>
          <cell r="C44" t="str">
            <v>données sitram (fret)</v>
          </cell>
          <cell r="D44">
            <v>0.17647058823529413</v>
          </cell>
          <cell r="E44">
            <v>0.15</v>
          </cell>
          <cell r="H44">
            <v>0.2</v>
          </cell>
          <cell r="I44">
            <v>0.8</v>
          </cell>
          <cell r="J44">
            <v>0.42213096</v>
          </cell>
          <cell r="K44">
            <v>0.49662465882352941</v>
          </cell>
          <cell r="L44">
            <v>4.1449999999999996</v>
          </cell>
          <cell r="M44">
            <v>2.0585092108235292</v>
          </cell>
          <cell r="O44">
            <v>0.94549058823529408</v>
          </cell>
          <cell r="P44" t="str">
            <v>1000 tonnes</v>
          </cell>
          <cell r="Q44">
            <v>2.0135931275924421</v>
          </cell>
          <cell r="R44">
            <v>0.49662465882352935</v>
          </cell>
        </row>
        <row r="45">
          <cell r="B45" t="str">
            <v>Palettes et emballages</v>
          </cell>
          <cell r="C45" t="str">
            <v>données sitram (fret)</v>
          </cell>
          <cell r="D45">
            <v>0.25</v>
          </cell>
          <cell r="E45">
            <v>0.2</v>
          </cell>
          <cell r="H45">
            <v>0.2</v>
          </cell>
          <cell r="I45">
            <v>0.8</v>
          </cell>
          <cell r="J45">
            <v>0.42213096</v>
          </cell>
          <cell r="K45">
            <v>0.52766369999999996</v>
          </cell>
          <cell r="L45">
            <v>3.86</v>
          </cell>
          <cell r="M45">
            <v>2.0367818819999997</v>
          </cell>
          <cell r="O45">
            <v>0.97793666666666668</v>
          </cell>
          <cell r="P45" t="str">
            <v>1000 tonnes</v>
          </cell>
          <cell r="Q45">
            <v>1.8951464730281808</v>
          </cell>
          <cell r="R45">
            <v>0.52766369999999996</v>
          </cell>
        </row>
        <row r="46">
          <cell r="B46" t="str">
            <v>Connexes plaquettes déchets</v>
          </cell>
          <cell r="C46" t="str">
            <v>données sitram (fret)</v>
          </cell>
          <cell r="D46">
            <v>0.55000000000000004</v>
          </cell>
          <cell r="E46">
            <v>0.35</v>
          </cell>
          <cell r="H46">
            <v>0.2</v>
          </cell>
          <cell r="I46">
            <v>0.8</v>
          </cell>
          <cell r="J46">
            <v>0.42213096</v>
          </cell>
          <cell r="K46">
            <v>0.64943224615384609</v>
          </cell>
          <cell r="L46">
            <v>3.0049999999999999</v>
          </cell>
          <cell r="M46">
            <v>1.9515438996923073</v>
          </cell>
          <cell r="P46" t="str">
            <v>1000 tonnes</v>
          </cell>
          <cell r="Q46">
            <v>1.539806509335397</v>
          </cell>
          <cell r="R46">
            <v>0.64943224615384609</v>
          </cell>
        </row>
        <row r="47">
          <cell r="B47" t="str">
            <v>Panneaux placages contreplaqués</v>
          </cell>
          <cell r="C47" t="str">
            <v>données sitram (fret)</v>
          </cell>
          <cell r="D47">
            <v>7.0000000000000007E-2</v>
          </cell>
          <cell r="E47">
            <v>6.5420561000000002E-2</v>
          </cell>
          <cell r="F47">
            <v>3.9E-2</v>
          </cell>
          <cell r="G47">
            <v>0.71350000000000002</v>
          </cell>
          <cell r="H47">
            <v>0.2</v>
          </cell>
          <cell r="I47">
            <v>0.8</v>
          </cell>
          <cell r="J47">
            <v>0.42213096</v>
          </cell>
          <cell r="K47">
            <v>0.47042004749807731</v>
          </cell>
          <cell r="L47">
            <v>4.6271028022999996</v>
          </cell>
          <cell r="M47">
            <v>2.1766819200364527</v>
          </cell>
          <cell r="O47">
            <v>0.6720490358833614</v>
          </cell>
          <cell r="P47" t="str">
            <v>1000 tonnes</v>
          </cell>
          <cell r="Q47">
            <v>1.5235339311474572</v>
          </cell>
          <cell r="R47">
            <v>0.65636870932493441</v>
          </cell>
        </row>
        <row r="48">
          <cell r="B48" t="str">
            <v>Pâte à papier</v>
          </cell>
          <cell r="C48" t="str">
            <v>données sitram (fret)</v>
          </cell>
          <cell r="D48">
            <v>0.111</v>
          </cell>
          <cell r="E48">
            <v>0.1</v>
          </cell>
          <cell r="H48">
            <v>0.2</v>
          </cell>
          <cell r="I48">
            <v>0.8</v>
          </cell>
          <cell r="J48">
            <v>0.42213096</v>
          </cell>
          <cell r="K48">
            <v>0.46903439999999996</v>
          </cell>
          <cell r="L48">
            <v>4.43</v>
          </cell>
          <cell r="M48">
            <v>2.0778223919999999</v>
          </cell>
          <cell r="P48" t="str">
            <v>1000 tonnes</v>
          </cell>
          <cell r="Q48">
            <v>2.1320397821567032</v>
          </cell>
          <cell r="R48">
            <v>0.46903440000000002</v>
          </cell>
        </row>
        <row r="49">
          <cell r="B49" t="str">
            <v>Papiers cartons</v>
          </cell>
          <cell r="C49" t="str">
            <v>données sitram (fret)</v>
          </cell>
          <cell r="D49">
            <v>7.0000000000000007E-2</v>
          </cell>
          <cell r="E49">
            <v>6.5420561000000002E-2</v>
          </cell>
          <cell r="F49">
            <v>0.1</v>
          </cell>
          <cell r="H49">
            <v>0.2</v>
          </cell>
          <cell r="I49">
            <v>0.8</v>
          </cell>
          <cell r="J49">
            <v>0.42213096</v>
          </cell>
          <cell r="K49">
            <v>0.50186680813550411</v>
          </cell>
          <cell r="L49">
            <v>4.6271028022999996</v>
          </cell>
          <cell r="M49">
            <v>2.3221893143051471</v>
          </cell>
          <cell r="P49" t="str">
            <v>1000 tonnes</v>
          </cell>
          <cell r="Q49">
            <v>1.9925605435336937</v>
          </cell>
          <cell r="R49">
            <v>0.50186680813550411</v>
          </cell>
        </row>
        <row r="50">
          <cell r="B50" t="str">
            <v>Papier à recycler</v>
          </cell>
          <cell r="C50" t="str">
            <v>données sitram (fret)</v>
          </cell>
          <cell r="D50">
            <v>7.0000000000000007E-2</v>
          </cell>
          <cell r="E50">
            <v>6.5420561000000002E-2</v>
          </cell>
          <cell r="F50">
            <v>0.1</v>
          </cell>
          <cell r="H50">
            <v>0.2</v>
          </cell>
          <cell r="I50">
            <v>0.8</v>
          </cell>
          <cell r="J50">
            <v>0.42213096</v>
          </cell>
          <cell r="K50">
            <v>0.50186680813550411</v>
          </cell>
          <cell r="L50">
            <v>4.6271028022999996</v>
          </cell>
          <cell r="M50">
            <v>2.3221893143051471</v>
          </cell>
          <cell r="P50" t="str">
            <v>1000 tonnes</v>
          </cell>
          <cell r="Q50">
            <v>1.9925605435336937</v>
          </cell>
          <cell r="R50">
            <v>0.50186680813550411</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versions"/>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Guide de Lecture"/>
      <sheetName val="Paramètres"/>
      <sheetName val="Pilotage"/>
      <sheetName val="Produits"/>
      <sheetName val="Secteurs"/>
      <sheetName val="Flux pouvant exister"/>
      <sheetName val="Données"/>
      <sheetName val="Min Max"/>
      <sheetName val="Contraintes"/>
      <sheetName val="Conversions"/>
      <sheetName val="IFN 2022"/>
      <sheetName val="DRAAF EAB"/>
      <sheetName val="Observ BE"/>
      <sheetName val="ASDER &amp; SYANE"/>
      <sheetName val="Etude chauf. 2014"/>
      <sheetName val="Enquête PEB"/>
      <sheetName val="Estimation PEB"/>
      <sheetName val="Memento FCBA"/>
      <sheetName val="Sitram Douanes"/>
      <sheetName val="Sitram TRM"/>
      <sheetName val="InfraDensité"/>
      <sheetName val="Retrait"/>
      <sheetName val="Results"/>
      <sheetName val="Ai"/>
      <sheetName val="result ter moy"/>
      <sheetName val="result ter min max"/>
      <sheetName val="result ter display"/>
      <sheetName val="Simulations"/>
    </sheetNames>
    <definedNames>
      <definedName name="infra_d_f" sheetId="20"/>
      <definedName name="infra_d_r" sheetId="20"/>
      <definedName name="retrait_v_f" sheetId="21"/>
      <definedName name="retrait_v_r" sheetId="21"/>
    </definedNames>
    <sheetDataSet>
      <sheetData sheetId="0"/>
      <sheetData sheetId="1"/>
      <sheetData sheetId="2">
        <row r="24">
          <cell r="B24">
            <v>0.2</v>
          </cell>
          <cell r="C24">
            <v>0.8</v>
          </cell>
        </row>
        <row r="27">
          <cell r="C27" t="str">
            <v>&gt; saturation</v>
          </cell>
        </row>
        <row r="28">
          <cell r="C28" t="str">
            <v>&gt; saturation</v>
          </cell>
        </row>
        <row r="29">
          <cell r="C29" t="str">
            <v>&gt; saturation</v>
          </cell>
        </row>
        <row r="30">
          <cell r="C30" t="str">
            <v>&gt; saturation</v>
          </cell>
        </row>
        <row r="31">
          <cell r="C31" t="str">
            <v>&gt; saturation</v>
          </cell>
        </row>
        <row r="32">
          <cell r="C32" t="str">
            <v>&gt; saturation</v>
          </cell>
        </row>
        <row r="33">
          <cell r="C33" t="str">
            <v>&gt; saturation</v>
          </cell>
        </row>
        <row r="35">
          <cell r="C35">
            <v>0.3</v>
          </cell>
        </row>
        <row r="36">
          <cell r="C36" t="str">
            <v>&gt; saturation</v>
          </cell>
        </row>
        <row r="37">
          <cell r="C37" t="str">
            <v>&gt; saturation</v>
          </cell>
        </row>
        <row r="38">
          <cell r="C38">
            <v>0.23</v>
          </cell>
        </row>
        <row r="39">
          <cell r="C39">
            <v>0.23</v>
          </cell>
        </row>
        <row r="41">
          <cell r="C41">
            <v>0.23</v>
          </cell>
        </row>
        <row r="42">
          <cell r="C42">
            <v>0.23</v>
          </cell>
        </row>
        <row r="43">
          <cell r="C43">
            <v>0.23</v>
          </cell>
        </row>
        <row r="44">
          <cell r="C44">
            <v>0.35</v>
          </cell>
        </row>
        <row r="45">
          <cell r="C45">
            <v>0.35</v>
          </cell>
        </row>
        <row r="46">
          <cell r="C46">
            <v>0.4</v>
          </cell>
        </row>
        <row r="47">
          <cell r="C47">
            <v>0.4</v>
          </cell>
        </row>
        <row r="48">
          <cell r="C48">
            <v>0.23</v>
          </cell>
        </row>
        <row r="49">
          <cell r="C49">
            <v>0.23</v>
          </cell>
        </row>
        <row r="50">
          <cell r="C50">
            <v>0.23</v>
          </cell>
        </row>
        <row r="51">
          <cell r="C51">
            <v>0.23</v>
          </cell>
        </row>
        <row r="52">
          <cell r="C52">
            <v>0.23</v>
          </cell>
        </row>
        <row r="53">
          <cell r="C53">
            <v>0.23</v>
          </cell>
        </row>
        <row r="54">
          <cell r="C54">
            <v>0.3</v>
          </cell>
        </row>
        <row r="55">
          <cell r="C55">
            <v>0.3</v>
          </cell>
        </row>
        <row r="56">
          <cell r="C56">
            <v>6.5420561000000002E-2</v>
          </cell>
        </row>
        <row r="57">
          <cell r="C57">
            <v>0.35</v>
          </cell>
        </row>
        <row r="58">
          <cell r="C58">
            <v>0.35</v>
          </cell>
        </row>
        <row r="59">
          <cell r="C59">
            <v>0.3</v>
          </cell>
        </row>
        <row r="60">
          <cell r="C60">
            <v>0.2</v>
          </cell>
        </row>
        <row r="61">
          <cell r="C61">
            <v>6.5420561000000002E-2</v>
          </cell>
        </row>
        <row r="62">
          <cell r="C62">
            <v>6.5420561000000002E-2</v>
          </cell>
        </row>
        <row r="63">
          <cell r="C63">
            <v>6.5420561000000002E-2</v>
          </cell>
        </row>
        <row r="64">
          <cell r="C64">
            <v>6.5420561000000002E-2</v>
          </cell>
        </row>
        <row r="65">
          <cell r="C65">
            <v>6.5420561000000002E-2</v>
          </cell>
        </row>
        <row r="66">
          <cell r="C66">
            <v>6.5420561000000002E-2</v>
          </cell>
        </row>
        <row r="67">
          <cell r="C67">
            <v>6.5420561000000002E-2</v>
          </cell>
        </row>
        <row r="68">
          <cell r="C68">
            <v>6.5420561000000002E-2</v>
          </cell>
        </row>
        <row r="69">
          <cell r="C69">
            <v>0.1</v>
          </cell>
        </row>
        <row r="70">
          <cell r="C70">
            <v>0.1</v>
          </cell>
        </row>
        <row r="71">
          <cell r="C71">
            <v>0.1</v>
          </cell>
        </row>
        <row r="72">
          <cell r="C72">
            <v>0.1</v>
          </cell>
        </row>
        <row r="73">
          <cell r="C73">
            <v>6.5420561000000002E-2</v>
          </cell>
        </row>
        <row r="74">
          <cell r="C74">
            <v>6.5420561000000002E-2</v>
          </cell>
        </row>
        <row r="75">
          <cell r="C75">
            <v>0.2</v>
          </cell>
        </row>
        <row r="76">
          <cell r="C76">
            <v>0.4</v>
          </cell>
        </row>
        <row r="77">
          <cell r="C77">
            <v>0.15</v>
          </cell>
        </row>
        <row r="78">
          <cell r="C78">
            <v>0.2</v>
          </cell>
        </row>
        <row r="79">
          <cell r="C79">
            <v>0.35</v>
          </cell>
        </row>
        <row r="80">
          <cell r="C80">
            <v>6.5420561000000002E-2</v>
          </cell>
        </row>
        <row r="81">
          <cell r="C81">
            <v>0.1</v>
          </cell>
        </row>
        <row r="82">
          <cell r="C82">
            <v>6.5420561000000002E-2</v>
          </cell>
        </row>
        <row r="83">
          <cell r="C83">
            <v>6.5420561000000002E-2</v>
          </cell>
        </row>
        <row r="86">
          <cell r="B86">
            <v>0.28000000000000003</v>
          </cell>
        </row>
      </sheetData>
      <sheetData sheetId="3">
        <row r="23">
          <cell r="C23">
            <v>1</v>
          </cell>
        </row>
      </sheetData>
      <sheetData sheetId="4"/>
      <sheetData sheetId="5"/>
      <sheetData sheetId="6">
        <row r="23">
          <cell r="C23" t="str">
            <v>Plaquettes forestières</v>
          </cell>
        </row>
      </sheetData>
      <sheetData sheetId="7"/>
      <sheetData sheetId="8">
        <row r="23">
          <cell r="C23" t="str">
            <v>All</v>
          </cell>
        </row>
      </sheetData>
      <sheetData sheetId="9">
        <row r="23">
          <cell r="E23">
            <v>0.23</v>
          </cell>
        </row>
      </sheetData>
      <sheetData sheetId="10"/>
      <sheetData sheetId="11"/>
      <sheetData sheetId="12"/>
      <sheetData sheetId="13"/>
      <sheetData sheetId="14"/>
      <sheetData sheetId="15">
        <row r="23">
          <cell r="C23" t="str">
            <v>Papiers cartons</v>
          </cell>
        </row>
      </sheetData>
      <sheetData sheetId="16"/>
      <sheetData sheetId="17"/>
      <sheetData sheetId="18">
        <row r="23">
          <cell r="C23" t="str">
            <v>Savoie et Haute-Savoie</v>
          </cell>
        </row>
      </sheetData>
      <sheetData sheetId="19">
        <row r="23">
          <cell r="C23" t="str">
            <v>Occitanie</v>
          </cell>
        </row>
      </sheetData>
      <sheetData sheetId="20">
        <row r="23">
          <cell r="C23">
            <v>0.51120719999999997</v>
          </cell>
        </row>
      </sheetData>
      <sheetData sheetId="21">
        <row r="23">
          <cell r="C23" t="str">
            <v>Moyenne F</v>
          </cell>
        </row>
      </sheetData>
      <sheetData sheetId="22">
        <row r="23">
          <cell r="C23" t="str">
            <v>Bois d'œuvre F</v>
          </cell>
        </row>
      </sheetData>
      <sheetData sheetId="23"/>
      <sheetData sheetId="24"/>
      <sheetData sheetId="25"/>
      <sheetData sheetId="26"/>
      <sheetData sheetId="27">
        <row r="23">
          <cell r="C23">
            <v>2.12</v>
          </cell>
        </row>
      </sheetData>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au1" displayName="Tableau1" ref="A4:G16" totalsRowShown="0" headerRowDxfId="37">
  <autoFilter ref="A4:G16" xr:uid="{00000000-0009-0000-0100-000001000000}"/>
  <tableColumns count="7">
    <tableColumn id="1" xr3:uid="{00000000-0010-0000-0000-000001000000}" name="Période"/>
    <tableColumn id="2" xr3:uid="{00000000-0010-0000-0000-000002000000}" name="Origine"/>
    <tableColumn id="3" xr3:uid="{00000000-0010-0000-0000-000003000000}" name="Destination"/>
    <tableColumn id="4" xr3:uid="{00000000-0010-0000-0000-000004000000}" name="Incertitude" dataCellStyle="Pourcentage"/>
    <tableColumn id="5" xr3:uid="{00000000-0010-0000-0000-000005000000}" name="Quantité" dataDxfId="36"/>
    <tableColumn id="6" xr3:uid="{00000000-0010-0000-0000-000006000000}" name="Unité d'origine"/>
    <tableColumn id="7" xr3:uid="{00000000-0010-0000-0000-000007000000}" name="Commentaire"/>
  </tableColumns>
  <tableStyleInfo name="TableStyleMedium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au16" displayName="Tableau16" ref="A4:G25" totalsRowShown="0" headerRowDxfId="35">
  <autoFilter ref="A4:G25" xr:uid="{00000000-0009-0000-0100-000002000000}"/>
  <tableColumns count="7">
    <tableColumn id="1" xr3:uid="{00000000-0010-0000-0100-000001000000}" name="Période"/>
    <tableColumn id="2" xr3:uid="{00000000-0010-0000-0100-000002000000}" name="Origine"/>
    <tableColumn id="3" xr3:uid="{00000000-0010-0000-0100-000003000000}" name="Destination"/>
    <tableColumn id="4" xr3:uid="{00000000-0010-0000-0100-000004000000}" name="Incertitude" dataCellStyle="Pourcentage"/>
    <tableColumn id="5" xr3:uid="{00000000-0010-0000-0100-000005000000}" name="Quantité"/>
    <tableColumn id="6" xr3:uid="{00000000-0010-0000-0100-000006000000}" name="Unité d'origine"/>
    <tableColumn id="7" xr3:uid="{00000000-0010-0000-0100-000007000000}" name="Commentaire"/>
  </tableColumns>
  <tableStyleInfo name="TableStyleMedium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au3" displayName="Tableau3" ref="A4:G39" totalsRowShown="0" headerRowDxfId="34">
  <autoFilter ref="A4:G39" xr:uid="{00000000-0009-0000-0100-000003000000}"/>
  <tableColumns count="7">
    <tableColumn id="1" xr3:uid="{00000000-0010-0000-0200-000001000000}" name="Période" dataDxfId="33"/>
    <tableColumn id="2" xr3:uid="{00000000-0010-0000-0200-000002000000}" name="Origine" dataDxfId="32"/>
    <tableColumn id="3" xr3:uid="{00000000-0010-0000-0200-000003000000}" name="Destination" dataDxfId="31"/>
    <tableColumn id="4" xr3:uid="{00000000-0010-0000-0200-000004000000}" name="Incertitude" dataDxfId="30" dataCellStyle="Pourcentage"/>
    <tableColumn id="5" xr3:uid="{00000000-0010-0000-0200-000005000000}" name="Quantité" dataDxfId="29"/>
    <tableColumn id="6" xr3:uid="{00000000-0010-0000-0200-000006000000}" name="Unité d'origine" dataDxfId="28"/>
    <tableColumn id="7" xr3:uid="{00000000-0010-0000-0200-000007000000}" name="Commentaire" dataDxfId="27"/>
  </tableColumns>
  <tableStyleInfo name="TableStyleMedium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au4" displayName="Tableau4" ref="A4:G40" totalsRowShown="0" headerRowDxfId="26">
  <autoFilter ref="A4:G40" xr:uid="{00000000-0009-0000-0100-000004000000}"/>
  <tableColumns count="7">
    <tableColumn id="1" xr3:uid="{00000000-0010-0000-0300-000001000000}" name="Période"/>
    <tableColumn id="2" xr3:uid="{00000000-0010-0000-0300-000002000000}" name="Origine"/>
    <tableColumn id="3" xr3:uid="{00000000-0010-0000-0300-000003000000}" name="Destination"/>
    <tableColumn id="4" xr3:uid="{00000000-0010-0000-0300-000004000000}" name="Incertitude" dataCellStyle="Pourcentage"/>
    <tableColumn id="5" xr3:uid="{00000000-0010-0000-0300-000005000000}" name="Quantité"/>
    <tableColumn id="6" xr3:uid="{00000000-0010-0000-0300-000006000000}" name="Unité d'origine"/>
    <tableColumn id="7" xr3:uid="{00000000-0010-0000-0300-000007000000}" name="Commentaire"/>
  </tableColumns>
  <tableStyleInfo name="TableStyleMedium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au6" displayName="Tableau6" ref="A4:G33" totalsRowShown="0" headerRowDxfId="25">
  <autoFilter ref="A4:G33" xr:uid="{00000000-0009-0000-0100-000005000000}"/>
  <tableColumns count="7">
    <tableColumn id="1" xr3:uid="{00000000-0010-0000-0400-000001000000}" name="Période"/>
    <tableColumn id="2" xr3:uid="{00000000-0010-0000-0400-000002000000}" name="Origine"/>
    <tableColumn id="3" xr3:uid="{00000000-0010-0000-0400-000003000000}" name="Destination"/>
    <tableColumn id="4" xr3:uid="{00000000-0010-0000-0400-000004000000}" name="Incertitude" dataCellStyle="Pourcentage"/>
    <tableColumn id="5" xr3:uid="{00000000-0010-0000-0400-000005000000}" name="Quantité"/>
    <tableColumn id="6" xr3:uid="{00000000-0010-0000-0400-000006000000}" name="Unité d'origine"/>
    <tableColumn id="7" xr3:uid="{00000000-0010-0000-0400-000007000000}" name="Commentaire"/>
  </tableColumns>
  <tableStyleInfo name="TableStyleMedium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au7" displayName="Tableau7" ref="A4:G35" totalsRowShown="0" headerRowDxfId="24">
  <autoFilter ref="A4:G35" xr:uid="{00000000-0009-0000-0100-000006000000}"/>
  <tableColumns count="7">
    <tableColumn id="1" xr3:uid="{00000000-0010-0000-0500-000001000000}" name="Période" dataDxfId="23"/>
    <tableColumn id="2" xr3:uid="{00000000-0010-0000-0500-000002000000}" name="Origine" dataDxfId="22"/>
    <tableColumn id="3" xr3:uid="{00000000-0010-0000-0500-000003000000}" name="Destination" dataDxfId="21"/>
    <tableColumn id="4" xr3:uid="{00000000-0010-0000-0500-000004000000}" name="Incertitude" dataDxfId="20" dataCellStyle="Pourcentage"/>
    <tableColumn id="5" xr3:uid="{00000000-0010-0000-0500-000005000000}" name="Quantité" dataDxfId="19"/>
    <tableColumn id="6" xr3:uid="{00000000-0010-0000-0500-000006000000}" name="Unité d'origine" dataDxfId="18"/>
    <tableColumn id="7" xr3:uid="{00000000-0010-0000-0500-000007000000}" name="Commentaire" dataDxfId="17"/>
  </tableColumns>
  <tableStyleInfo name="TableStyleMedium9"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eau810" displayName="Tableau810" ref="A1:G18" totalsRowShown="0" headerRowDxfId="16">
  <autoFilter ref="A1:G18" xr:uid="{00000000-0009-0000-0100-000007000000}"/>
  <tableColumns count="7">
    <tableColumn id="1" xr3:uid="{00000000-0010-0000-0600-000001000000}" name="Période"/>
    <tableColumn id="2" xr3:uid="{00000000-0010-0000-0600-000002000000}" name="Origine"/>
    <tableColumn id="3" xr3:uid="{00000000-0010-0000-0600-000003000000}" name="Destination"/>
    <tableColumn id="4" xr3:uid="{00000000-0010-0000-0600-000004000000}" name="Incertitude" dataCellStyle="Pourcentage"/>
    <tableColumn id="5" xr3:uid="{00000000-0010-0000-0600-000005000000}" name="Quantité"/>
    <tableColumn id="6" xr3:uid="{00000000-0010-0000-0600-000006000000}" name="Unité d'origine"/>
    <tableColumn id="7" xr3:uid="{00000000-0010-0000-0600-000007000000}" name="Commentaire" dataDxfId="15"/>
  </tableColumns>
  <tableStyleInfo name="TableStyleMedium9"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ableau73" displayName="Tableau73" ref="A1:G33" totalsRowShown="0" headerRowDxfId="14">
  <autoFilter ref="A1:G33" xr:uid="{00000000-0009-0000-0100-000008000000}"/>
  <tableColumns count="7">
    <tableColumn id="1" xr3:uid="{00000000-0010-0000-0700-000001000000}" name="Période" dataDxfId="13"/>
    <tableColumn id="2" xr3:uid="{00000000-0010-0000-0700-000002000000}" name="Origine" dataDxfId="12"/>
    <tableColumn id="3" xr3:uid="{00000000-0010-0000-0700-000003000000}" name="Destination" dataDxfId="11"/>
    <tableColumn id="4" xr3:uid="{00000000-0010-0000-0700-000004000000}" name="Incertitude" dataDxfId="10" dataCellStyle="Pourcentage"/>
    <tableColumn id="5" xr3:uid="{00000000-0010-0000-0700-000005000000}" name="Quantité" dataDxfId="9"/>
    <tableColumn id="6" xr3:uid="{00000000-0010-0000-0700-000006000000}" name="Unité d'origine" dataDxfId="8"/>
    <tableColumn id="7" xr3:uid="{00000000-0010-0000-0700-000007000000}" name="Commentaire" dataDxfId="7"/>
  </tableColumns>
  <tableStyleInfo name="TableStyleMedium9" showFirstColumn="0" showLastColumn="0" showRowStripes="1" showColumnStripes="0"/>
</table>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t.guiraudie@poleexcellencebois.fr" TargetMode="External"/></Relationships>
</file>

<file path=xl/worksheets/_rels/sheet1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1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1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1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6.xml"/></Relationships>
</file>

<file path=xl/worksheets/_rels/sheet18.xml.rels><?xml version="1.0" encoding="UTF-8" standalone="yes"?>
<Relationships xmlns="http://schemas.openxmlformats.org/package/2006/relationships"><Relationship Id="rId1" Type="http://schemas.openxmlformats.org/officeDocument/2006/relationships/table" Target="../tables/table7.xml"/></Relationships>
</file>

<file path=xl/worksheets/_rels/sheet19.xml.rels><?xml version="1.0" encoding="UTF-8" standalone="yes"?>
<Relationships xmlns="http://schemas.openxmlformats.org/package/2006/relationships"><Relationship Id="rId1" Type="http://schemas.openxmlformats.org/officeDocument/2006/relationships/table" Target="../tables/table8.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46"/>
  <sheetViews>
    <sheetView workbookViewId="0">
      <selection activeCell="D7" sqref="D7"/>
    </sheetView>
  </sheetViews>
  <sheetFormatPr baseColWidth="10" defaultColWidth="10.875" defaultRowHeight="12.75" x14ac:dyDescent="0.2"/>
  <cols>
    <col min="1" max="1" width="10.875" customWidth="1"/>
  </cols>
  <sheetData>
    <row r="1" spans="1:2" ht="24.95" customHeight="1" x14ac:dyDescent="0.2">
      <c r="A1" s="78" t="s">
        <v>316</v>
      </c>
    </row>
    <row r="2" spans="1:2" x14ac:dyDescent="0.2">
      <c r="A2" s="34" t="s">
        <v>317</v>
      </c>
    </row>
    <row r="3" spans="1:2" ht="18" customHeight="1" x14ac:dyDescent="0.2">
      <c r="A3" s="34"/>
    </row>
    <row r="4" spans="1:2" ht="15" customHeight="1" x14ac:dyDescent="0.2">
      <c r="A4" s="78" t="s">
        <v>318</v>
      </c>
    </row>
    <row r="5" spans="1:2" x14ac:dyDescent="0.2">
      <c r="A5" t="s">
        <v>319</v>
      </c>
    </row>
    <row r="7" spans="1:2" ht="15" customHeight="1" x14ac:dyDescent="0.2">
      <c r="A7" s="78" t="s">
        <v>320</v>
      </c>
    </row>
    <row r="8" spans="1:2" x14ac:dyDescent="0.2">
      <c r="A8" s="79">
        <v>43190</v>
      </c>
    </row>
    <row r="10" spans="1:2" ht="15" customHeight="1" x14ac:dyDescent="0.2">
      <c r="A10" s="78" t="s">
        <v>321</v>
      </c>
    </row>
    <row r="11" spans="1:2" x14ac:dyDescent="0.2">
      <c r="A11" s="80" t="s">
        <v>322</v>
      </c>
    </row>
    <row r="14" spans="1:2" ht="15" customHeight="1" x14ac:dyDescent="0.2">
      <c r="A14" s="78" t="s">
        <v>323</v>
      </c>
    </row>
    <row r="15" spans="1:2" x14ac:dyDescent="0.2">
      <c r="A15" t="s">
        <v>324</v>
      </c>
    </row>
    <row r="16" spans="1:2" x14ac:dyDescent="0.2">
      <c r="B16" t="s">
        <v>325</v>
      </c>
    </row>
    <row r="17" spans="1:2" x14ac:dyDescent="0.2">
      <c r="B17" t="s">
        <v>326</v>
      </c>
    </row>
    <row r="18" spans="1:2" x14ac:dyDescent="0.2">
      <c r="B18" t="s">
        <v>327</v>
      </c>
    </row>
    <row r="19" spans="1:2" x14ac:dyDescent="0.2">
      <c r="B19" t="s">
        <v>328</v>
      </c>
    </row>
    <row r="20" spans="1:2" x14ac:dyDescent="0.2">
      <c r="A20" t="s">
        <v>329</v>
      </c>
    </row>
    <row r="21" spans="1:2" x14ac:dyDescent="0.2">
      <c r="B21" t="s">
        <v>330</v>
      </c>
    </row>
    <row r="22" spans="1:2" x14ac:dyDescent="0.2">
      <c r="B22" t="s">
        <v>331</v>
      </c>
    </row>
    <row r="23" spans="1:2" x14ac:dyDescent="0.2">
      <c r="B23" t="s">
        <v>332</v>
      </c>
    </row>
    <row r="24" spans="1:2" x14ac:dyDescent="0.2">
      <c r="B24" t="s">
        <v>333</v>
      </c>
    </row>
    <row r="25" spans="1:2" x14ac:dyDescent="0.2">
      <c r="A25" t="s">
        <v>334</v>
      </c>
    </row>
    <row r="26" spans="1:2" x14ac:dyDescent="0.2">
      <c r="B26" t="s">
        <v>335</v>
      </c>
    </row>
    <row r="27" spans="1:2" x14ac:dyDescent="0.2">
      <c r="B27" t="s">
        <v>336</v>
      </c>
    </row>
    <row r="29" spans="1:2" ht="15" customHeight="1" x14ac:dyDescent="0.2">
      <c r="A29" s="78" t="s">
        <v>337</v>
      </c>
    </row>
    <row r="30" spans="1:2" x14ac:dyDescent="0.2">
      <c r="A30" t="s">
        <v>338</v>
      </c>
    </row>
    <row r="31" spans="1:2" x14ac:dyDescent="0.2">
      <c r="B31" t="s">
        <v>339</v>
      </c>
    </row>
    <row r="32" spans="1:2" x14ac:dyDescent="0.2">
      <c r="B32" t="s">
        <v>340</v>
      </c>
    </row>
    <row r="33" spans="1:2" x14ac:dyDescent="0.2">
      <c r="B33" t="s">
        <v>341</v>
      </c>
    </row>
    <row r="34" spans="1:2" x14ac:dyDescent="0.2">
      <c r="B34" t="s">
        <v>342</v>
      </c>
    </row>
    <row r="35" spans="1:2" x14ac:dyDescent="0.2">
      <c r="A35" t="s">
        <v>343</v>
      </c>
    </row>
    <row r="36" spans="1:2" x14ac:dyDescent="0.2">
      <c r="B36" t="s">
        <v>344</v>
      </c>
    </row>
    <row r="37" spans="1:2" x14ac:dyDescent="0.2">
      <c r="B37" t="s">
        <v>345</v>
      </c>
    </row>
    <row r="39" spans="1:2" ht="15" customHeight="1" x14ac:dyDescent="0.2">
      <c r="A39" s="78" t="s">
        <v>346</v>
      </c>
    </row>
    <row r="40" spans="1:2" x14ac:dyDescent="0.2">
      <c r="A40" t="s">
        <v>347</v>
      </c>
    </row>
    <row r="41" spans="1:2" x14ac:dyDescent="0.2">
      <c r="B41" s="81" t="s">
        <v>348</v>
      </c>
    </row>
    <row r="42" spans="1:2" x14ac:dyDescent="0.2">
      <c r="B42" s="81" t="s">
        <v>349</v>
      </c>
    </row>
    <row r="43" spans="1:2" x14ac:dyDescent="0.2">
      <c r="B43" s="81" t="s">
        <v>350</v>
      </c>
    </row>
    <row r="44" spans="1:2" x14ac:dyDescent="0.2">
      <c r="B44" s="81" t="s">
        <v>351</v>
      </c>
    </row>
    <row r="45" spans="1:2" x14ac:dyDescent="0.2">
      <c r="B45" s="81" t="s">
        <v>352</v>
      </c>
    </row>
    <row r="46" spans="1:2" x14ac:dyDescent="0.2">
      <c r="B46" s="81" t="s">
        <v>353</v>
      </c>
    </row>
  </sheetData>
  <hyperlinks>
    <hyperlink ref="A11" r:id="rId1" xr:uid="{00000000-0004-0000-0900-000000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BBB59"/>
  </sheetPr>
  <dimension ref="A1:G66"/>
  <sheetViews>
    <sheetView workbookViewId="0">
      <selection activeCell="C30" sqref="C30"/>
    </sheetView>
  </sheetViews>
  <sheetFormatPr baseColWidth="10" defaultColWidth="9" defaultRowHeight="12.75" x14ac:dyDescent="0.2"/>
  <cols>
    <col min="1" max="6" width="20" customWidth="1"/>
    <col min="7" max="7" width="105.125" customWidth="1"/>
  </cols>
  <sheetData>
    <row r="1" spans="1:7" ht="38.25" x14ac:dyDescent="0.2">
      <c r="A1" s="83" t="s">
        <v>309</v>
      </c>
      <c r="B1" s="83" t="s">
        <v>187</v>
      </c>
      <c r="C1" s="83" t="s">
        <v>188</v>
      </c>
      <c r="D1" s="83" t="s">
        <v>310</v>
      </c>
      <c r="E1" s="83" t="s">
        <v>311</v>
      </c>
      <c r="F1" s="83" t="s">
        <v>312</v>
      </c>
      <c r="G1" s="1" t="s">
        <v>517</v>
      </c>
    </row>
    <row r="2" spans="1:7" x14ac:dyDescent="0.2">
      <c r="A2">
        <v>1</v>
      </c>
      <c r="B2" t="s">
        <v>147</v>
      </c>
      <c r="C2" t="s">
        <v>39</v>
      </c>
      <c r="E2">
        <v>1</v>
      </c>
      <c r="F2">
        <v>1</v>
      </c>
      <c r="G2" s="351" t="s">
        <v>518</v>
      </c>
    </row>
    <row r="3" spans="1:7" x14ac:dyDescent="0.2">
      <c r="A3">
        <v>1</v>
      </c>
      <c r="B3" t="s">
        <v>26</v>
      </c>
      <c r="C3" t="s">
        <v>147</v>
      </c>
      <c r="E3">
        <v>-0.5</v>
      </c>
      <c r="F3">
        <v>-0.4</v>
      </c>
      <c r="G3" s="352"/>
    </row>
    <row r="4" spans="1:7" x14ac:dyDescent="0.2">
      <c r="A4">
        <v>2</v>
      </c>
      <c r="B4" t="s">
        <v>149</v>
      </c>
      <c r="C4" t="s">
        <v>45</v>
      </c>
      <c r="D4">
        <v>1</v>
      </c>
      <c r="G4" s="351" t="s">
        <v>519</v>
      </c>
    </row>
    <row r="5" spans="1:7" x14ac:dyDescent="0.2">
      <c r="A5">
        <v>2</v>
      </c>
      <c r="B5" t="s">
        <v>28</v>
      </c>
      <c r="C5" t="s">
        <v>149</v>
      </c>
      <c r="D5">
        <v>-0.55000000000000004</v>
      </c>
      <c r="G5" s="353"/>
    </row>
    <row r="6" spans="1:7" x14ac:dyDescent="0.2">
      <c r="A6">
        <v>4</v>
      </c>
      <c r="B6" t="s">
        <v>147</v>
      </c>
      <c r="C6" t="s">
        <v>119</v>
      </c>
      <c r="D6">
        <v>-0.67</v>
      </c>
      <c r="G6" s="354" t="s">
        <v>520</v>
      </c>
    </row>
    <row r="7" spans="1:7" x14ac:dyDescent="0.2">
      <c r="A7">
        <v>4</v>
      </c>
      <c r="B7" t="s">
        <v>147</v>
      </c>
      <c r="C7" t="s">
        <v>72</v>
      </c>
      <c r="D7">
        <v>1</v>
      </c>
      <c r="G7" s="353"/>
    </row>
    <row r="8" spans="1:7" x14ac:dyDescent="0.2">
      <c r="A8">
        <v>5</v>
      </c>
      <c r="B8" t="s">
        <v>149</v>
      </c>
      <c r="C8" t="s">
        <v>123</v>
      </c>
      <c r="D8">
        <v>-0.67</v>
      </c>
      <c r="G8" s="354" t="s">
        <v>521</v>
      </c>
    </row>
    <row r="9" spans="1:7" x14ac:dyDescent="0.2">
      <c r="A9">
        <v>5</v>
      </c>
      <c r="B9" t="s">
        <v>149</v>
      </c>
      <c r="C9" t="s">
        <v>74</v>
      </c>
      <c r="D9">
        <v>1</v>
      </c>
      <c r="G9" s="352"/>
    </row>
    <row r="10" spans="1:7" x14ac:dyDescent="0.2">
      <c r="A10">
        <v>8</v>
      </c>
      <c r="B10" t="s">
        <v>147</v>
      </c>
      <c r="C10" t="s">
        <v>58</v>
      </c>
      <c r="D10">
        <v>-1</v>
      </c>
      <c r="G10" s="351" t="s">
        <v>522</v>
      </c>
    </row>
    <row r="11" spans="1:7" x14ac:dyDescent="0.2">
      <c r="A11">
        <v>8</v>
      </c>
      <c r="B11" t="s">
        <v>26</v>
      </c>
      <c r="C11" t="s">
        <v>147</v>
      </c>
      <c r="D11">
        <v>0.1202</v>
      </c>
      <c r="G11" s="352"/>
    </row>
    <row r="12" spans="1:7" x14ac:dyDescent="0.2">
      <c r="A12">
        <v>9</v>
      </c>
      <c r="B12" t="s">
        <v>149</v>
      </c>
      <c r="C12" t="s">
        <v>60</v>
      </c>
      <c r="D12">
        <v>-1</v>
      </c>
      <c r="G12" s="349" t="s">
        <v>523</v>
      </c>
    </row>
    <row r="13" spans="1:7" x14ac:dyDescent="0.2">
      <c r="A13">
        <v>9</v>
      </c>
      <c r="B13" t="s">
        <v>28</v>
      </c>
      <c r="C13" t="s">
        <v>149</v>
      </c>
      <c r="D13">
        <v>0.1</v>
      </c>
      <c r="G13" s="350"/>
    </row>
    <row r="14" spans="1:7" x14ac:dyDescent="0.2">
      <c r="A14">
        <v>12</v>
      </c>
      <c r="B14" t="s">
        <v>157</v>
      </c>
      <c r="C14" t="s">
        <v>58</v>
      </c>
      <c r="D14">
        <v>-1</v>
      </c>
      <c r="G14" s="351" t="s">
        <v>524</v>
      </c>
    </row>
    <row r="15" spans="1:7" x14ac:dyDescent="0.2">
      <c r="A15">
        <v>12</v>
      </c>
      <c r="B15" t="s">
        <v>32</v>
      </c>
      <c r="C15" t="s">
        <v>157</v>
      </c>
      <c r="D15">
        <v>0.1202</v>
      </c>
      <c r="G15" s="352"/>
    </row>
    <row r="16" spans="1:7" x14ac:dyDescent="0.2">
      <c r="A16">
        <v>13</v>
      </c>
      <c r="B16" t="s">
        <v>157</v>
      </c>
      <c r="C16" t="s">
        <v>60</v>
      </c>
      <c r="D16">
        <v>-1</v>
      </c>
      <c r="G16" s="351" t="s">
        <v>525</v>
      </c>
    </row>
    <row r="17" spans="1:7" x14ac:dyDescent="0.2">
      <c r="A17">
        <v>13</v>
      </c>
      <c r="B17" t="s">
        <v>34</v>
      </c>
      <c r="C17" t="s">
        <v>157</v>
      </c>
      <c r="D17">
        <v>0.1</v>
      </c>
      <c r="G17" s="353"/>
    </row>
    <row r="18" spans="1:7" x14ac:dyDescent="0.2">
      <c r="A18">
        <v>20</v>
      </c>
      <c r="B18" t="s">
        <v>157</v>
      </c>
      <c r="C18" t="s">
        <v>96</v>
      </c>
      <c r="E18">
        <v>-5.5E-2</v>
      </c>
      <c r="F18">
        <v>-4.4999999999999998E-2</v>
      </c>
      <c r="G18" s="354" t="s">
        <v>526</v>
      </c>
    </row>
    <row r="19" spans="1:7" x14ac:dyDescent="0.2">
      <c r="A19">
        <v>20</v>
      </c>
      <c r="B19" t="s">
        <v>157</v>
      </c>
      <c r="C19" t="s">
        <v>100</v>
      </c>
      <c r="E19">
        <v>1</v>
      </c>
      <c r="F19">
        <v>1</v>
      </c>
      <c r="G19" s="352"/>
    </row>
    <row r="20" spans="1:7" x14ac:dyDescent="0.2">
      <c r="A20">
        <v>21</v>
      </c>
      <c r="B20" t="s">
        <v>157</v>
      </c>
      <c r="C20" t="s">
        <v>98</v>
      </c>
      <c r="E20">
        <v>-1.05</v>
      </c>
      <c r="F20">
        <v>-0.95</v>
      </c>
      <c r="G20" s="354" t="s">
        <v>527</v>
      </c>
    </row>
    <row r="21" spans="1:7" x14ac:dyDescent="0.2">
      <c r="A21">
        <v>21</v>
      </c>
      <c r="B21" t="s">
        <v>157</v>
      </c>
      <c r="C21" t="s">
        <v>100</v>
      </c>
      <c r="E21">
        <v>1</v>
      </c>
      <c r="F21">
        <v>1</v>
      </c>
      <c r="G21" s="352"/>
    </row>
    <row r="22" spans="1:7" x14ac:dyDescent="0.2">
      <c r="A22">
        <v>22</v>
      </c>
      <c r="B22" t="s">
        <v>171</v>
      </c>
      <c r="C22" t="s">
        <v>104</v>
      </c>
      <c r="D22">
        <v>-1</v>
      </c>
      <c r="G22" s="356" t="s">
        <v>528</v>
      </c>
    </row>
    <row r="23" spans="1:7" x14ac:dyDescent="0.2">
      <c r="A23">
        <v>22</v>
      </c>
      <c r="B23" t="s">
        <v>102</v>
      </c>
      <c r="C23" t="s">
        <v>171</v>
      </c>
      <c r="D23">
        <v>0.77068445721662149</v>
      </c>
      <c r="G23" s="352"/>
    </row>
    <row r="24" spans="1:7" x14ac:dyDescent="0.2">
      <c r="A24">
        <v>23</v>
      </c>
      <c r="B24" t="s">
        <v>136</v>
      </c>
      <c r="C24" t="s">
        <v>26</v>
      </c>
      <c r="F24">
        <v>-1</v>
      </c>
      <c r="G24" s="357" t="s">
        <v>529</v>
      </c>
    </row>
    <row r="25" spans="1:7" x14ac:dyDescent="0.2">
      <c r="A25">
        <v>23</v>
      </c>
      <c r="B25" t="s">
        <v>136</v>
      </c>
      <c r="C25" t="s">
        <v>32</v>
      </c>
      <c r="F25">
        <v>-1</v>
      </c>
      <c r="G25" s="358"/>
    </row>
    <row r="26" spans="1:7" x14ac:dyDescent="0.2">
      <c r="A26">
        <v>23</v>
      </c>
      <c r="B26" t="s">
        <v>18</v>
      </c>
      <c r="C26" t="s">
        <v>136</v>
      </c>
      <c r="F26">
        <v>1</v>
      </c>
      <c r="G26" s="352"/>
    </row>
    <row r="27" spans="1:7" x14ac:dyDescent="0.2">
      <c r="A27">
        <v>24</v>
      </c>
      <c r="B27" t="s">
        <v>136</v>
      </c>
      <c r="C27" t="s">
        <v>28</v>
      </c>
      <c r="F27">
        <v>-1</v>
      </c>
      <c r="G27" s="357" t="s">
        <v>530</v>
      </c>
    </row>
    <row r="28" spans="1:7" x14ac:dyDescent="0.2">
      <c r="A28">
        <v>24</v>
      </c>
      <c r="B28" t="s">
        <v>136</v>
      </c>
      <c r="C28" t="s">
        <v>34</v>
      </c>
      <c r="F28">
        <v>-1</v>
      </c>
      <c r="G28" s="358"/>
    </row>
    <row r="29" spans="1:7" x14ac:dyDescent="0.2">
      <c r="A29">
        <v>24</v>
      </c>
      <c r="B29" t="s">
        <v>20</v>
      </c>
      <c r="C29" t="s">
        <v>136</v>
      </c>
      <c r="F29">
        <v>1</v>
      </c>
      <c r="G29" s="352"/>
    </row>
    <row r="30" spans="1:7" x14ac:dyDescent="0.2">
      <c r="A30">
        <v>25</v>
      </c>
      <c r="B30" t="s">
        <v>159</v>
      </c>
      <c r="C30" t="s">
        <v>102</v>
      </c>
      <c r="E30">
        <v>-0.7</v>
      </c>
      <c r="F30">
        <v>-0.55000000000000004</v>
      </c>
      <c r="G30" s="351" t="s">
        <v>531</v>
      </c>
    </row>
    <row r="31" spans="1:7" x14ac:dyDescent="0.2">
      <c r="A31">
        <v>25</v>
      </c>
      <c r="B31" t="s">
        <v>104</v>
      </c>
      <c r="C31" t="s">
        <v>159</v>
      </c>
      <c r="E31">
        <v>1</v>
      </c>
      <c r="F31">
        <v>1</v>
      </c>
      <c r="G31" s="352"/>
    </row>
    <row r="32" spans="1:7" x14ac:dyDescent="0.2">
      <c r="A32">
        <v>27</v>
      </c>
      <c r="B32" t="s">
        <v>16</v>
      </c>
      <c r="C32" t="s">
        <v>143</v>
      </c>
      <c r="D32">
        <v>1</v>
      </c>
      <c r="G32" s="359" t="s">
        <v>532</v>
      </c>
    </row>
    <row r="33" spans="1:7" x14ac:dyDescent="0.2">
      <c r="A33">
        <v>27</v>
      </c>
      <c r="B33" t="s">
        <v>136</v>
      </c>
      <c r="C33" t="s">
        <v>24</v>
      </c>
      <c r="D33">
        <v>-0.08</v>
      </c>
      <c r="G33" s="358"/>
    </row>
    <row r="34" spans="1:7" x14ac:dyDescent="0.2">
      <c r="A34">
        <v>27</v>
      </c>
      <c r="B34" t="s">
        <v>136</v>
      </c>
      <c r="C34" t="s">
        <v>30</v>
      </c>
      <c r="D34">
        <v>-0.15</v>
      </c>
      <c r="G34" s="358"/>
    </row>
    <row r="35" spans="1:7" x14ac:dyDescent="0.2">
      <c r="A35">
        <v>27</v>
      </c>
      <c r="B35" t="s">
        <v>136</v>
      </c>
      <c r="C35" t="s">
        <v>36</v>
      </c>
      <c r="D35">
        <v>-0.15</v>
      </c>
      <c r="G35" s="358"/>
    </row>
    <row r="36" spans="1:7" x14ac:dyDescent="0.2">
      <c r="A36">
        <v>27</v>
      </c>
      <c r="B36" t="s">
        <v>16</v>
      </c>
      <c r="C36" t="s">
        <v>141</v>
      </c>
      <c r="D36">
        <v>-0.15</v>
      </c>
      <c r="G36" s="352"/>
    </row>
    <row r="37" spans="1:7" x14ac:dyDescent="0.2">
      <c r="A37">
        <v>28</v>
      </c>
      <c r="B37" t="s">
        <v>18</v>
      </c>
      <c r="C37" t="s">
        <v>143</v>
      </c>
      <c r="F37">
        <v>1</v>
      </c>
      <c r="G37" s="360" t="s">
        <v>533</v>
      </c>
    </row>
    <row r="38" spans="1:7" x14ac:dyDescent="0.2">
      <c r="A38">
        <v>28</v>
      </c>
      <c r="B38" t="s">
        <v>136</v>
      </c>
      <c r="C38" t="s">
        <v>26</v>
      </c>
      <c r="F38">
        <v>-0.08</v>
      </c>
      <c r="G38" s="358"/>
    </row>
    <row r="39" spans="1:7" x14ac:dyDescent="0.2">
      <c r="A39">
        <v>28</v>
      </c>
      <c r="B39" t="s">
        <v>136</v>
      </c>
      <c r="C39" t="s">
        <v>32</v>
      </c>
      <c r="F39">
        <v>-0.15</v>
      </c>
      <c r="G39" s="358"/>
    </row>
    <row r="40" spans="1:7" x14ac:dyDescent="0.2">
      <c r="A40">
        <v>28</v>
      </c>
      <c r="B40" t="s">
        <v>18</v>
      </c>
      <c r="C40" t="s">
        <v>141</v>
      </c>
      <c r="F40">
        <v>-0.15</v>
      </c>
      <c r="G40" s="358"/>
    </row>
    <row r="41" spans="1:7" x14ac:dyDescent="0.2">
      <c r="A41">
        <v>29</v>
      </c>
      <c r="B41" t="s">
        <v>20</v>
      </c>
      <c r="C41" t="s">
        <v>143</v>
      </c>
      <c r="F41">
        <v>1</v>
      </c>
      <c r="G41" s="351" t="s">
        <v>534</v>
      </c>
    </row>
    <row r="42" spans="1:7" x14ac:dyDescent="0.2">
      <c r="A42">
        <v>29</v>
      </c>
      <c r="B42" t="s">
        <v>136</v>
      </c>
      <c r="C42" t="s">
        <v>28</v>
      </c>
      <c r="F42">
        <v>-0.08</v>
      </c>
      <c r="G42" s="358"/>
    </row>
    <row r="43" spans="1:7" x14ac:dyDescent="0.2">
      <c r="A43">
        <v>29</v>
      </c>
      <c r="B43" t="s">
        <v>136</v>
      </c>
      <c r="C43" t="s">
        <v>34</v>
      </c>
      <c r="F43">
        <v>-0.15</v>
      </c>
      <c r="G43" s="358"/>
    </row>
    <row r="44" spans="1:7" x14ac:dyDescent="0.2">
      <c r="A44">
        <v>29</v>
      </c>
      <c r="B44" t="s">
        <v>20</v>
      </c>
      <c r="C44" t="s">
        <v>141</v>
      </c>
      <c r="F44">
        <v>-0.15</v>
      </c>
      <c r="G44" s="352"/>
    </row>
    <row r="45" spans="1:7" x14ac:dyDescent="0.2">
      <c r="A45">
        <v>31</v>
      </c>
      <c r="B45" t="s">
        <v>12</v>
      </c>
      <c r="C45" t="s">
        <v>141</v>
      </c>
      <c r="D45">
        <v>1</v>
      </c>
      <c r="G45" s="355" t="s">
        <v>535</v>
      </c>
    </row>
    <row r="46" spans="1:7" x14ac:dyDescent="0.2">
      <c r="A46">
        <v>31</v>
      </c>
      <c r="B46" t="s">
        <v>141</v>
      </c>
      <c r="C46" t="s">
        <v>116</v>
      </c>
      <c r="D46">
        <v>-1</v>
      </c>
      <c r="G46" s="352"/>
    </row>
    <row r="47" spans="1:7" x14ac:dyDescent="0.2">
      <c r="A47">
        <v>32</v>
      </c>
      <c r="B47" t="s">
        <v>136</v>
      </c>
      <c r="C47" t="s">
        <v>36</v>
      </c>
      <c r="F47">
        <v>-0.8</v>
      </c>
      <c r="G47" s="361" t="s">
        <v>536</v>
      </c>
    </row>
    <row r="48" spans="1:7" x14ac:dyDescent="0.2">
      <c r="A48">
        <v>32</v>
      </c>
      <c r="B48" t="s">
        <v>36</v>
      </c>
      <c r="C48" t="s">
        <v>165</v>
      </c>
      <c r="F48">
        <v>1</v>
      </c>
      <c r="G48" s="352"/>
    </row>
    <row r="49" spans="1:7" x14ac:dyDescent="0.2">
      <c r="A49">
        <v>33</v>
      </c>
      <c r="B49" t="s">
        <v>155</v>
      </c>
      <c r="C49" t="s">
        <v>58</v>
      </c>
      <c r="D49">
        <v>-1</v>
      </c>
      <c r="G49" s="359" t="s">
        <v>537</v>
      </c>
    </row>
    <row r="50" spans="1:7" x14ac:dyDescent="0.2">
      <c r="A50">
        <v>34</v>
      </c>
      <c r="B50" t="s">
        <v>26</v>
      </c>
      <c r="C50" t="s">
        <v>155</v>
      </c>
      <c r="D50">
        <v>0.1202</v>
      </c>
      <c r="G50" s="352"/>
    </row>
    <row r="51" spans="1:7" x14ac:dyDescent="0.2">
      <c r="A51">
        <v>35</v>
      </c>
      <c r="B51" t="s">
        <v>155</v>
      </c>
      <c r="C51" t="s">
        <v>58</v>
      </c>
      <c r="D51">
        <v>-1</v>
      </c>
      <c r="G51" s="359" t="s">
        <v>521</v>
      </c>
    </row>
    <row r="52" spans="1:7" x14ac:dyDescent="0.2">
      <c r="A52">
        <v>35</v>
      </c>
      <c r="B52" t="s">
        <v>28</v>
      </c>
      <c r="C52" t="s">
        <v>155</v>
      </c>
      <c r="D52">
        <v>0.15</v>
      </c>
      <c r="G52" s="352"/>
    </row>
    <row r="53" spans="1:7" x14ac:dyDescent="0.2">
      <c r="A53">
        <v>36</v>
      </c>
      <c r="B53" t="s">
        <v>155</v>
      </c>
      <c r="C53" t="s">
        <v>58</v>
      </c>
      <c r="D53">
        <v>-1</v>
      </c>
      <c r="G53" s="359" t="s">
        <v>537</v>
      </c>
    </row>
    <row r="54" spans="1:7" x14ac:dyDescent="0.2">
      <c r="A54">
        <v>36</v>
      </c>
      <c r="B54" t="s">
        <v>26</v>
      </c>
      <c r="C54" t="s">
        <v>155</v>
      </c>
      <c r="D54">
        <v>0.1202</v>
      </c>
      <c r="G54" s="352"/>
    </row>
    <row r="55" spans="1:7" x14ac:dyDescent="0.2">
      <c r="A55">
        <v>37</v>
      </c>
      <c r="B55" t="s">
        <v>155</v>
      </c>
      <c r="C55" t="s">
        <v>58</v>
      </c>
      <c r="D55">
        <v>-1</v>
      </c>
      <c r="G55" s="359" t="s">
        <v>521</v>
      </c>
    </row>
    <row r="56" spans="1:7" x14ac:dyDescent="0.2">
      <c r="A56">
        <v>37</v>
      </c>
      <c r="B56" t="s">
        <v>28</v>
      </c>
      <c r="C56" t="s">
        <v>155</v>
      </c>
      <c r="D56">
        <v>0.15</v>
      </c>
      <c r="G56" s="352"/>
    </row>
    <row r="57" spans="1:7" x14ac:dyDescent="0.2">
      <c r="A57">
        <v>38</v>
      </c>
      <c r="B57" t="s">
        <v>153</v>
      </c>
      <c r="C57" t="s">
        <v>58</v>
      </c>
      <c r="D57">
        <v>-1</v>
      </c>
      <c r="G57" s="351" t="s">
        <v>538</v>
      </c>
    </row>
    <row r="58" spans="1:7" x14ac:dyDescent="0.2">
      <c r="A58">
        <v>38</v>
      </c>
      <c r="B58" t="s">
        <v>26</v>
      </c>
      <c r="C58" t="s">
        <v>153</v>
      </c>
      <c r="D58">
        <v>0.1202</v>
      </c>
      <c r="G58" s="352"/>
    </row>
    <row r="59" spans="1:7" x14ac:dyDescent="0.2">
      <c r="A59">
        <v>39</v>
      </c>
      <c r="B59" t="s">
        <v>153</v>
      </c>
      <c r="C59" t="s">
        <v>60</v>
      </c>
      <c r="D59">
        <v>-1</v>
      </c>
      <c r="G59" s="351" t="s">
        <v>539</v>
      </c>
    </row>
    <row r="60" spans="1:7" x14ac:dyDescent="0.2">
      <c r="A60">
        <v>39</v>
      </c>
      <c r="B60" t="s">
        <v>28</v>
      </c>
      <c r="C60" t="s">
        <v>153</v>
      </c>
      <c r="D60">
        <v>0.15</v>
      </c>
      <c r="G60" s="352"/>
    </row>
    <row r="61" spans="1:7" x14ac:dyDescent="0.2">
      <c r="A61" t="s">
        <v>313</v>
      </c>
      <c r="B61" t="s">
        <v>314</v>
      </c>
      <c r="C61" t="s">
        <v>183</v>
      </c>
      <c r="D61">
        <v>1</v>
      </c>
    </row>
    <row r="62" spans="1:7" x14ac:dyDescent="0.2">
      <c r="A62" t="s">
        <v>313</v>
      </c>
      <c r="B62" t="s">
        <v>314</v>
      </c>
      <c r="C62" t="s">
        <v>176</v>
      </c>
      <c r="D62">
        <v>1</v>
      </c>
    </row>
    <row r="63" spans="1:7" x14ac:dyDescent="0.2">
      <c r="A63" t="s">
        <v>313</v>
      </c>
      <c r="B63" t="s">
        <v>176</v>
      </c>
      <c r="C63" t="s">
        <v>314</v>
      </c>
      <c r="D63">
        <v>-1</v>
      </c>
    </row>
    <row r="64" spans="1:7" x14ac:dyDescent="0.2">
      <c r="A64" t="s">
        <v>315</v>
      </c>
      <c r="B64" t="s">
        <v>185</v>
      </c>
      <c r="C64" t="s">
        <v>314</v>
      </c>
      <c r="D64">
        <v>1</v>
      </c>
    </row>
    <row r="65" spans="1:4" x14ac:dyDescent="0.2">
      <c r="A65" t="s">
        <v>315</v>
      </c>
      <c r="B65" t="s">
        <v>176</v>
      </c>
      <c r="C65" t="s">
        <v>314</v>
      </c>
      <c r="D65">
        <v>1</v>
      </c>
    </row>
    <row r="66" spans="1:4" x14ac:dyDescent="0.2">
      <c r="A66" t="s">
        <v>315</v>
      </c>
      <c r="B66" t="s">
        <v>314</v>
      </c>
      <c r="C66" t="s">
        <v>176</v>
      </c>
      <c r="D66">
        <v>-1</v>
      </c>
    </row>
  </sheetData>
  <mergeCells count="25">
    <mergeCell ref="G59:G60"/>
    <mergeCell ref="G47:G48"/>
    <mergeCell ref="G49:G50"/>
    <mergeCell ref="G51:G52"/>
    <mergeCell ref="G53:G54"/>
    <mergeCell ref="G55:G56"/>
    <mergeCell ref="G57:G58"/>
    <mergeCell ref="G45:G46"/>
    <mergeCell ref="G14:G15"/>
    <mergeCell ref="G16:G17"/>
    <mergeCell ref="G18:G19"/>
    <mergeCell ref="G20:G21"/>
    <mergeCell ref="G22:G23"/>
    <mergeCell ref="G24:G26"/>
    <mergeCell ref="G27:G29"/>
    <mergeCell ref="G30:G31"/>
    <mergeCell ref="G32:G36"/>
    <mergeCell ref="G37:G40"/>
    <mergeCell ref="G41:G44"/>
    <mergeCell ref="G12:G13"/>
    <mergeCell ref="G2:G3"/>
    <mergeCell ref="G4:G5"/>
    <mergeCell ref="G6:G7"/>
    <mergeCell ref="G8:G9"/>
    <mergeCell ref="G10:G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749CCB-DCF0-4AE8-85A5-F5A71C8D7DDF}">
  <sheetPr>
    <tabColor rgb="FF00B0F0"/>
  </sheetPr>
  <dimension ref="A1:AI98"/>
  <sheetViews>
    <sheetView zoomScale="70" zoomScaleNormal="70" workbookViewId="0">
      <pane xSplit="5" ySplit="2" topLeftCell="I3" activePane="bottomRight" state="frozen"/>
      <selection pane="topRight" activeCell="F1" sqref="F1"/>
      <selection pane="bottomLeft" activeCell="A3" sqref="A3"/>
      <selection pane="bottomRight" activeCell="J1" sqref="J1:L1048576"/>
    </sheetView>
  </sheetViews>
  <sheetFormatPr baseColWidth="10" defaultColWidth="15.625" defaultRowHeight="12.75" x14ac:dyDescent="0.2"/>
  <cols>
    <col min="1" max="1" width="15.625" style="262" customWidth="1"/>
    <col min="2" max="2" width="30.875" style="262" bestFit="1" customWidth="1"/>
    <col min="3" max="3" width="15.625" style="262" customWidth="1"/>
    <col min="4" max="4" width="19.875" style="262" customWidth="1"/>
    <col min="5" max="6" width="15.625" style="262" customWidth="1"/>
    <col min="7" max="8" width="15.625" style="309" customWidth="1"/>
    <col min="9" max="14" width="15.625" style="262" customWidth="1"/>
    <col min="15" max="17" width="15.625" style="310" customWidth="1"/>
    <col min="18" max="18" width="48.125" style="262" customWidth="1"/>
    <col min="19" max="19" width="14" style="262" bestFit="1" customWidth="1"/>
    <col min="20" max="20" width="15.625" style="262" customWidth="1"/>
    <col min="21" max="16384" width="15.625" style="262"/>
  </cols>
  <sheetData>
    <row r="1" spans="1:35" s="240" customFormat="1" ht="84" customHeight="1" x14ac:dyDescent="0.2">
      <c r="A1" s="229" t="s">
        <v>379</v>
      </c>
      <c r="B1" s="230" t="s">
        <v>573</v>
      </c>
      <c r="C1" s="231" t="s">
        <v>386</v>
      </c>
      <c r="D1" s="230" t="s">
        <v>574</v>
      </c>
      <c r="E1" s="230" t="s">
        <v>575</v>
      </c>
      <c r="F1" s="230" t="s">
        <v>576</v>
      </c>
      <c r="G1" s="230" t="s">
        <v>577</v>
      </c>
      <c r="H1" s="232" t="s">
        <v>578</v>
      </c>
      <c r="I1" s="232" t="s">
        <v>579</v>
      </c>
      <c r="J1" s="233" t="s">
        <v>191</v>
      </c>
      <c r="K1" s="234" t="s">
        <v>580</v>
      </c>
      <c r="L1" s="235" t="s">
        <v>581</v>
      </c>
      <c r="M1" s="229" t="s">
        <v>582</v>
      </c>
      <c r="N1" s="230" t="s">
        <v>583</v>
      </c>
      <c r="O1" s="230" t="s">
        <v>584</v>
      </c>
      <c r="P1" s="230" t="s">
        <v>585</v>
      </c>
      <c r="Q1" s="236" t="s">
        <v>586</v>
      </c>
      <c r="R1" s="237" t="s">
        <v>587</v>
      </c>
      <c r="S1" s="238" t="s">
        <v>588</v>
      </c>
      <c r="T1" s="239" t="s">
        <v>589</v>
      </c>
    </row>
    <row r="2" spans="1:35" s="240" customFormat="1" ht="201.75" customHeight="1" x14ac:dyDescent="0.2">
      <c r="A2" s="362" t="s">
        <v>590</v>
      </c>
      <c r="B2" s="363"/>
      <c r="C2" s="241"/>
      <c r="D2" s="242" t="s">
        <v>591</v>
      </c>
      <c r="E2" s="242" t="s">
        <v>592</v>
      </c>
      <c r="F2" s="242" t="s">
        <v>593</v>
      </c>
      <c r="G2" s="242" t="s">
        <v>194</v>
      </c>
      <c r="H2" s="242" t="s">
        <v>194</v>
      </c>
      <c r="I2" s="242" t="s">
        <v>194</v>
      </c>
      <c r="J2" s="243" t="s">
        <v>594</v>
      </c>
      <c r="K2" s="244" t="s">
        <v>595</v>
      </c>
      <c r="L2" s="245" t="s">
        <v>596</v>
      </c>
      <c r="M2" s="246" t="s">
        <v>597</v>
      </c>
      <c r="N2" s="242" t="s">
        <v>598</v>
      </c>
      <c r="O2" s="242" t="s">
        <v>599</v>
      </c>
      <c r="P2" s="242" t="s">
        <v>600</v>
      </c>
      <c r="Q2" s="244" t="s">
        <v>601</v>
      </c>
      <c r="R2" s="244" t="s">
        <v>602</v>
      </c>
      <c r="S2" s="247" t="s">
        <v>603</v>
      </c>
      <c r="T2" s="245" t="s">
        <v>604</v>
      </c>
    </row>
    <row r="3" spans="1:35" x14ac:dyDescent="0.2">
      <c r="A3" s="248" t="s">
        <v>379</v>
      </c>
      <c r="B3" s="249" t="s">
        <v>12</v>
      </c>
      <c r="C3" s="250"/>
      <c r="D3" s="251" t="str">
        <f t="shared" ref="D3:D66" si="0">IF(E3="&gt; saturation",E3,E3/(1-E3))</f>
        <v>&gt; saturation</v>
      </c>
      <c r="E3" s="252" t="str">
        <f>[4]Pilotage!C27</f>
        <v>&gt; saturation</v>
      </c>
      <c r="F3" s="253"/>
      <c r="G3" s="254"/>
      <c r="H3" s="255">
        <v>0.2</v>
      </c>
      <c r="I3" s="255">
        <f t="shared" ref="I3:I66" si="1">1-H3</f>
        <v>0.8</v>
      </c>
      <c r="J3" s="256" t="s">
        <v>605</v>
      </c>
      <c r="K3" s="256">
        <v>1</v>
      </c>
      <c r="L3" s="257">
        <f>R3</f>
        <v>1</v>
      </c>
      <c r="M3" s="258">
        <f>H3*[4]InfraDensité!infra_d_f+I3*[4]InfraDensité!infra_d_r</f>
        <v>0.40197743999999996</v>
      </c>
      <c r="N3" s="259">
        <f t="shared" ref="N3:N66" si="2">IF(D3="&gt; saturation",M3/(1-0.3)/(1-F3),M3/(1-E3)/(1-F3))</f>
        <v>0.57425348571428569</v>
      </c>
      <c r="O3" s="259">
        <f t="shared" ref="O3:O66" si="3">IF(D3="&gt; saturation",5*(1-0.3)-0.7*0.3, 5*(1-E3)-0.7*E3)</f>
        <v>3.29</v>
      </c>
      <c r="P3" s="260">
        <f t="shared" ref="P3:P66" si="4">O3*N3</f>
        <v>1.889293968</v>
      </c>
      <c r="Q3" s="260">
        <f>(Q$5*[4]Pilotage!$B$24+Q$6*[4]Pilotage!$C$24)</f>
        <v>0.75000000000000011</v>
      </c>
      <c r="R3" s="260">
        <f>IF(OR(D3&gt;0.3,D3="&gt; saturation"),1,1-(0.3-D3)*(H3*[4]Retrait!retrait_v_f+I3*[4]Retrait!retrait_v_r))</f>
        <v>1</v>
      </c>
      <c r="S3" s="260">
        <f t="shared" ref="S3:S66" si="5">R3/0.4</f>
        <v>2.5</v>
      </c>
      <c r="T3" s="261">
        <f t="shared" ref="T3:T66" si="6">R3*1.5</f>
        <v>1.5</v>
      </c>
    </row>
    <row r="4" spans="1:35" s="264" customFormat="1" ht="14.1" customHeight="1" x14ac:dyDescent="0.2">
      <c r="A4" s="248" t="s">
        <v>379</v>
      </c>
      <c r="B4" s="249" t="s">
        <v>16</v>
      </c>
      <c r="C4" s="250"/>
      <c r="D4" s="251" t="str">
        <f t="shared" si="0"/>
        <v>&gt; saturation</v>
      </c>
      <c r="E4" s="252" t="str">
        <f>[4]Pilotage!C28</f>
        <v>&gt; saturation</v>
      </c>
      <c r="F4" s="263"/>
      <c r="G4" s="263"/>
      <c r="H4" s="255">
        <v>0.2</v>
      </c>
      <c r="I4" s="255">
        <f t="shared" si="1"/>
        <v>0.8</v>
      </c>
      <c r="J4" s="256" t="s">
        <v>605</v>
      </c>
      <c r="K4" s="256">
        <v>1</v>
      </c>
      <c r="L4" s="257">
        <f>R4</f>
        <v>1</v>
      </c>
      <c r="M4" s="258">
        <f>H4*[4]InfraDensité!infra_d_f+I4*[4]InfraDensité!infra_d_r</f>
        <v>0.40197743999999996</v>
      </c>
      <c r="N4" s="259">
        <f t="shared" si="2"/>
        <v>0.57425348571428569</v>
      </c>
      <c r="O4" s="259">
        <f t="shared" si="3"/>
        <v>3.29</v>
      </c>
      <c r="P4" s="260">
        <f t="shared" si="4"/>
        <v>1.889293968</v>
      </c>
      <c r="Q4" s="260">
        <f>(Q$5*[4]Pilotage!$B$24+Q$6*[4]Pilotage!$C$24)</f>
        <v>0.75000000000000011</v>
      </c>
      <c r="R4" s="260">
        <f>IF(OR(D4&gt;0.3,D4="&gt; saturation"),1,1-(0.3-D4)*(H4*[4]Retrait!retrait_v_f+I4*[4]Retrait!retrait_v_r))</f>
        <v>1</v>
      </c>
      <c r="S4" s="260">
        <f t="shared" si="5"/>
        <v>2.5</v>
      </c>
      <c r="T4" s="261">
        <f t="shared" si="6"/>
        <v>1.5</v>
      </c>
      <c r="U4" s="240"/>
      <c r="V4" s="240"/>
      <c r="W4" s="240"/>
      <c r="X4" s="240"/>
      <c r="Y4" s="240"/>
      <c r="Z4" s="240"/>
      <c r="AA4" s="240"/>
      <c r="AB4" s="240"/>
      <c r="AC4" s="240"/>
      <c r="AD4" s="240"/>
      <c r="AE4" s="240"/>
      <c r="AF4" s="240"/>
      <c r="AG4" s="240"/>
      <c r="AH4" s="240"/>
      <c r="AI4" s="240"/>
    </row>
    <row r="5" spans="1:35" ht="14.1" customHeight="1" x14ac:dyDescent="0.2">
      <c r="A5" s="248" t="s">
        <v>379</v>
      </c>
      <c r="B5" s="249" t="s">
        <v>18</v>
      </c>
      <c r="C5" s="250"/>
      <c r="D5" s="251" t="str">
        <f t="shared" si="0"/>
        <v>&gt; saturation</v>
      </c>
      <c r="E5" s="252" t="str">
        <f>[4]Pilotage!C29</f>
        <v>&gt; saturation</v>
      </c>
      <c r="F5" s="263"/>
      <c r="G5" s="263"/>
      <c r="H5" s="255">
        <v>1</v>
      </c>
      <c r="I5" s="255">
        <f t="shared" si="1"/>
        <v>0</v>
      </c>
      <c r="J5" s="256" t="s">
        <v>605</v>
      </c>
      <c r="K5" s="256">
        <v>1</v>
      </c>
      <c r="L5" s="257">
        <f>R5</f>
        <v>1</v>
      </c>
      <c r="M5" s="258">
        <f>H5*[4]InfraDensité!infra_d_f+I5*[4]InfraDensité!infra_d_r</f>
        <v>0.51120719999999997</v>
      </c>
      <c r="N5" s="265">
        <f t="shared" si="2"/>
        <v>0.73029600000000006</v>
      </c>
      <c r="O5" s="259">
        <f t="shared" si="3"/>
        <v>3.29</v>
      </c>
      <c r="P5" s="260">
        <f t="shared" si="4"/>
        <v>2.4026738400000003</v>
      </c>
      <c r="Q5" s="260">
        <v>0.63</v>
      </c>
      <c r="R5" s="260">
        <f>IF(OR(D5&gt;0.3,D5="&gt; saturation"),1,1-(0.3-D5)*(H5*[4]Retrait!retrait_v_f+I5*[4]Retrait!retrait_v_r))</f>
        <v>1</v>
      </c>
      <c r="S5" s="260">
        <f t="shared" si="5"/>
        <v>2.5</v>
      </c>
      <c r="T5" s="261">
        <f t="shared" si="6"/>
        <v>1.5</v>
      </c>
      <c r="U5" s="240"/>
      <c r="V5" s="240"/>
      <c r="W5" s="240"/>
      <c r="X5" s="240"/>
      <c r="Y5" s="240"/>
      <c r="Z5" s="240"/>
      <c r="AA5" s="240"/>
      <c r="AB5" s="240"/>
      <c r="AC5" s="240"/>
      <c r="AD5" s="240"/>
      <c r="AE5" s="240"/>
      <c r="AF5" s="240"/>
      <c r="AG5" s="240"/>
      <c r="AH5" s="240"/>
      <c r="AI5" s="240"/>
    </row>
    <row r="6" spans="1:35" ht="14.1" customHeight="1" x14ac:dyDescent="0.2">
      <c r="A6" s="248" t="s">
        <v>379</v>
      </c>
      <c r="B6" s="249" t="s">
        <v>20</v>
      </c>
      <c r="C6" s="250"/>
      <c r="D6" s="251" t="str">
        <f t="shared" si="0"/>
        <v>&gt; saturation</v>
      </c>
      <c r="E6" s="252" t="str">
        <f>[4]Pilotage!C30</f>
        <v>&gt; saturation</v>
      </c>
      <c r="F6" s="263"/>
      <c r="G6" s="263"/>
      <c r="H6" s="255">
        <v>0</v>
      </c>
      <c r="I6" s="255">
        <f t="shared" si="1"/>
        <v>1</v>
      </c>
      <c r="J6" s="256" t="s">
        <v>605</v>
      </c>
      <c r="K6" s="256">
        <v>1</v>
      </c>
      <c r="L6" s="257">
        <f>R6</f>
        <v>1</v>
      </c>
      <c r="M6" s="258">
        <f>H6*[4]InfraDensité!infra_d_f+I6*[4]InfraDensité!infra_d_r</f>
        <v>0.37466999999999995</v>
      </c>
      <c r="N6" s="266">
        <f t="shared" si="2"/>
        <v>0.53524285714285713</v>
      </c>
      <c r="O6" s="259">
        <f t="shared" si="3"/>
        <v>3.29</v>
      </c>
      <c r="P6" s="260">
        <f t="shared" si="4"/>
        <v>1.7609489999999999</v>
      </c>
      <c r="Q6" s="260">
        <v>0.78</v>
      </c>
      <c r="R6" s="260">
        <f>IF(OR(D6&gt;0.3,D6="&gt; saturation"),1,1-(0.3-D6)*(H6*[4]Retrait!retrait_v_f+I6*[4]Retrait!retrait_v_r))</f>
        <v>1</v>
      </c>
      <c r="S6" s="260">
        <f t="shared" si="5"/>
        <v>2.5</v>
      </c>
      <c r="T6" s="261">
        <f t="shared" si="6"/>
        <v>1.5</v>
      </c>
      <c r="U6" s="240"/>
      <c r="V6" s="240"/>
      <c r="W6" s="240"/>
      <c r="X6" s="240"/>
      <c r="Y6" s="240"/>
      <c r="Z6" s="240"/>
      <c r="AA6" s="240"/>
      <c r="AB6" s="240"/>
      <c r="AC6" s="240"/>
      <c r="AD6" s="240"/>
      <c r="AE6" s="240"/>
      <c r="AF6" s="240"/>
      <c r="AG6" s="240"/>
      <c r="AH6" s="240"/>
      <c r="AI6" s="240"/>
    </row>
    <row r="7" spans="1:35" ht="14.1" customHeight="1" x14ac:dyDescent="0.2">
      <c r="A7" s="248" t="s">
        <v>379</v>
      </c>
      <c r="B7" s="249" t="s">
        <v>22</v>
      </c>
      <c r="C7" s="250"/>
      <c r="D7" s="251" t="str">
        <f t="shared" si="0"/>
        <v>&gt; saturation</v>
      </c>
      <c r="E7" s="252" t="str">
        <f>[4]Pilotage!C30</f>
        <v>&gt; saturation</v>
      </c>
      <c r="F7" s="263"/>
      <c r="G7" s="263"/>
      <c r="H7" s="255">
        <v>0.2</v>
      </c>
      <c r="I7" s="255">
        <f t="shared" si="1"/>
        <v>0.8</v>
      </c>
      <c r="J7" s="256" t="s">
        <v>605</v>
      </c>
      <c r="K7" s="256">
        <v>1</v>
      </c>
      <c r="L7" s="257">
        <f>R7</f>
        <v>1</v>
      </c>
      <c r="M7" s="258">
        <f>H7*[4]InfraDensité!infra_d_f+I7*[4]InfraDensité!infra_d_r</f>
        <v>0.40197743999999996</v>
      </c>
      <c r="N7" s="259">
        <f t="shared" si="2"/>
        <v>0.57425348571428569</v>
      </c>
      <c r="O7" s="259">
        <f t="shared" si="3"/>
        <v>3.29</v>
      </c>
      <c r="P7" s="260">
        <f t="shared" si="4"/>
        <v>1.889293968</v>
      </c>
      <c r="Q7" s="260"/>
      <c r="R7" s="260">
        <f>IF(OR(D7&gt;0.3,D7="&gt; saturation"),1,1-(0.3-D7)*(H7*[4]Retrait!retrait_v_f+I7*[4]Retrait!retrait_v_r))</f>
        <v>1</v>
      </c>
      <c r="S7" s="260">
        <f t="shared" si="5"/>
        <v>2.5</v>
      </c>
      <c r="T7" s="261">
        <f t="shared" si="6"/>
        <v>1.5</v>
      </c>
      <c r="U7" s="240"/>
      <c r="V7" s="240"/>
      <c r="W7" s="240"/>
      <c r="X7" s="240"/>
      <c r="Y7" s="240"/>
      <c r="Z7" s="240"/>
      <c r="AA7" s="240"/>
      <c r="AB7" s="240"/>
      <c r="AC7" s="240"/>
      <c r="AD7" s="240"/>
      <c r="AE7" s="240"/>
      <c r="AF7" s="240"/>
      <c r="AG7" s="240"/>
      <c r="AH7" s="240"/>
      <c r="AI7" s="240"/>
    </row>
    <row r="8" spans="1:35" ht="14.1" customHeight="1" x14ac:dyDescent="0.2">
      <c r="A8" s="248" t="s">
        <v>379</v>
      </c>
      <c r="B8" s="249" t="s">
        <v>22</v>
      </c>
      <c r="C8" s="250"/>
      <c r="D8" s="251" t="str">
        <f t="shared" si="0"/>
        <v>&gt; saturation</v>
      </c>
      <c r="E8" s="252" t="str">
        <f>[4]Pilotage!C31</f>
        <v>&gt; saturation</v>
      </c>
      <c r="F8" s="263"/>
      <c r="G8" s="263"/>
      <c r="H8" s="255">
        <v>0.2</v>
      </c>
      <c r="I8" s="255">
        <f t="shared" si="1"/>
        <v>0.8</v>
      </c>
      <c r="J8" s="256" t="s">
        <v>606</v>
      </c>
      <c r="K8" s="256">
        <v>1.7413912581760811</v>
      </c>
      <c r="L8" s="257">
        <f>N8</f>
        <v>0.57425348571428569</v>
      </c>
      <c r="M8" s="258">
        <f>H8*[4]InfraDensité!infra_d_f+I8*[4]InfraDensité!infra_d_r</f>
        <v>0.40197743999999996</v>
      </c>
      <c r="N8" s="259">
        <f t="shared" si="2"/>
        <v>0.57425348571428569</v>
      </c>
      <c r="O8" s="259">
        <f t="shared" si="3"/>
        <v>3.29</v>
      </c>
      <c r="P8" s="260">
        <f t="shared" si="4"/>
        <v>1.889293968</v>
      </c>
      <c r="Q8" s="260"/>
      <c r="R8" s="260">
        <f>IF(OR(D8&gt;0.3,D8="&gt; saturation"),1,1-(0.3-D8)*(H8*[4]Retrait!retrait_v_f+I8*[4]Retrait!retrait_v_r))</f>
        <v>1</v>
      </c>
      <c r="S8" s="260">
        <f t="shared" si="5"/>
        <v>2.5</v>
      </c>
      <c r="T8" s="261">
        <f t="shared" si="6"/>
        <v>1.5</v>
      </c>
      <c r="U8" s="240"/>
      <c r="V8" s="240"/>
      <c r="W8" s="240"/>
      <c r="X8" s="240"/>
      <c r="Y8" s="240"/>
      <c r="Z8" s="240"/>
      <c r="AA8" s="240"/>
      <c r="AB8" s="240"/>
      <c r="AC8" s="240"/>
      <c r="AD8" s="240"/>
      <c r="AE8" s="240"/>
      <c r="AF8" s="240"/>
      <c r="AG8" s="240"/>
      <c r="AH8" s="240"/>
      <c r="AI8" s="240"/>
    </row>
    <row r="9" spans="1:35" s="264" customFormat="1" x14ac:dyDescent="0.2">
      <c r="A9" s="248" t="s">
        <v>379</v>
      </c>
      <c r="B9" s="249" t="s">
        <v>24</v>
      </c>
      <c r="C9" s="250"/>
      <c r="D9" s="251" t="str">
        <f t="shared" si="0"/>
        <v>&gt; saturation</v>
      </c>
      <c r="E9" s="252" t="str">
        <f>[4]Pilotage!C31</f>
        <v>&gt; saturation</v>
      </c>
      <c r="F9" s="263"/>
      <c r="G9" s="263"/>
      <c r="H9" s="255">
        <v>0.2</v>
      </c>
      <c r="I9" s="255">
        <f t="shared" si="1"/>
        <v>0.8</v>
      </c>
      <c r="J9" s="256" t="s">
        <v>605</v>
      </c>
      <c r="K9" s="256">
        <v>1</v>
      </c>
      <c r="L9" s="257">
        <f t="shared" ref="L9:L15" si="7">R9</f>
        <v>1</v>
      </c>
      <c r="M9" s="258">
        <f>H9*[4]InfraDensité!infra_d_f+I9*[4]InfraDensité!infra_d_r</f>
        <v>0.40197743999999996</v>
      </c>
      <c r="N9" s="259">
        <f t="shared" si="2"/>
        <v>0.57425348571428569</v>
      </c>
      <c r="O9" s="259">
        <f t="shared" si="3"/>
        <v>3.29</v>
      </c>
      <c r="P9" s="260">
        <f t="shared" si="4"/>
        <v>1.889293968</v>
      </c>
      <c r="Q9" s="260"/>
      <c r="R9" s="260">
        <f>IF(OR(D9&gt;0.3,D9="&gt; saturation"),1,1-(0.3-D9)*(H9*[4]Retrait!retrait_v_f+I9*[4]Retrait!retrait_v_r))</f>
        <v>1</v>
      </c>
      <c r="S9" s="260">
        <f t="shared" si="5"/>
        <v>2.5</v>
      </c>
      <c r="T9" s="261">
        <f t="shared" si="6"/>
        <v>1.5</v>
      </c>
      <c r="U9" s="240"/>
      <c r="V9" s="240"/>
      <c r="W9" s="240"/>
      <c r="X9" s="240"/>
      <c r="Y9" s="240"/>
      <c r="Z9" s="240"/>
      <c r="AA9" s="240"/>
      <c r="AB9" s="240"/>
      <c r="AC9" s="240"/>
      <c r="AD9" s="240"/>
      <c r="AE9" s="240"/>
      <c r="AF9" s="240"/>
      <c r="AG9" s="240"/>
      <c r="AH9" s="240"/>
      <c r="AI9" s="240"/>
    </row>
    <row r="10" spans="1:35" s="264" customFormat="1" x14ac:dyDescent="0.2">
      <c r="A10" s="248" t="s">
        <v>379</v>
      </c>
      <c r="B10" s="249" t="s">
        <v>24</v>
      </c>
      <c r="C10" s="250"/>
      <c r="D10" s="251" t="str">
        <f t="shared" si="0"/>
        <v>&gt; saturation</v>
      </c>
      <c r="E10" s="252" t="str">
        <f>[4]Pilotage!C32</f>
        <v>&gt; saturation</v>
      </c>
      <c r="F10" s="263"/>
      <c r="G10" s="263"/>
      <c r="H10" s="255">
        <v>0.2</v>
      </c>
      <c r="I10" s="255">
        <f t="shared" si="1"/>
        <v>0.8</v>
      </c>
      <c r="J10" s="256" t="s">
        <v>607</v>
      </c>
      <c r="K10" s="256">
        <v>1</v>
      </c>
      <c r="L10" s="257">
        <f t="shared" si="7"/>
        <v>1</v>
      </c>
      <c r="M10" s="258">
        <f>H10*[4]InfraDensité!infra_d_f+I10*[4]InfraDensité!infra_d_r</f>
        <v>0.40197743999999996</v>
      </c>
      <c r="N10" s="259">
        <f t="shared" si="2"/>
        <v>0.57425348571428569</v>
      </c>
      <c r="O10" s="259">
        <f t="shared" si="3"/>
        <v>3.29</v>
      </c>
      <c r="P10" s="260">
        <f t="shared" si="4"/>
        <v>1.889293968</v>
      </c>
      <c r="Q10" s="260"/>
      <c r="R10" s="260">
        <f>IF(OR(D10&gt;0.3,D10="&gt; saturation"),1,1-(0.3-D10)*(H10*[4]Retrait!retrait_v_f+I10*[4]Retrait!retrait_v_r))</f>
        <v>1</v>
      </c>
      <c r="S10" s="260">
        <f t="shared" si="5"/>
        <v>2.5</v>
      </c>
      <c r="T10" s="261">
        <f t="shared" si="6"/>
        <v>1.5</v>
      </c>
      <c r="U10" s="240"/>
      <c r="V10" s="240"/>
      <c r="W10" s="240"/>
      <c r="X10" s="240"/>
      <c r="Y10" s="240"/>
      <c r="Z10" s="240"/>
      <c r="AA10" s="240"/>
      <c r="AB10" s="240"/>
      <c r="AC10" s="240"/>
      <c r="AD10" s="240"/>
      <c r="AE10" s="240"/>
      <c r="AF10" s="240"/>
      <c r="AG10" s="240"/>
      <c r="AH10" s="240"/>
      <c r="AI10" s="240"/>
    </row>
    <row r="11" spans="1:35" x14ac:dyDescent="0.2">
      <c r="A11" s="248" t="s">
        <v>379</v>
      </c>
      <c r="B11" s="249" t="s">
        <v>26</v>
      </c>
      <c r="C11" s="250"/>
      <c r="D11" s="251" t="str">
        <f t="shared" si="0"/>
        <v>&gt; saturation</v>
      </c>
      <c r="E11" s="252" t="str">
        <f>[4]Pilotage!C32</f>
        <v>&gt; saturation</v>
      </c>
      <c r="F11" s="263"/>
      <c r="G11" s="263"/>
      <c r="H11" s="255">
        <v>1</v>
      </c>
      <c r="I11" s="255">
        <f t="shared" si="1"/>
        <v>0</v>
      </c>
      <c r="J11" s="256" t="s">
        <v>605</v>
      </c>
      <c r="K11" s="256">
        <v>1</v>
      </c>
      <c r="L11" s="257">
        <f t="shared" si="7"/>
        <v>1</v>
      </c>
      <c r="M11" s="258">
        <f>H11*[4]InfraDensité!infra_d_f+I11*[4]InfraDensité!infra_d_r</f>
        <v>0.51120719999999997</v>
      </c>
      <c r="N11" s="265">
        <f t="shared" si="2"/>
        <v>0.73029600000000006</v>
      </c>
      <c r="O11" s="259">
        <f t="shared" si="3"/>
        <v>3.29</v>
      </c>
      <c r="P11" s="260">
        <f t="shared" si="4"/>
        <v>2.4026738400000003</v>
      </c>
      <c r="Q11" s="260"/>
      <c r="R11" s="260">
        <f>IF(OR(D11&gt;0.3,D11="&gt; saturation"),1,1-(0.3-D11)*(H11*[4]Retrait!retrait_v_f+I11*[4]Retrait!retrait_v_r))</f>
        <v>1</v>
      </c>
      <c r="S11" s="260">
        <f t="shared" si="5"/>
        <v>2.5</v>
      </c>
      <c r="T11" s="261">
        <f t="shared" si="6"/>
        <v>1.5</v>
      </c>
      <c r="U11" s="240"/>
      <c r="V11" s="240"/>
      <c r="W11" s="240"/>
      <c r="X11" s="240"/>
      <c r="Y11" s="240"/>
      <c r="Z11" s="240"/>
      <c r="AA11" s="240"/>
      <c r="AB11" s="240"/>
      <c r="AC11" s="240"/>
      <c r="AD11" s="240"/>
      <c r="AE11" s="240"/>
      <c r="AF11" s="240"/>
      <c r="AG11" s="240"/>
      <c r="AH11" s="240"/>
      <c r="AI11" s="240"/>
    </row>
    <row r="12" spans="1:35" x14ac:dyDescent="0.2">
      <c r="A12" s="248" t="s">
        <v>379</v>
      </c>
      <c r="B12" s="249" t="s">
        <v>26</v>
      </c>
      <c r="C12" s="250"/>
      <c r="D12" s="251" t="str">
        <f t="shared" si="0"/>
        <v>&gt; saturation</v>
      </c>
      <c r="E12" s="252" t="str">
        <f>[4]Pilotage!C32</f>
        <v>&gt; saturation</v>
      </c>
      <c r="F12" s="263"/>
      <c r="G12" s="263"/>
      <c r="H12" s="255">
        <v>1</v>
      </c>
      <c r="I12" s="255">
        <f t="shared" si="1"/>
        <v>0</v>
      </c>
      <c r="J12" s="256" t="s">
        <v>607</v>
      </c>
      <c r="K12" s="256">
        <v>1</v>
      </c>
      <c r="L12" s="257">
        <f t="shared" si="7"/>
        <v>1</v>
      </c>
      <c r="M12" s="258">
        <f>H12*[4]InfraDensité!infra_d_f+I12*[4]InfraDensité!infra_d_r</f>
        <v>0.51120719999999997</v>
      </c>
      <c r="N12" s="265">
        <f t="shared" si="2"/>
        <v>0.73029600000000006</v>
      </c>
      <c r="O12" s="259">
        <f t="shared" si="3"/>
        <v>3.29</v>
      </c>
      <c r="P12" s="260">
        <f t="shared" si="4"/>
        <v>2.4026738400000003</v>
      </c>
      <c r="Q12" s="260"/>
      <c r="R12" s="260">
        <f>IF(OR(D12&gt;0.3,D12="&gt; saturation"),1,1-(0.3-D12)*(H12*[4]Retrait!retrait_v_f+I12*[4]Retrait!retrait_v_r))</f>
        <v>1</v>
      </c>
      <c r="S12" s="260">
        <f t="shared" si="5"/>
        <v>2.5</v>
      </c>
      <c r="T12" s="261">
        <f t="shared" si="6"/>
        <v>1.5</v>
      </c>
      <c r="U12" s="240"/>
      <c r="V12" s="240"/>
      <c r="W12" s="240"/>
      <c r="X12" s="240"/>
      <c r="Y12" s="240"/>
      <c r="Z12" s="240"/>
      <c r="AA12" s="240"/>
      <c r="AB12" s="240"/>
      <c r="AC12" s="240"/>
      <c r="AD12" s="240"/>
      <c r="AE12" s="240"/>
      <c r="AF12" s="240"/>
      <c r="AG12" s="240"/>
      <c r="AH12" s="240"/>
      <c r="AI12" s="240"/>
    </row>
    <row r="13" spans="1:35" x14ac:dyDescent="0.2">
      <c r="A13" s="248" t="s">
        <v>379</v>
      </c>
      <c r="B13" s="249" t="s">
        <v>28</v>
      </c>
      <c r="C13" s="250"/>
      <c r="D13" s="251" t="str">
        <f t="shared" si="0"/>
        <v>&gt; saturation</v>
      </c>
      <c r="E13" s="252" t="str">
        <f>[4]Pilotage!C33</f>
        <v>&gt; saturation</v>
      </c>
      <c r="F13" s="263"/>
      <c r="G13" s="263"/>
      <c r="H13" s="255">
        <v>0</v>
      </c>
      <c r="I13" s="255">
        <f t="shared" si="1"/>
        <v>1</v>
      </c>
      <c r="J13" s="256" t="s">
        <v>605</v>
      </c>
      <c r="K13" s="256">
        <v>1</v>
      </c>
      <c r="L13" s="257">
        <f t="shared" si="7"/>
        <v>1</v>
      </c>
      <c r="M13" s="258">
        <f>H13*[4]InfraDensité!infra_d_f+I13*[4]InfraDensité!infra_d_r</f>
        <v>0.37466999999999995</v>
      </c>
      <c r="N13" s="266">
        <f t="shared" si="2"/>
        <v>0.53524285714285713</v>
      </c>
      <c r="O13" s="259">
        <f t="shared" si="3"/>
        <v>3.29</v>
      </c>
      <c r="P13" s="260">
        <f t="shared" si="4"/>
        <v>1.7609489999999999</v>
      </c>
      <c r="Q13" s="260"/>
      <c r="R13" s="260">
        <f>IF(OR(D13&gt;0.3,D13="&gt; saturation"),1,1-(0.3-D13)*(H13*[4]Retrait!retrait_v_f+I13*[4]Retrait!retrait_v_r))</f>
        <v>1</v>
      </c>
      <c r="S13" s="260">
        <f t="shared" si="5"/>
        <v>2.5</v>
      </c>
      <c r="T13" s="261">
        <f t="shared" si="6"/>
        <v>1.5</v>
      </c>
      <c r="U13" s="240"/>
      <c r="V13" s="240"/>
      <c r="W13" s="240"/>
      <c r="X13" s="240"/>
      <c r="Y13" s="240"/>
      <c r="Z13" s="240"/>
      <c r="AA13" s="240"/>
      <c r="AB13" s="240"/>
      <c r="AC13" s="240"/>
      <c r="AD13" s="240"/>
      <c r="AE13" s="240"/>
      <c r="AF13" s="240"/>
      <c r="AG13" s="240"/>
      <c r="AH13" s="240"/>
      <c r="AI13" s="240"/>
    </row>
    <row r="14" spans="1:35" x14ac:dyDescent="0.2">
      <c r="A14" s="248" t="s">
        <v>379</v>
      </c>
      <c r="B14" s="249" t="s">
        <v>28</v>
      </c>
      <c r="C14" s="250"/>
      <c r="D14" s="251" t="str">
        <f t="shared" si="0"/>
        <v>&gt; saturation</v>
      </c>
      <c r="E14" s="252" t="str">
        <f>[4]Pilotage!C33</f>
        <v>&gt; saturation</v>
      </c>
      <c r="F14" s="263"/>
      <c r="G14" s="263"/>
      <c r="H14" s="255">
        <v>0</v>
      </c>
      <c r="I14" s="255">
        <f t="shared" si="1"/>
        <v>1</v>
      </c>
      <c r="J14" s="256" t="s">
        <v>607</v>
      </c>
      <c r="K14" s="256">
        <v>1</v>
      </c>
      <c r="L14" s="257">
        <f t="shared" si="7"/>
        <v>1</v>
      </c>
      <c r="M14" s="258">
        <f>H14*[4]InfraDensité!infra_d_f+I14*[4]InfraDensité!infra_d_r</f>
        <v>0.37466999999999995</v>
      </c>
      <c r="N14" s="266">
        <f t="shared" si="2"/>
        <v>0.53524285714285713</v>
      </c>
      <c r="O14" s="259">
        <f t="shared" si="3"/>
        <v>3.29</v>
      </c>
      <c r="P14" s="260">
        <f t="shared" si="4"/>
        <v>1.7609489999999999</v>
      </c>
      <c r="Q14" s="260"/>
      <c r="R14" s="260">
        <f>IF(OR(D14&gt;0.3,D14="&gt; saturation"),1,1-(0.3-D14)*(H14*[4]Retrait!retrait_v_f+I14*[4]Retrait!retrait_v_r))</f>
        <v>1</v>
      </c>
      <c r="S14" s="260">
        <f t="shared" si="5"/>
        <v>2.5</v>
      </c>
      <c r="T14" s="261">
        <f t="shared" si="6"/>
        <v>1.5</v>
      </c>
      <c r="U14" s="240"/>
      <c r="V14" s="240"/>
      <c r="W14" s="240"/>
      <c r="X14" s="240"/>
      <c r="Y14" s="240"/>
      <c r="Z14" s="240"/>
      <c r="AA14" s="240"/>
      <c r="AB14" s="240"/>
      <c r="AC14" s="240"/>
      <c r="AD14" s="240"/>
      <c r="AE14" s="240"/>
      <c r="AF14" s="240"/>
      <c r="AG14" s="240"/>
      <c r="AH14" s="240"/>
      <c r="AI14" s="240"/>
    </row>
    <row r="15" spans="1:35" x14ac:dyDescent="0.2">
      <c r="A15" s="248" t="s">
        <v>379</v>
      </c>
      <c r="B15" s="249" t="s">
        <v>30</v>
      </c>
      <c r="C15" s="250" t="s">
        <v>608</v>
      </c>
      <c r="D15" s="251">
        <f t="shared" si="0"/>
        <v>0.4285714285714286</v>
      </c>
      <c r="E15" s="252">
        <f>[4]Pilotage!C35</f>
        <v>0.3</v>
      </c>
      <c r="F15" s="263"/>
      <c r="G15" s="263"/>
      <c r="H15" s="255">
        <v>0.2</v>
      </c>
      <c r="I15" s="255">
        <f t="shared" si="1"/>
        <v>0.8</v>
      </c>
      <c r="J15" s="256" t="s">
        <v>607</v>
      </c>
      <c r="K15" s="256">
        <v>1</v>
      </c>
      <c r="L15" s="257">
        <f t="shared" si="7"/>
        <v>1</v>
      </c>
      <c r="M15" s="258">
        <f>H15*[4]InfraDensité!infra_d_f+I15*[4]InfraDensité!infra_d_r</f>
        <v>0.40197743999999996</v>
      </c>
      <c r="N15" s="259">
        <f t="shared" si="2"/>
        <v>0.57425348571428569</v>
      </c>
      <c r="O15" s="259">
        <f t="shared" si="3"/>
        <v>3.29</v>
      </c>
      <c r="P15" s="260">
        <f t="shared" si="4"/>
        <v>1.889293968</v>
      </c>
      <c r="Q15" s="260"/>
      <c r="R15" s="260">
        <f>IF(OR(D15&gt;0.3,D15="&gt; saturation"),1,1-(0.3-D15)*(H15*[4]Retrait!retrait_v_f+I15*[4]Retrait!retrait_v_r))</f>
        <v>1</v>
      </c>
      <c r="S15" s="260">
        <f t="shared" si="5"/>
        <v>2.5</v>
      </c>
      <c r="T15" s="261">
        <f t="shared" si="6"/>
        <v>1.5</v>
      </c>
      <c r="U15" s="240"/>
      <c r="V15" s="240"/>
      <c r="W15" s="240"/>
      <c r="X15" s="240"/>
      <c r="Y15" s="240"/>
      <c r="Z15" s="240"/>
      <c r="AA15" s="240"/>
      <c r="AB15" s="240"/>
      <c r="AC15" s="240"/>
      <c r="AD15" s="240"/>
      <c r="AE15" s="240"/>
      <c r="AF15" s="240"/>
      <c r="AG15" s="240"/>
      <c r="AH15" s="240"/>
      <c r="AI15" s="240"/>
    </row>
    <row r="16" spans="1:35" x14ac:dyDescent="0.2">
      <c r="A16" s="248" t="s">
        <v>379</v>
      </c>
      <c r="B16" s="249" t="s">
        <v>30</v>
      </c>
      <c r="C16" s="250" t="s">
        <v>608</v>
      </c>
      <c r="D16" s="251">
        <f t="shared" si="0"/>
        <v>0.4285714285714286</v>
      </c>
      <c r="E16" s="252">
        <f>[4]Pilotage!C35</f>
        <v>0.3</v>
      </c>
      <c r="F16" s="263"/>
      <c r="G16" s="263"/>
      <c r="H16" s="255">
        <v>0.2</v>
      </c>
      <c r="I16" s="255">
        <f t="shared" si="1"/>
        <v>0.8</v>
      </c>
      <c r="J16" s="256" t="s">
        <v>606</v>
      </c>
      <c r="K16" s="256">
        <v>1.7413912581760811</v>
      </c>
      <c r="L16" s="257">
        <f>N16</f>
        <v>0.57425348571428569</v>
      </c>
      <c r="M16" s="258">
        <f>H16*[4]InfraDensité!infra_d_f+I16*[4]InfraDensité!infra_d_r</f>
        <v>0.40197743999999996</v>
      </c>
      <c r="N16" s="259">
        <f t="shared" si="2"/>
        <v>0.57425348571428569</v>
      </c>
      <c r="O16" s="259">
        <f t="shared" si="3"/>
        <v>3.29</v>
      </c>
      <c r="P16" s="260">
        <f t="shared" si="4"/>
        <v>1.889293968</v>
      </c>
      <c r="Q16" s="260"/>
      <c r="R16" s="260">
        <f>IF(OR(D16&gt;0.3,D16="&gt; saturation"),1,1-(0.3-D16)*(H16*[4]Retrait!retrait_v_f+I16*[4]Retrait!retrait_v_r))</f>
        <v>1</v>
      </c>
      <c r="S16" s="260">
        <f t="shared" si="5"/>
        <v>2.5</v>
      </c>
      <c r="T16" s="261">
        <f t="shared" si="6"/>
        <v>1.5</v>
      </c>
      <c r="U16" s="240"/>
      <c r="V16" s="240"/>
      <c r="W16" s="240"/>
      <c r="X16" s="240"/>
      <c r="Y16" s="240"/>
      <c r="Z16" s="240"/>
      <c r="AA16" s="240"/>
      <c r="AB16" s="240"/>
      <c r="AC16" s="240"/>
      <c r="AD16" s="240"/>
      <c r="AE16" s="240"/>
      <c r="AF16" s="240"/>
      <c r="AG16" s="240"/>
      <c r="AH16" s="240"/>
      <c r="AI16" s="240"/>
    </row>
    <row r="17" spans="1:35" x14ac:dyDescent="0.2">
      <c r="A17" s="248" t="s">
        <v>379</v>
      </c>
      <c r="B17" s="249" t="s">
        <v>32</v>
      </c>
      <c r="C17" s="250"/>
      <c r="D17" s="251" t="str">
        <f t="shared" si="0"/>
        <v>&gt; saturation</v>
      </c>
      <c r="E17" s="252" t="str">
        <f>[4]Pilotage!C36</f>
        <v>&gt; saturation</v>
      </c>
      <c r="F17" s="263"/>
      <c r="G17" s="263"/>
      <c r="H17" s="255">
        <v>1</v>
      </c>
      <c r="I17" s="255">
        <f t="shared" si="1"/>
        <v>0</v>
      </c>
      <c r="J17" s="256" t="s">
        <v>605</v>
      </c>
      <c r="K17" s="256">
        <v>1</v>
      </c>
      <c r="L17" s="257">
        <f>R17</f>
        <v>1</v>
      </c>
      <c r="M17" s="258">
        <f>H17*[4]InfraDensité!infra_d_f+I17*[4]InfraDensité!infra_d_r</f>
        <v>0.51120719999999997</v>
      </c>
      <c r="N17" s="265">
        <f t="shared" si="2"/>
        <v>0.73029600000000006</v>
      </c>
      <c r="O17" s="259">
        <f t="shared" si="3"/>
        <v>3.29</v>
      </c>
      <c r="P17" s="260">
        <f t="shared" si="4"/>
        <v>2.4026738400000003</v>
      </c>
      <c r="Q17" s="260"/>
      <c r="R17" s="260">
        <f>IF(OR(D17&gt;0.3,D17="&gt; saturation"),1,1-(0.3-D17)*(H17*[4]Retrait!retrait_v_f+I17*[4]Retrait!retrait_v_r))</f>
        <v>1</v>
      </c>
      <c r="S17" s="260">
        <f t="shared" si="5"/>
        <v>2.5</v>
      </c>
      <c r="T17" s="261">
        <f t="shared" si="6"/>
        <v>1.5</v>
      </c>
      <c r="U17" s="240"/>
      <c r="V17" s="240"/>
      <c r="W17" s="240"/>
      <c r="X17" s="240"/>
      <c r="Y17" s="240"/>
      <c r="Z17" s="240"/>
      <c r="AA17" s="240"/>
      <c r="AB17" s="240"/>
      <c r="AC17" s="240"/>
      <c r="AD17" s="240"/>
      <c r="AE17" s="240"/>
      <c r="AF17" s="240"/>
      <c r="AG17" s="240"/>
      <c r="AH17" s="240"/>
      <c r="AI17" s="240"/>
    </row>
    <row r="18" spans="1:35" x14ac:dyDescent="0.2">
      <c r="A18" s="248" t="s">
        <v>379</v>
      </c>
      <c r="B18" s="249" t="s">
        <v>32</v>
      </c>
      <c r="C18" s="250"/>
      <c r="D18" s="251" t="str">
        <f t="shared" si="0"/>
        <v>&gt; saturation</v>
      </c>
      <c r="E18" s="252" t="str">
        <f>[4]Pilotage!C36</f>
        <v>&gt; saturation</v>
      </c>
      <c r="F18" s="263"/>
      <c r="G18" s="263"/>
      <c r="H18" s="255">
        <v>1</v>
      </c>
      <c r="I18" s="255">
        <f t="shared" si="1"/>
        <v>0</v>
      </c>
      <c r="J18" s="256" t="s">
        <v>606</v>
      </c>
      <c r="K18" s="256">
        <v>1.369307787527249</v>
      </c>
      <c r="L18" s="257">
        <f>N18</f>
        <v>0.73029600000000006</v>
      </c>
      <c r="M18" s="258">
        <f>H18*[4]InfraDensité!infra_d_f+I18*[4]InfraDensité!infra_d_r</f>
        <v>0.51120719999999997</v>
      </c>
      <c r="N18" s="265">
        <f t="shared" si="2"/>
        <v>0.73029600000000006</v>
      </c>
      <c r="O18" s="259">
        <f t="shared" si="3"/>
        <v>3.29</v>
      </c>
      <c r="P18" s="260">
        <f t="shared" si="4"/>
        <v>2.4026738400000003</v>
      </c>
      <c r="Q18" s="260"/>
      <c r="R18" s="260">
        <f>IF(OR(D18&gt;0.3,D18="&gt; saturation"),1,1-(0.3-D18)*(H18*[4]Retrait!retrait_v_f+I18*[4]Retrait!retrait_v_r))</f>
        <v>1</v>
      </c>
      <c r="S18" s="260">
        <f t="shared" si="5"/>
        <v>2.5</v>
      </c>
      <c r="T18" s="261">
        <f t="shared" si="6"/>
        <v>1.5</v>
      </c>
      <c r="U18" s="240"/>
      <c r="V18" s="240"/>
      <c r="W18" s="240"/>
      <c r="X18" s="240"/>
      <c r="Y18" s="240"/>
      <c r="Z18" s="240"/>
      <c r="AA18" s="240"/>
      <c r="AB18" s="240"/>
      <c r="AC18" s="240"/>
      <c r="AD18" s="240"/>
      <c r="AE18" s="240"/>
      <c r="AF18" s="240"/>
      <c r="AG18" s="240"/>
      <c r="AH18" s="240"/>
      <c r="AI18" s="240"/>
    </row>
    <row r="19" spans="1:35" x14ac:dyDescent="0.2">
      <c r="A19" s="248" t="s">
        <v>379</v>
      </c>
      <c r="B19" s="249" t="s">
        <v>32</v>
      </c>
      <c r="C19" s="250"/>
      <c r="D19" s="251" t="str">
        <f t="shared" si="0"/>
        <v>&gt; saturation</v>
      </c>
      <c r="E19" s="252" t="str">
        <f>[4]Pilotage!C36</f>
        <v>&gt; saturation</v>
      </c>
      <c r="F19" s="263"/>
      <c r="G19" s="263"/>
      <c r="H19" s="255">
        <v>1</v>
      </c>
      <c r="I19" s="255">
        <f t="shared" si="1"/>
        <v>0</v>
      </c>
      <c r="J19" s="256" t="s">
        <v>607</v>
      </c>
      <c r="K19" s="256">
        <v>1</v>
      </c>
      <c r="L19" s="257">
        <f>R19</f>
        <v>1</v>
      </c>
      <c r="M19" s="258">
        <f>H19*[4]InfraDensité!infra_d_f+I19*[4]InfraDensité!infra_d_r</f>
        <v>0.51120719999999997</v>
      </c>
      <c r="N19" s="265">
        <f t="shared" si="2"/>
        <v>0.73029600000000006</v>
      </c>
      <c r="O19" s="259">
        <f t="shared" si="3"/>
        <v>3.29</v>
      </c>
      <c r="P19" s="260">
        <f t="shared" si="4"/>
        <v>2.4026738400000003</v>
      </c>
      <c r="Q19" s="260"/>
      <c r="R19" s="260">
        <f>IF(OR(D19&gt;0.3,D19="&gt; saturation"),1,1-(0.3-D19)*(H19*[4]Retrait!retrait_v_f+I19*[4]Retrait!retrait_v_r))</f>
        <v>1</v>
      </c>
      <c r="S19" s="260">
        <f t="shared" si="5"/>
        <v>2.5</v>
      </c>
      <c r="T19" s="261">
        <f t="shared" si="6"/>
        <v>1.5</v>
      </c>
      <c r="U19" s="240"/>
      <c r="V19" s="240"/>
      <c r="W19" s="240"/>
      <c r="X19" s="240"/>
      <c r="Y19" s="240"/>
      <c r="Z19" s="240"/>
      <c r="AA19" s="240"/>
      <c r="AB19" s="240"/>
      <c r="AC19" s="240"/>
      <c r="AD19" s="240"/>
      <c r="AE19" s="240"/>
      <c r="AF19" s="240"/>
      <c r="AG19" s="240"/>
      <c r="AH19" s="240"/>
      <c r="AI19" s="240"/>
    </row>
    <row r="20" spans="1:35" x14ac:dyDescent="0.2">
      <c r="A20" s="248" t="s">
        <v>379</v>
      </c>
      <c r="B20" s="249" t="s">
        <v>34</v>
      </c>
      <c r="C20" s="250"/>
      <c r="D20" s="251" t="str">
        <f t="shared" si="0"/>
        <v>&gt; saturation</v>
      </c>
      <c r="E20" s="252" t="str">
        <f>[4]Pilotage!C37</f>
        <v>&gt; saturation</v>
      </c>
      <c r="F20" s="263"/>
      <c r="G20" s="263"/>
      <c r="H20" s="255">
        <v>0</v>
      </c>
      <c r="I20" s="255">
        <f t="shared" si="1"/>
        <v>1</v>
      </c>
      <c r="J20" s="256" t="s">
        <v>607</v>
      </c>
      <c r="K20" s="256">
        <v>1</v>
      </c>
      <c r="L20" s="257">
        <f>R20</f>
        <v>1</v>
      </c>
      <c r="M20" s="258">
        <f>H20*[4]InfraDensité!infra_d_f+I20*[4]InfraDensité!infra_d_r</f>
        <v>0.37466999999999995</v>
      </c>
      <c r="N20" s="266">
        <f t="shared" si="2"/>
        <v>0.53524285714285713</v>
      </c>
      <c r="O20" s="259">
        <f t="shared" si="3"/>
        <v>3.29</v>
      </c>
      <c r="P20" s="260">
        <f t="shared" si="4"/>
        <v>1.7609489999999999</v>
      </c>
      <c r="Q20" s="260"/>
      <c r="R20" s="260">
        <f>IF(OR(D20&gt;0.3,D20="&gt; saturation"),1,1-(0.3-D20)*(H20*[4]Retrait!retrait_v_f+I20*[4]Retrait!retrait_v_r))</f>
        <v>1</v>
      </c>
      <c r="S20" s="260">
        <f t="shared" si="5"/>
        <v>2.5</v>
      </c>
      <c r="T20" s="261">
        <f t="shared" si="6"/>
        <v>1.5</v>
      </c>
      <c r="U20" s="240"/>
      <c r="V20" s="240"/>
      <c r="W20" s="240"/>
      <c r="X20" s="240"/>
      <c r="Y20" s="240"/>
      <c r="Z20" s="240"/>
      <c r="AA20" s="240"/>
      <c r="AB20" s="240"/>
      <c r="AC20" s="240"/>
      <c r="AD20" s="240"/>
      <c r="AE20" s="240"/>
      <c r="AF20" s="240"/>
      <c r="AG20" s="240"/>
      <c r="AH20" s="240"/>
      <c r="AI20" s="240"/>
    </row>
    <row r="21" spans="1:35" x14ac:dyDescent="0.2">
      <c r="A21" s="248" t="s">
        <v>379</v>
      </c>
      <c r="B21" s="249" t="s">
        <v>34</v>
      </c>
      <c r="C21" s="250"/>
      <c r="D21" s="251" t="str">
        <f t="shared" si="0"/>
        <v>&gt; saturation</v>
      </c>
      <c r="E21" s="252" t="str">
        <f>[4]Pilotage!C37</f>
        <v>&gt; saturation</v>
      </c>
      <c r="F21" s="263"/>
      <c r="G21" s="263"/>
      <c r="H21" s="255">
        <v>0</v>
      </c>
      <c r="I21" s="255">
        <f t="shared" si="1"/>
        <v>1</v>
      </c>
      <c r="J21" s="256" t="s">
        <v>605</v>
      </c>
      <c r="K21" s="256">
        <v>1</v>
      </c>
      <c r="L21" s="257">
        <f>R21</f>
        <v>1</v>
      </c>
      <c r="M21" s="258">
        <f>H21*[4]InfraDensité!infra_d_f+I21*[4]InfraDensité!infra_d_r</f>
        <v>0.37466999999999995</v>
      </c>
      <c r="N21" s="266">
        <f t="shared" si="2"/>
        <v>0.53524285714285713</v>
      </c>
      <c r="O21" s="259">
        <f t="shared" si="3"/>
        <v>3.29</v>
      </c>
      <c r="P21" s="260">
        <f t="shared" si="4"/>
        <v>1.7609489999999999</v>
      </c>
      <c r="Q21" s="260"/>
      <c r="R21" s="260">
        <f>IF(OR(D21&gt;0.3,D21="&gt; saturation"),1,1-(0.3-D21)*(H21*[4]Retrait!retrait_v_f+I21*[4]Retrait!retrait_v_r))</f>
        <v>1</v>
      </c>
      <c r="S21" s="260">
        <f t="shared" si="5"/>
        <v>2.5</v>
      </c>
      <c r="T21" s="261">
        <f t="shared" si="6"/>
        <v>1.5</v>
      </c>
      <c r="U21" s="240"/>
      <c r="V21" s="240"/>
      <c r="W21" s="240"/>
      <c r="X21" s="240"/>
      <c r="Y21" s="240"/>
      <c r="Z21" s="240"/>
      <c r="AA21" s="240"/>
      <c r="AB21" s="240"/>
      <c r="AC21" s="240"/>
      <c r="AD21" s="240"/>
      <c r="AE21" s="240"/>
      <c r="AF21" s="240"/>
      <c r="AG21" s="240"/>
      <c r="AH21" s="240"/>
      <c r="AI21" s="240"/>
    </row>
    <row r="22" spans="1:35" x14ac:dyDescent="0.2">
      <c r="A22" s="248" t="s">
        <v>379</v>
      </c>
      <c r="B22" s="249" t="s">
        <v>34</v>
      </c>
      <c r="C22" s="250"/>
      <c r="D22" s="251" t="str">
        <f t="shared" si="0"/>
        <v>&gt; saturation</v>
      </c>
      <c r="E22" s="252" t="str">
        <f>[4]Pilotage!C37</f>
        <v>&gt; saturation</v>
      </c>
      <c r="F22" s="263"/>
      <c r="G22" s="263"/>
      <c r="H22" s="255">
        <v>0</v>
      </c>
      <c r="I22" s="255">
        <f t="shared" si="1"/>
        <v>1</v>
      </c>
      <c r="J22" s="256" t="s">
        <v>606</v>
      </c>
      <c r="K22" s="256">
        <v>1.868310780153202</v>
      </c>
      <c r="L22" s="257">
        <f>N22</f>
        <v>0.53524285714285713</v>
      </c>
      <c r="M22" s="258">
        <f>H22*[4]InfraDensité!infra_d_f+I22*[4]InfraDensité!infra_d_r</f>
        <v>0.37466999999999995</v>
      </c>
      <c r="N22" s="266">
        <f t="shared" si="2"/>
        <v>0.53524285714285713</v>
      </c>
      <c r="O22" s="259">
        <f t="shared" si="3"/>
        <v>3.29</v>
      </c>
      <c r="P22" s="260">
        <f t="shared" si="4"/>
        <v>1.7609489999999999</v>
      </c>
      <c r="Q22" s="260"/>
      <c r="R22" s="260">
        <f>IF(OR(D22&gt;0.3,D22="&gt; saturation"),1,1-(0.3-D22)*(H22*[4]Retrait!retrait_v_f+I22*[4]Retrait!retrait_v_r))</f>
        <v>1</v>
      </c>
      <c r="S22" s="260">
        <f t="shared" si="5"/>
        <v>2.5</v>
      </c>
      <c r="T22" s="261">
        <f t="shared" si="6"/>
        <v>1.5</v>
      </c>
      <c r="U22" s="240"/>
      <c r="V22" s="240"/>
      <c r="W22" s="240"/>
      <c r="X22" s="240"/>
      <c r="Y22" s="240"/>
      <c r="Z22" s="240"/>
      <c r="AA22" s="240"/>
      <c r="AB22" s="240"/>
      <c r="AC22" s="240"/>
      <c r="AD22" s="240"/>
      <c r="AE22" s="240"/>
      <c r="AF22" s="240"/>
      <c r="AG22" s="240"/>
      <c r="AH22" s="240"/>
      <c r="AI22" s="240"/>
    </row>
    <row r="23" spans="1:35" s="264" customFormat="1" x14ac:dyDescent="0.2">
      <c r="A23" s="248" t="s">
        <v>379</v>
      </c>
      <c r="B23" s="249" t="s">
        <v>115</v>
      </c>
      <c r="C23" s="250"/>
      <c r="D23" s="251">
        <f t="shared" si="0"/>
        <v>0.29870129870129869</v>
      </c>
      <c r="E23" s="252">
        <f>[4]Pilotage!C38</f>
        <v>0.23</v>
      </c>
      <c r="F23" s="263"/>
      <c r="G23" s="263"/>
      <c r="H23" s="254">
        <v>0.2</v>
      </c>
      <c r="I23" s="255">
        <f t="shared" si="1"/>
        <v>0.8</v>
      </c>
      <c r="J23" s="256" t="s">
        <v>605</v>
      </c>
      <c r="K23" s="256">
        <v>1.0005612238864889</v>
      </c>
      <c r="L23" s="257">
        <f>R23</f>
        <v>0.99943909090909089</v>
      </c>
      <c r="M23" s="258">
        <f>H23*[4]InfraDensité!infra_d_f+I23*[4]InfraDensité!infra_d_r</f>
        <v>0.40197743999999996</v>
      </c>
      <c r="N23" s="267">
        <f t="shared" si="2"/>
        <v>0.52204862337662328</v>
      </c>
      <c r="O23" s="265">
        <f t="shared" si="3"/>
        <v>3.6890000000000001</v>
      </c>
      <c r="P23" s="260">
        <f t="shared" si="4"/>
        <v>1.9258373716363633</v>
      </c>
      <c r="Q23" s="260"/>
      <c r="R23" s="260">
        <f>IF(OR(D23&gt;0.3,D23="&gt; saturation"),1,1-(0.3-D23)*(H23*[4]Retrait!retrait_v_f+I23*[4]Retrait!retrait_v_r))</f>
        <v>0.99943909090909089</v>
      </c>
      <c r="S23" s="260">
        <f t="shared" si="5"/>
        <v>2.4985977272727271</v>
      </c>
      <c r="T23" s="261">
        <f t="shared" si="6"/>
        <v>1.4991586363636364</v>
      </c>
      <c r="U23" s="240"/>
      <c r="V23" s="240"/>
      <c r="W23" s="240"/>
      <c r="X23" s="240"/>
      <c r="Y23" s="240"/>
      <c r="Z23" s="240"/>
      <c r="AA23" s="240"/>
      <c r="AB23" s="240"/>
      <c r="AC23" s="240"/>
      <c r="AD23" s="240"/>
      <c r="AE23" s="240"/>
      <c r="AF23" s="240"/>
      <c r="AG23" s="240"/>
      <c r="AH23" s="240"/>
      <c r="AI23" s="240"/>
    </row>
    <row r="24" spans="1:35" s="264" customFormat="1" x14ac:dyDescent="0.2">
      <c r="A24" s="248" t="s">
        <v>379</v>
      </c>
      <c r="B24" s="249" t="s">
        <v>115</v>
      </c>
      <c r="C24" s="250"/>
      <c r="D24" s="251">
        <f t="shared" si="0"/>
        <v>0.29870129870129869</v>
      </c>
      <c r="E24" s="252">
        <f>[4]Pilotage!C38</f>
        <v>0.23</v>
      </c>
      <c r="F24" s="263"/>
      <c r="G24" s="263"/>
      <c r="H24" s="254">
        <v>0.2</v>
      </c>
      <c r="I24" s="255">
        <f t="shared" si="1"/>
        <v>0.8</v>
      </c>
      <c r="J24" s="256" t="s">
        <v>606</v>
      </c>
      <c r="K24" s="256">
        <v>1.915530383993689</v>
      </c>
      <c r="L24" s="257">
        <f>N24</f>
        <v>0.52204862337662328</v>
      </c>
      <c r="M24" s="258">
        <f>H24*[4]InfraDensité!infra_d_f+I24*[4]InfraDensité!infra_d_r</f>
        <v>0.40197743999999996</v>
      </c>
      <c r="N24" s="267">
        <f t="shared" si="2"/>
        <v>0.52204862337662328</v>
      </c>
      <c r="O24" s="265">
        <f t="shared" si="3"/>
        <v>3.6890000000000001</v>
      </c>
      <c r="P24" s="260">
        <f t="shared" si="4"/>
        <v>1.9258373716363633</v>
      </c>
      <c r="Q24" s="260"/>
      <c r="R24" s="260">
        <f>IF(OR(D24&gt;0.3,D24="&gt; saturation"),1,1-(0.3-D24)*(H24*[4]Retrait!retrait_v_f+I24*[4]Retrait!retrait_v_r))</f>
        <v>0.99943909090909089</v>
      </c>
      <c r="S24" s="260">
        <f t="shared" si="5"/>
        <v>2.4985977272727271</v>
      </c>
      <c r="T24" s="261">
        <f t="shared" si="6"/>
        <v>1.4991586363636364</v>
      </c>
      <c r="U24" s="240"/>
      <c r="V24" s="240"/>
      <c r="W24" s="240"/>
      <c r="X24" s="240"/>
      <c r="Y24" s="240"/>
      <c r="Z24" s="240"/>
      <c r="AA24" s="240"/>
      <c r="AB24" s="240"/>
      <c r="AC24" s="240"/>
      <c r="AD24" s="240"/>
      <c r="AE24" s="240"/>
      <c r="AF24" s="240"/>
      <c r="AG24" s="240"/>
      <c r="AH24" s="240"/>
      <c r="AI24" s="240"/>
    </row>
    <row r="25" spans="1:35" s="264" customFormat="1" x14ac:dyDescent="0.2">
      <c r="A25" s="248" t="s">
        <v>379</v>
      </c>
      <c r="B25" s="249" t="s">
        <v>115</v>
      </c>
      <c r="C25" s="250"/>
      <c r="D25" s="251">
        <f t="shared" si="0"/>
        <v>0.29870129870129869</v>
      </c>
      <c r="E25" s="252">
        <f>[4]Pilotage!C38</f>
        <v>0.23</v>
      </c>
      <c r="F25" s="263"/>
      <c r="G25" s="263"/>
      <c r="H25" s="254">
        <v>0.2</v>
      </c>
      <c r="I25" s="255">
        <f t="shared" si="1"/>
        <v>0.8</v>
      </c>
      <c r="J25" s="256" t="s">
        <v>609</v>
      </c>
      <c r="K25" s="256">
        <v>0.66666666666666663</v>
      </c>
      <c r="L25" s="257">
        <f>T25</f>
        <v>1.4991586363636364</v>
      </c>
      <c r="M25" s="258">
        <f>H25*[4]InfraDensité!infra_d_f+I25*[4]InfraDensité!infra_d_r</f>
        <v>0.40197743999999996</v>
      </c>
      <c r="N25" s="267">
        <f t="shared" si="2"/>
        <v>0.52204862337662328</v>
      </c>
      <c r="O25" s="265">
        <f t="shared" si="3"/>
        <v>3.6890000000000001</v>
      </c>
      <c r="P25" s="260">
        <f t="shared" si="4"/>
        <v>1.9258373716363633</v>
      </c>
      <c r="Q25" s="260"/>
      <c r="R25" s="260">
        <f>IF(OR(D25&gt;0.3,D25="&gt; saturation"),1,1-(0.3-D25)*(H25*[4]Retrait!retrait_v_f+I25*[4]Retrait!retrait_v_r))</f>
        <v>0.99943909090909089</v>
      </c>
      <c r="S25" s="260">
        <f t="shared" si="5"/>
        <v>2.4985977272727271</v>
      </c>
      <c r="T25" s="261">
        <f t="shared" si="6"/>
        <v>1.4991586363636364</v>
      </c>
      <c r="U25" s="240"/>
      <c r="V25" s="240"/>
      <c r="W25" s="240"/>
      <c r="X25" s="240"/>
      <c r="Y25" s="240"/>
      <c r="Z25" s="240"/>
      <c r="AA25" s="240"/>
      <c r="AB25" s="240"/>
      <c r="AC25" s="240"/>
      <c r="AD25" s="240"/>
      <c r="AE25" s="240"/>
      <c r="AF25" s="240"/>
      <c r="AG25" s="240"/>
      <c r="AH25" s="240"/>
      <c r="AI25" s="240"/>
    </row>
    <row r="26" spans="1:35" x14ac:dyDescent="0.2">
      <c r="A26" s="248" t="s">
        <v>379</v>
      </c>
      <c r="B26" s="249" t="s">
        <v>36</v>
      </c>
      <c r="C26" s="250"/>
      <c r="D26" s="251">
        <f t="shared" si="0"/>
        <v>0.29870129870129869</v>
      </c>
      <c r="E26" s="252">
        <f>[4]Pilotage!C39</f>
        <v>0.23</v>
      </c>
      <c r="F26" s="253"/>
      <c r="G26" s="263"/>
      <c r="H26" s="254">
        <v>0.2</v>
      </c>
      <c r="I26" s="255">
        <f t="shared" si="1"/>
        <v>0.8</v>
      </c>
      <c r="J26" s="256" t="s">
        <v>606</v>
      </c>
      <c r="K26" s="256">
        <v>1.915530383993689</v>
      </c>
      <c r="L26" s="257">
        <f>N26</f>
        <v>0.52204862337662328</v>
      </c>
      <c r="M26" s="258">
        <f>H26*[4]InfraDensité!infra_d_f+I26*[4]InfraDensité!infra_d_r</f>
        <v>0.40197743999999996</v>
      </c>
      <c r="N26" s="267">
        <f t="shared" si="2"/>
        <v>0.52204862337662328</v>
      </c>
      <c r="O26" s="265">
        <f t="shared" si="3"/>
        <v>3.6890000000000001</v>
      </c>
      <c r="P26" s="260">
        <f t="shared" si="4"/>
        <v>1.9258373716363633</v>
      </c>
      <c r="Q26" s="260"/>
      <c r="R26" s="260">
        <f>IF(OR(D26&gt;0.3,D26="&gt; saturation"),1,1-(0.3-D26)*(H26*[4]Retrait!retrait_v_f+I26*[4]Retrait!retrait_v_r))</f>
        <v>0.99943909090909089</v>
      </c>
      <c r="S26" s="260">
        <f t="shared" si="5"/>
        <v>2.4985977272727271</v>
      </c>
      <c r="T26" s="261">
        <f t="shared" si="6"/>
        <v>1.4991586363636364</v>
      </c>
      <c r="U26" s="240"/>
      <c r="V26" s="240"/>
      <c r="W26" s="240"/>
      <c r="X26" s="240"/>
      <c r="Y26" s="240"/>
      <c r="Z26" s="240"/>
      <c r="AA26" s="240"/>
      <c r="AB26" s="240"/>
      <c r="AC26" s="240"/>
      <c r="AD26" s="240"/>
      <c r="AE26" s="240"/>
      <c r="AF26" s="240"/>
      <c r="AG26" s="240"/>
      <c r="AH26" s="240"/>
      <c r="AI26" s="240"/>
    </row>
    <row r="27" spans="1:35" x14ac:dyDescent="0.2">
      <c r="A27" s="248" t="s">
        <v>379</v>
      </c>
      <c r="B27" s="249" t="s">
        <v>36</v>
      </c>
      <c r="C27" s="250"/>
      <c r="D27" s="251">
        <f t="shared" si="0"/>
        <v>0.29870129870129869</v>
      </c>
      <c r="E27" s="252">
        <f>[4]Pilotage!C39</f>
        <v>0.23</v>
      </c>
      <c r="F27" s="253"/>
      <c r="G27" s="254"/>
      <c r="H27" s="254">
        <v>0.2</v>
      </c>
      <c r="I27" s="255">
        <f t="shared" si="1"/>
        <v>0.8</v>
      </c>
      <c r="J27" s="256" t="s">
        <v>605</v>
      </c>
      <c r="K27" s="256">
        <v>1.0005612238864889</v>
      </c>
      <c r="L27" s="257">
        <f>R27</f>
        <v>0.99943909090909089</v>
      </c>
      <c r="M27" s="258">
        <f>H27*[4]InfraDensité!infra_d_f+I27*[4]InfraDensité!infra_d_r</f>
        <v>0.40197743999999996</v>
      </c>
      <c r="N27" s="267">
        <f t="shared" si="2"/>
        <v>0.52204862337662328</v>
      </c>
      <c r="O27" s="265">
        <f t="shared" si="3"/>
        <v>3.6890000000000001</v>
      </c>
      <c r="P27" s="260">
        <f t="shared" si="4"/>
        <v>1.9258373716363633</v>
      </c>
      <c r="Q27" s="260"/>
      <c r="R27" s="260">
        <f>IF(OR(D27&gt;0.3,D27="&gt; saturation"),1,1-(0.3-D27)*(H27*[4]Retrait!retrait_v_f+I27*[4]Retrait!retrait_v_r))</f>
        <v>0.99943909090909089</v>
      </c>
      <c r="S27" s="260">
        <f t="shared" si="5"/>
        <v>2.4985977272727271</v>
      </c>
      <c r="T27" s="261">
        <f t="shared" si="6"/>
        <v>1.4991586363636364</v>
      </c>
      <c r="U27" s="240"/>
      <c r="V27" s="240"/>
      <c r="W27" s="240"/>
      <c r="X27" s="240"/>
      <c r="Y27" s="240"/>
      <c r="Z27" s="240"/>
      <c r="AA27" s="240"/>
      <c r="AB27" s="240"/>
      <c r="AC27" s="240"/>
      <c r="AD27" s="240"/>
      <c r="AE27" s="240"/>
      <c r="AF27" s="240"/>
      <c r="AG27" s="240"/>
      <c r="AH27" s="240"/>
      <c r="AI27" s="240"/>
    </row>
    <row r="28" spans="1:35" x14ac:dyDescent="0.2">
      <c r="A28" s="248" t="s">
        <v>379</v>
      </c>
      <c r="B28" s="249" t="s">
        <v>36</v>
      </c>
      <c r="C28" s="250"/>
      <c r="D28" s="251">
        <f t="shared" si="0"/>
        <v>0.29870129870129869</v>
      </c>
      <c r="E28" s="252">
        <f>[4]Pilotage!C41</f>
        <v>0.23</v>
      </c>
      <c r="F28" s="253"/>
      <c r="G28" s="254"/>
      <c r="H28" s="254">
        <v>0.2</v>
      </c>
      <c r="I28" s="255">
        <f t="shared" si="1"/>
        <v>0.8</v>
      </c>
      <c r="J28" s="256" t="s">
        <v>607</v>
      </c>
      <c r="K28" s="256">
        <v>1.0005612238864889</v>
      </c>
      <c r="L28" s="257">
        <f>R28</f>
        <v>0.99943909090909089</v>
      </c>
      <c r="M28" s="258">
        <f>H28*[4]InfraDensité!infra_d_f+I28*[4]InfraDensité!infra_d_r</f>
        <v>0.40197743999999996</v>
      </c>
      <c r="N28" s="267">
        <f t="shared" si="2"/>
        <v>0.52204862337662328</v>
      </c>
      <c r="O28" s="265">
        <f t="shared" si="3"/>
        <v>3.6890000000000001</v>
      </c>
      <c r="P28" s="260">
        <f t="shared" si="4"/>
        <v>1.9258373716363633</v>
      </c>
      <c r="Q28" s="260"/>
      <c r="R28" s="260">
        <f>IF(OR(D28&gt;0.3,D28="&gt; saturation"),1,1-(0.3-D28)*(H28*[4]Retrait!retrait_v_f+I28*[4]Retrait!retrait_v_r))</f>
        <v>0.99943909090909089</v>
      </c>
      <c r="S28" s="260">
        <f t="shared" si="5"/>
        <v>2.4985977272727271</v>
      </c>
      <c r="T28" s="261">
        <f t="shared" si="6"/>
        <v>1.4991586363636364</v>
      </c>
      <c r="U28" s="240"/>
      <c r="V28" s="240"/>
      <c r="W28" s="240"/>
      <c r="X28" s="240"/>
      <c r="Y28" s="240"/>
      <c r="Z28" s="240"/>
      <c r="AA28" s="240"/>
      <c r="AB28" s="240"/>
      <c r="AC28" s="240"/>
      <c r="AD28" s="240"/>
      <c r="AE28" s="240"/>
      <c r="AF28" s="240"/>
      <c r="AG28" s="240"/>
      <c r="AH28" s="240"/>
      <c r="AI28" s="240"/>
    </row>
    <row r="29" spans="1:35" x14ac:dyDescent="0.2">
      <c r="A29" s="248" t="s">
        <v>379</v>
      </c>
      <c r="B29" s="249" t="s">
        <v>36</v>
      </c>
      <c r="C29" s="250"/>
      <c r="D29" s="251">
        <f t="shared" si="0"/>
        <v>0.29870129870129869</v>
      </c>
      <c r="E29" s="252">
        <f>[4]Pilotage!C39</f>
        <v>0.23</v>
      </c>
      <c r="F29" s="253"/>
      <c r="G29" s="263"/>
      <c r="H29" s="254">
        <v>0.2</v>
      </c>
      <c r="I29" s="255">
        <f t="shared" si="1"/>
        <v>0.8</v>
      </c>
      <c r="J29" s="256" t="s">
        <v>609</v>
      </c>
      <c r="K29" s="256">
        <v>0.66666666666666663</v>
      </c>
      <c r="L29" s="257">
        <f>T29</f>
        <v>1.4991586363636364</v>
      </c>
      <c r="M29" s="258">
        <f>H29*[4]InfraDensité!infra_d_f+I29*[4]InfraDensité!infra_d_r</f>
        <v>0.40197743999999996</v>
      </c>
      <c r="N29" s="267">
        <f t="shared" si="2"/>
        <v>0.52204862337662328</v>
      </c>
      <c r="O29" s="265">
        <f t="shared" si="3"/>
        <v>3.6890000000000001</v>
      </c>
      <c r="P29" s="260">
        <f t="shared" si="4"/>
        <v>1.9258373716363633</v>
      </c>
      <c r="Q29" s="260"/>
      <c r="R29" s="260">
        <f>IF(OR(D29&gt;0.3,D29="&gt; saturation"),1,1-(0.3-D29)*(H29*[4]Retrait!retrait_v_f+I29*[4]Retrait!retrait_v_r))</f>
        <v>0.99943909090909089</v>
      </c>
      <c r="S29" s="260">
        <f t="shared" si="5"/>
        <v>2.4985977272727271</v>
      </c>
      <c r="T29" s="261">
        <f t="shared" si="6"/>
        <v>1.4991586363636364</v>
      </c>
      <c r="U29" s="240"/>
      <c r="V29" s="240"/>
      <c r="W29" s="240"/>
      <c r="X29" s="240"/>
      <c r="Y29" s="240"/>
      <c r="Z29" s="240"/>
      <c r="AA29" s="240"/>
      <c r="AB29" s="240"/>
      <c r="AC29" s="240"/>
      <c r="AD29" s="240"/>
      <c r="AE29" s="240"/>
      <c r="AF29" s="240"/>
      <c r="AG29" s="240"/>
      <c r="AH29" s="240"/>
      <c r="AI29" s="240"/>
    </row>
    <row r="30" spans="1:35" x14ac:dyDescent="0.2">
      <c r="A30" s="248" t="s">
        <v>379</v>
      </c>
      <c r="B30" s="249" t="s">
        <v>113</v>
      </c>
      <c r="C30" s="268"/>
      <c r="D30" s="251">
        <f t="shared" si="0"/>
        <v>0.29870129870129869</v>
      </c>
      <c r="E30" s="252">
        <f>[4]Pilotage!C43</f>
        <v>0.23</v>
      </c>
      <c r="F30" s="253"/>
      <c r="G30" s="254"/>
      <c r="H30" s="254">
        <v>0.2</v>
      </c>
      <c r="I30" s="255">
        <f t="shared" si="1"/>
        <v>0.8</v>
      </c>
      <c r="J30" s="256" t="s">
        <v>605</v>
      </c>
      <c r="K30" s="256">
        <v>1.0005612238864889</v>
      </c>
      <c r="L30" s="257">
        <f>R30</f>
        <v>0.99943909090909089</v>
      </c>
      <c r="M30" s="258">
        <f>H30*[4]InfraDensité!infra_d_f+I30*[4]InfraDensité!infra_d_r</f>
        <v>0.40197743999999996</v>
      </c>
      <c r="N30" s="267">
        <f t="shared" si="2"/>
        <v>0.52204862337662328</v>
      </c>
      <c r="O30" s="265">
        <f t="shared" si="3"/>
        <v>3.6890000000000001</v>
      </c>
      <c r="P30" s="260">
        <f t="shared" si="4"/>
        <v>1.9258373716363633</v>
      </c>
      <c r="Q30" s="260"/>
      <c r="R30" s="260">
        <f>IF(OR(D30&gt;0.3,D30="&gt; saturation"),1,1-(0.3-D30)*(H30*[4]Retrait!retrait_v_f+I30*[4]Retrait!retrait_v_r))</f>
        <v>0.99943909090909089</v>
      </c>
      <c r="S30" s="260">
        <f t="shared" si="5"/>
        <v>2.4985977272727271</v>
      </c>
      <c r="T30" s="261">
        <f t="shared" si="6"/>
        <v>1.4991586363636364</v>
      </c>
      <c r="U30" s="240"/>
      <c r="V30" s="240"/>
      <c r="W30" s="240"/>
      <c r="X30" s="240"/>
      <c r="Y30" s="240"/>
      <c r="Z30" s="240"/>
      <c r="AA30" s="240"/>
      <c r="AB30" s="240"/>
      <c r="AC30" s="240"/>
      <c r="AD30" s="240"/>
      <c r="AE30" s="240"/>
      <c r="AF30" s="240"/>
      <c r="AG30" s="240"/>
      <c r="AH30" s="240"/>
      <c r="AI30" s="240"/>
    </row>
    <row r="31" spans="1:35" x14ac:dyDescent="0.2">
      <c r="A31" s="248" t="s">
        <v>379</v>
      </c>
      <c r="B31" s="249" t="s">
        <v>113</v>
      </c>
      <c r="C31" s="268"/>
      <c r="D31" s="251">
        <f t="shared" si="0"/>
        <v>0.29870129870129869</v>
      </c>
      <c r="E31" s="252">
        <f>[4]Pilotage!C42</f>
        <v>0.23</v>
      </c>
      <c r="F31" s="253"/>
      <c r="G31" s="254"/>
      <c r="H31" s="254">
        <v>0.2</v>
      </c>
      <c r="I31" s="255">
        <f t="shared" si="1"/>
        <v>0.8</v>
      </c>
      <c r="J31" s="256" t="s">
        <v>609</v>
      </c>
      <c r="K31" s="256">
        <v>0.66666666666666663</v>
      </c>
      <c r="L31" s="257">
        <f>T31</f>
        <v>1.4991586363636364</v>
      </c>
      <c r="M31" s="258">
        <f>H31*[4]InfraDensité!infra_d_f+I31*[4]InfraDensité!infra_d_r</f>
        <v>0.40197743999999996</v>
      </c>
      <c r="N31" s="267">
        <f t="shared" si="2"/>
        <v>0.52204862337662328</v>
      </c>
      <c r="O31" s="265">
        <f t="shared" si="3"/>
        <v>3.6890000000000001</v>
      </c>
      <c r="P31" s="260">
        <f t="shared" si="4"/>
        <v>1.9258373716363633</v>
      </c>
      <c r="Q31" s="260"/>
      <c r="R31" s="260">
        <f>IF(OR(D31&gt;0.3,D31="&gt; saturation"),1,1-(0.3-D31)*(H31*[4]Retrait!retrait_v_f+I31*[4]Retrait!retrait_v_r))</f>
        <v>0.99943909090909089</v>
      </c>
      <c r="S31" s="260">
        <f t="shared" si="5"/>
        <v>2.4985977272727271</v>
      </c>
      <c r="T31" s="261">
        <f t="shared" si="6"/>
        <v>1.4991586363636364</v>
      </c>
      <c r="U31" s="240"/>
      <c r="V31" s="240"/>
      <c r="W31" s="240"/>
      <c r="X31" s="240"/>
      <c r="Y31" s="240"/>
      <c r="Z31" s="240"/>
      <c r="AA31" s="240"/>
      <c r="AB31" s="240"/>
      <c r="AC31" s="240"/>
      <c r="AD31" s="240"/>
      <c r="AE31" s="240"/>
      <c r="AF31" s="240"/>
      <c r="AG31" s="240"/>
      <c r="AH31" s="240"/>
      <c r="AI31" s="240"/>
    </row>
    <row r="32" spans="1:35" x14ac:dyDescent="0.2">
      <c r="A32" s="248" t="s">
        <v>379</v>
      </c>
      <c r="B32" s="249" t="s">
        <v>126</v>
      </c>
      <c r="C32" s="268" t="s">
        <v>610</v>
      </c>
      <c r="D32" s="251">
        <f t="shared" si="0"/>
        <v>0.53846153846153844</v>
      </c>
      <c r="E32" s="252">
        <f>[4]Pilotage!C45</f>
        <v>0.35</v>
      </c>
      <c r="F32" s="253"/>
      <c r="G32" s="254"/>
      <c r="H32" s="254">
        <v>0.2</v>
      </c>
      <c r="I32" s="255">
        <f t="shared" si="1"/>
        <v>0.8</v>
      </c>
      <c r="J32" s="256" t="s">
        <v>605</v>
      </c>
      <c r="K32" s="256">
        <v>1</v>
      </c>
      <c r="L32" s="257">
        <f>R32</f>
        <v>1</v>
      </c>
      <c r="M32" s="258">
        <f>H32*[4]InfraDensité!infra_d_f+I32*[4]InfraDensité!infra_d_r</f>
        <v>0.40197743999999996</v>
      </c>
      <c r="N32" s="269">
        <f t="shared" si="2"/>
        <v>0.61842683076923066</v>
      </c>
      <c r="O32" s="260">
        <f t="shared" si="3"/>
        <v>3.0049999999999999</v>
      </c>
      <c r="P32" s="260">
        <f t="shared" si="4"/>
        <v>1.8583726264615381</v>
      </c>
      <c r="Q32" s="260"/>
      <c r="R32" s="260">
        <f>IF(OR(D32&gt;0.3,D32="&gt; saturation"),1,1-(0.3-D32)*(H32*[4]Retrait!retrait_v_f+I32*[4]Retrait!retrait_v_r))</f>
        <v>1</v>
      </c>
      <c r="S32" s="260">
        <f t="shared" si="5"/>
        <v>2.5</v>
      </c>
      <c r="T32" s="261">
        <f t="shared" si="6"/>
        <v>1.5</v>
      </c>
      <c r="U32" s="240"/>
      <c r="V32" s="240"/>
      <c r="W32" s="240"/>
      <c r="X32" s="240"/>
      <c r="Y32" s="240"/>
      <c r="Z32" s="240"/>
      <c r="AA32" s="240"/>
      <c r="AB32" s="240"/>
      <c r="AC32" s="240"/>
      <c r="AD32" s="240"/>
      <c r="AE32" s="240"/>
      <c r="AF32" s="240"/>
      <c r="AG32" s="240"/>
      <c r="AH32" s="240"/>
      <c r="AI32" s="240"/>
    </row>
    <row r="33" spans="1:35" x14ac:dyDescent="0.2">
      <c r="A33" s="248" t="s">
        <v>379</v>
      </c>
      <c r="B33" s="249" t="s">
        <v>126</v>
      </c>
      <c r="C33" s="268" t="s">
        <v>610</v>
      </c>
      <c r="D33" s="251">
        <f t="shared" si="0"/>
        <v>0.53846153846153844</v>
      </c>
      <c r="E33" s="252">
        <f>[4]Pilotage!C44</f>
        <v>0.35</v>
      </c>
      <c r="F33" s="253"/>
      <c r="G33" s="254"/>
      <c r="H33" s="254">
        <v>0.2</v>
      </c>
      <c r="I33" s="255">
        <f t="shared" si="1"/>
        <v>0.8</v>
      </c>
      <c r="J33" s="256" t="s">
        <v>611</v>
      </c>
      <c r="K33" s="256">
        <f>1/L33</f>
        <v>0.4</v>
      </c>
      <c r="L33" s="257">
        <f>S33</f>
        <v>2.5</v>
      </c>
      <c r="M33" s="258">
        <f>H33*[4]InfraDensité!infra_d_f+I33*[4]InfraDensité!infra_d_r</f>
        <v>0.40197743999999996</v>
      </c>
      <c r="N33" s="269">
        <f t="shared" si="2"/>
        <v>0.61842683076923066</v>
      </c>
      <c r="O33" s="260">
        <f t="shared" si="3"/>
        <v>3.0049999999999999</v>
      </c>
      <c r="P33" s="260">
        <f t="shared" si="4"/>
        <v>1.8583726264615381</v>
      </c>
      <c r="Q33" s="260"/>
      <c r="R33" s="260">
        <f>IF(OR(D33&gt;0.3,D33="&gt; saturation"),1,1-(0.3-D33)*(H33*[4]Retrait!retrait_v_f+I33*[4]Retrait!retrait_v_r))</f>
        <v>1</v>
      </c>
      <c r="S33" s="260">
        <f t="shared" si="5"/>
        <v>2.5</v>
      </c>
      <c r="T33" s="261">
        <f t="shared" si="6"/>
        <v>1.5</v>
      </c>
      <c r="U33" s="240"/>
      <c r="V33" s="240"/>
      <c r="W33" s="240"/>
      <c r="X33" s="240"/>
      <c r="Y33" s="240"/>
      <c r="Z33" s="240"/>
      <c r="AA33" s="240"/>
      <c r="AB33" s="240"/>
      <c r="AC33" s="240"/>
      <c r="AD33" s="240"/>
      <c r="AE33" s="240"/>
      <c r="AF33" s="240"/>
      <c r="AG33" s="240"/>
      <c r="AH33" s="240"/>
      <c r="AI33" s="240"/>
    </row>
    <row r="34" spans="1:35" x14ac:dyDescent="0.2">
      <c r="A34" s="248" t="s">
        <v>379</v>
      </c>
      <c r="B34" s="249" t="s">
        <v>76</v>
      </c>
      <c r="C34" s="250"/>
      <c r="D34" s="251">
        <f t="shared" si="0"/>
        <v>0.66666666666666674</v>
      </c>
      <c r="E34" s="252">
        <f>[4]Pilotage!C46</f>
        <v>0.4</v>
      </c>
      <c r="F34" s="253"/>
      <c r="G34" s="254"/>
      <c r="H34" s="254">
        <v>0.2</v>
      </c>
      <c r="I34" s="255">
        <f t="shared" si="1"/>
        <v>0.8</v>
      </c>
      <c r="J34" s="256" t="s">
        <v>606</v>
      </c>
      <c r="K34" s="256">
        <v>1.4926210784366409</v>
      </c>
      <c r="L34" s="257">
        <f>N34</f>
        <v>0.66996239999999996</v>
      </c>
      <c r="M34" s="258">
        <f>H34*[4]InfraDensité!infra_d_f+I34*[4]InfraDensité!infra_d_r</f>
        <v>0.40197743999999996</v>
      </c>
      <c r="N34" s="270">
        <f t="shared" si="2"/>
        <v>0.66996239999999996</v>
      </c>
      <c r="O34" s="260">
        <f t="shared" si="3"/>
        <v>2.72</v>
      </c>
      <c r="P34" s="260">
        <f t="shared" si="4"/>
        <v>1.8222977280000001</v>
      </c>
      <c r="Q34" s="260"/>
      <c r="R34" s="260">
        <f>IF(OR(D34&gt;0.3,D34="&gt; saturation"),1,1-(0.3-D34)*(H34*[4]Retrait!retrait_v_f+I34*[4]Retrait!retrait_v_r))</f>
        <v>1</v>
      </c>
      <c r="S34" s="260">
        <f t="shared" si="5"/>
        <v>2.5</v>
      </c>
      <c r="T34" s="261">
        <f t="shared" si="6"/>
        <v>1.5</v>
      </c>
      <c r="U34" s="240"/>
      <c r="V34" s="240"/>
      <c r="W34" s="240"/>
      <c r="X34" s="240"/>
      <c r="Y34" s="240"/>
      <c r="Z34" s="240"/>
      <c r="AA34" s="240"/>
      <c r="AB34" s="240"/>
      <c r="AC34" s="240"/>
      <c r="AD34" s="240"/>
      <c r="AE34" s="240"/>
      <c r="AF34" s="240"/>
      <c r="AG34" s="240"/>
      <c r="AH34" s="240"/>
      <c r="AI34" s="240"/>
    </row>
    <row r="35" spans="1:35" x14ac:dyDescent="0.2">
      <c r="A35" s="248" t="s">
        <v>379</v>
      </c>
      <c r="B35" s="249" t="s">
        <v>76</v>
      </c>
      <c r="C35" s="250"/>
      <c r="D35" s="251">
        <f t="shared" si="0"/>
        <v>0.66666666666666674</v>
      </c>
      <c r="E35" s="252">
        <f>[4]Pilotage!C47</f>
        <v>0.4</v>
      </c>
      <c r="F35" s="253"/>
      <c r="G35" s="254"/>
      <c r="H35" s="254">
        <v>0.2</v>
      </c>
      <c r="I35" s="255">
        <f t="shared" si="1"/>
        <v>0.8</v>
      </c>
      <c r="J35" s="256" t="s">
        <v>607</v>
      </c>
      <c r="K35" s="256">
        <v>1</v>
      </c>
      <c r="L35" s="257">
        <f>R35</f>
        <v>1</v>
      </c>
      <c r="M35" s="258">
        <f>H35*[4]InfraDensité!infra_d_f+I35*[4]InfraDensité!infra_d_r</f>
        <v>0.40197743999999996</v>
      </c>
      <c r="N35" s="270">
        <f t="shared" si="2"/>
        <v>0.66996239999999996</v>
      </c>
      <c r="O35" s="260">
        <f t="shared" si="3"/>
        <v>2.72</v>
      </c>
      <c r="P35" s="260">
        <f t="shared" si="4"/>
        <v>1.8222977280000001</v>
      </c>
      <c r="Q35" s="260"/>
      <c r="R35" s="260">
        <f>IF(OR(D35&gt;0.3,D35="&gt; saturation"),1,1-(0.3-D35)*(H35*[4]Retrait!retrait_v_f+I35*[4]Retrait!retrait_v_r))</f>
        <v>1</v>
      </c>
      <c r="S35" s="260">
        <f t="shared" si="5"/>
        <v>2.5</v>
      </c>
      <c r="T35" s="261">
        <f t="shared" si="6"/>
        <v>1.5</v>
      </c>
      <c r="U35" s="240"/>
      <c r="V35" s="240"/>
      <c r="W35" s="240"/>
      <c r="X35" s="240"/>
      <c r="Y35" s="240"/>
      <c r="Z35" s="240"/>
      <c r="AA35" s="240"/>
      <c r="AB35" s="240"/>
      <c r="AC35" s="240"/>
      <c r="AD35" s="240"/>
      <c r="AE35" s="240"/>
      <c r="AF35" s="240"/>
      <c r="AG35" s="240"/>
      <c r="AH35" s="240"/>
      <c r="AI35" s="240"/>
    </row>
    <row r="36" spans="1:35" x14ac:dyDescent="0.2">
      <c r="A36" s="248" t="s">
        <v>379</v>
      </c>
      <c r="B36" s="249" t="s">
        <v>76</v>
      </c>
      <c r="C36" s="250"/>
      <c r="D36" s="251">
        <f t="shared" si="0"/>
        <v>0.66666666666666674</v>
      </c>
      <c r="E36" s="252">
        <f>[4]Pilotage!C46</f>
        <v>0.4</v>
      </c>
      <c r="F36" s="253"/>
      <c r="G36" s="254"/>
      <c r="H36" s="254">
        <v>0.2</v>
      </c>
      <c r="I36" s="255">
        <f t="shared" si="1"/>
        <v>0.8</v>
      </c>
      <c r="J36" s="256" t="s">
        <v>611</v>
      </c>
      <c r="K36" s="256">
        <f>1/L36</f>
        <v>0.4</v>
      </c>
      <c r="L36" s="257">
        <f>S36</f>
        <v>2.5</v>
      </c>
      <c r="M36" s="258">
        <f>H36*[4]InfraDensité!infra_d_f+I36*[4]InfraDensité!infra_d_r</f>
        <v>0.40197743999999996</v>
      </c>
      <c r="N36" s="270">
        <f t="shared" si="2"/>
        <v>0.66996239999999996</v>
      </c>
      <c r="O36" s="260">
        <f t="shared" si="3"/>
        <v>2.72</v>
      </c>
      <c r="P36" s="260">
        <f t="shared" si="4"/>
        <v>1.8222977280000001</v>
      </c>
      <c r="Q36" s="260"/>
      <c r="R36" s="260">
        <f>IF(OR(D36&gt;0.3,D36="&gt; saturation"),1,1-(0.3-D36)*(H36*[4]Retrait!retrait_v_f+I36*[4]Retrait!retrait_v_r))</f>
        <v>1</v>
      </c>
      <c r="S36" s="260">
        <f t="shared" si="5"/>
        <v>2.5</v>
      </c>
      <c r="T36" s="261">
        <f t="shared" si="6"/>
        <v>1.5</v>
      </c>
      <c r="U36" s="240"/>
      <c r="V36" s="240"/>
      <c r="W36" s="240"/>
      <c r="X36" s="240"/>
      <c r="Y36" s="240"/>
      <c r="Z36" s="240"/>
      <c r="AA36" s="240"/>
      <c r="AB36" s="240"/>
      <c r="AC36" s="240"/>
      <c r="AD36" s="240"/>
      <c r="AE36" s="240"/>
      <c r="AF36" s="240"/>
      <c r="AG36" s="240"/>
      <c r="AH36" s="240"/>
      <c r="AI36" s="240"/>
    </row>
    <row r="37" spans="1:35" x14ac:dyDescent="0.2">
      <c r="A37" s="248" t="s">
        <v>379</v>
      </c>
      <c r="B37" s="249" t="s">
        <v>47</v>
      </c>
      <c r="C37" s="250"/>
      <c r="D37" s="251">
        <f t="shared" si="0"/>
        <v>0.29870129870129869</v>
      </c>
      <c r="E37" s="252">
        <f>[4]Pilotage!C48</f>
        <v>0.23</v>
      </c>
      <c r="F37" s="253"/>
      <c r="G37" s="254"/>
      <c r="H37" s="255">
        <v>1</v>
      </c>
      <c r="I37" s="255">
        <f t="shared" si="1"/>
        <v>0</v>
      </c>
      <c r="J37" s="256" t="s">
        <v>605</v>
      </c>
      <c r="K37" s="256">
        <v>1.000643920860762</v>
      </c>
      <c r="L37" s="257">
        <f t="shared" ref="L37:L46" si="8">R37</f>
        <v>0.99935649350649347</v>
      </c>
      <c r="M37" s="258">
        <f>H37*[4]InfraDensité!infra_d_f+I37*[4]InfraDensité!infra_d_r</f>
        <v>0.51120719999999997</v>
      </c>
      <c r="N37" s="271">
        <f t="shared" si="2"/>
        <v>0.66390545454545447</v>
      </c>
      <c r="O37" s="260">
        <f t="shared" si="3"/>
        <v>3.6890000000000001</v>
      </c>
      <c r="P37" s="260">
        <f t="shared" si="4"/>
        <v>2.4491472218181816</v>
      </c>
      <c r="Q37" s="260"/>
      <c r="R37" s="260">
        <f>IF(OR(D37&gt;0.3,D37="&gt; saturation"),1,1-(0.3-D37)*(H37*[4]Retrait!retrait_v_f+I37*[4]Retrait!retrait_v_r))</f>
        <v>0.99935649350649347</v>
      </c>
      <c r="S37" s="260">
        <f t="shared" si="5"/>
        <v>2.4983912337662337</v>
      </c>
      <c r="T37" s="261">
        <f t="shared" si="6"/>
        <v>1.4990347402597402</v>
      </c>
      <c r="U37" s="240"/>
      <c r="V37" s="240"/>
      <c r="W37" s="240"/>
      <c r="X37" s="240"/>
      <c r="Y37" s="240"/>
      <c r="Z37" s="240"/>
      <c r="AA37" s="240"/>
      <c r="AB37" s="240"/>
      <c r="AC37" s="240"/>
      <c r="AD37" s="240"/>
      <c r="AE37" s="240"/>
      <c r="AF37" s="240"/>
      <c r="AG37" s="240"/>
      <c r="AH37" s="240"/>
      <c r="AI37" s="240"/>
    </row>
    <row r="38" spans="1:35" x14ac:dyDescent="0.2">
      <c r="A38" s="248" t="s">
        <v>379</v>
      </c>
      <c r="B38" s="249" t="s">
        <v>49</v>
      </c>
      <c r="C38" s="250"/>
      <c r="D38" s="251">
        <f t="shared" si="0"/>
        <v>0.29870129870129869</v>
      </c>
      <c r="E38" s="252">
        <f>[4]Pilotage!C49</f>
        <v>0.23</v>
      </c>
      <c r="F38" s="253"/>
      <c r="G38" s="254"/>
      <c r="H38" s="255">
        <v>1</v>
      </c>
      <c r="I38" s="255">
        <f t="shared" si="1"/>
        <v>0</v>
      </c>
      <c r="J38" s="256" t="s">
        <v>605</v>
      </c>
      <c r="K38" s="256">
        <v>1.000643920860762</v>
      </c>
      <c r="L38" s="257">
        <f t="shared" si="8"/>
        <v>0.99935649350649347</v>
      </c>
      <c r="M38" s="258">
        <f>H38*[4]InfraDensité!infra_d_f+I38*[4]InfraDensité!infra_d_r</f>
        <v>0.51120719999999997</v>
      </c>
      <c r="N38" s="271">
        <f t="shared" si="2"/>
        <v>0.66390545454545447</v>
      </c>
      <c r="O38" s="260">
        <f t="shared" si="3"/>
        <v>3.6890000000000001</v>
      </c>
      <c r="P38" s="260">
        <f t="shared" si="4"/>
        <v>2.4491472218181816</v>
      </c>
      <c r="Q38" s="260"/>
      <c r="R38" s="260">
        <f>IF(OR(D38&gt;0.3,D38="&gt; saturation"),1,1-(0.3-D38)*(H38*[4]Retrait!retrait_v_f+I38*[4]Retrait!retrait_v_r))</f>
        <v>0.99935649350649347</v>
      </c>
      <c r="S38" s="260">
        <f t="shared" si="5"/>
        <v>2.4983912337662337</v>
      </c>
      <c r="T38" s="261">
        <f t="shared" si="6"/>
        <v>1.4990347402597402</v>
      </c>
      <c r="U38" s="240"/>
      <c r="V38" s="240"/>
      <c r="W38" s="240"/>
      <c r="X38" s="240"/>
      <c r="Y38" s="240"/>
      <c r="Z38" s="240"/>
      <c r="AA38" s="240"/>
      <c r="AB38" s="240"/>
      <c r="AC38" s="240"/>
      <c r="AD38" s="240"/>
      <c r="AE38" s="240"/>
      <c r="AF38" s="240"/>
      <c r="AG38" s="240"/>
      <c r="AH38" s="240"/>
      <c r="AI38" s="240"/>
    </row>
    <row r="39" spans="1:35" s="264" customFormat="1" x14ac:dyDescent="0.2">
      <c r="A39" s="248" t="s">
        <v>379</v>
      </c>
      <c r="B39" s="249" t="s">
        <v>41</v>
      </c>
      <c r="C39" s="272"/>
      <c r="D39" s="251">
        <f t="shared" si="0"/>
        <v>0.29870129870129869</v>
      </c>
      <c r="E39" s="252">
        <f>[4]Pilotage!C49</f>
        <v>0.23</v>
      </c>
      <c r="F39" s="252"/>
      <c r="G39" s="252"/>
      <c r="H39" s="254">
        <v>0.2</v>
      </c>
      <c r="I39" s="255">
        <f t="shared" si="1"/>
        <v>0.8</v>
      </c>
      <c r="J39" s="256" t="s">
        <v>605</v>
      </c>
      <c r="K39" s="256">
        <v>1.0005612238864889</v>
      </c>
      <c r="L39" s="257">
        <f t="shared" si="8"/>
        <v>0.99943909090909089</v>
      </c>
      <c r="M39" s="258">
        <f>H39*[4]InfraDensité!infra_d_f+I39*[4]InfraDensité!infra_d_r</f>
        <v>0.40197743999999996</v>
      </c>
      <c r="N39" s="266">
        <f t="shared" si="2"/>
        <v>0.52204862337662328</v>
      </c>
      <c r="O39" s="260">
        <f t="shared" si="3"/>
        <v>3.6890000000000001</v>
      </c>
      <c r="P39" s="260">
        <f t="shared" si="4"/>
        <v>1.9258373716363633</v>
      </c>
      <c r="Q39" s="260"/>
      <c r="R39" s="260">
        <f>IF(OR(D39&gt;0.3,D39="&gt; saturation"),1,1-(0.3-D39)*(H39*[4]Retrait!retrait_v_f+I39*[4]Retrait!retrait_v_r))</f>
        <v>0.99943909090909089</v>
      </c>
      <c r="S39" s="260">
        <f t="shared" si="5"/>
        <v>2.4985977272727271</v>
      </c>
      <c r="T39" s="261">
        <f t="shared" si="6"/>
        <v>1.4991586363636364</v>
      </c>
      <c r="U39" s="240"/>
      <c r="V39" s="240"/>
      <c r="W39" s="240"/>
      <c r="X39" s="240"/>
      <c r="Y39" s="240"/>
      <c r="Z39" s="240"/>
      <c r="AA39" s="240"/>
      <c r="AB39" s="240"/>
      <c r="AC39" s="240"/>
      <c r="AD39" s="240"/>
      <c r="AE39" s="240"/>
      <c r="AF39" s="240"/>
      <c r="AG39" s="240"/>
      <c r="AH39" s="240"/>
      <c r="AI39" s="240"/>
    </row>
    <row r="40" spans="1:35" s="264" customFormat="1" x14ac:dyDescent="0.2">
      <c r="A40" s="248" t="s">
        <v>379</v>
      </c>
      <c r="B40" s="249" t="s">
        <v>41</v>
      </c>
      <c r="C40" s="272"/>
      <c r="D40" s="251">
        <f t="shared" si="0"/>
        <v>0.29870129870129869</v>
      </c>
      <c r="E40" s="252">
        <f>[4]Pilotage!C49</f>
        <v>0.23</v>
      </c>
      <c r="F40" s="252"/>
      <c r="G40" s="252"/>
      <c r="H40" s="254">
        <v>0.2</v>
      </c>
      <c r="I40" s="255">
        <f t="shared" si="1"/>
        <v>0.8</v>
      </c>
      <c r="J40" s="256" t="s">
        <v>612</v>
      </c>
      <c r="K40" s="256">
        <v>1.0005612238864889</v>
      </c>
      <c r="L40" s="257">
        <f t="shared" si="8"/>
        <v>0.99943909090909089</v>
      </c>
      <c r="M40" s="258">
        <f>H40*[4]InfraDensité!infra_d_f+I40*[4]InfraDensité!infra_d_r</f>
        <v>0.40197743999999996</v>
      </c>
      <c r="N40" s="266">
        <f t="shared" si="2"/>
        <v>0.52204862337662328</v>
      </c>
      <c r="O40" s="260">
        <f t="shared" si="3"/>
        <v>3.6890000000000001</v>
      </c>
      <c r="P40" s="260">
        <f t="shared" si="4"/>
        <v>1.9258373716363633</v>
      </c>
      <c r="Q40" s="260"/>
      <c r="R40" s="260">
        <f>IF(OR(D40&gt;0.3,D40="&gt; saturation"),1,1-(0.3-D40)*(H40*[4]Retrait!retrait_v_f+I40*[4]Retrait!retrait_v_r))</f>
        <v>0.99943909090909089</v>
      </c>
      <c r="S40" s="260">
        <f t="shared" si="5"/>
        <v>2.4985977272727271</v>
      </c>
      <c r="T40" s="261">
        <f t="shared" si="6"/>
        <v>1.4991586363636364</v>
      </c>
      <c r="U40" s="240"/>
      <c r="V40" s="240"/>
      <c r="W40" s="240"/>
      <c r="X40" s="240"/>
      <c r="Y40" s="240"/>
      <c r="Z40" s="240"/>
      <c r="AA40" s="240"/>
      <c r="AB40" s="240"/>
      <c r="AC40" s="240"/>
      <c r="AD40" s="240"/>
      <c r="AE40" s="240"/>
      <c r="AF40" s="240"/>
      <c r="AG40" s="240"/>
      <c r="AH40" s="240"/>
      <c r="AI40" s="240"/>
    </row>
    <row r="41" spans="1:35" s="264" customFormat="1" x14ac:dyDescent="0.2">
      <c r="A41" s="248" t="s">
        <v>379</v>
      </c>
      <c r="B41" s="249" t="s">
        <v>41</v>
      </c>
      <c r="C41" s="272"/>
      <c r="D41" s="251">
        <f t="shared" si="0"/>
        <v>0.29870129870129869</v>
      </c>
      <c r="E41" s="252">
        <f>[4]Pilotage!C50</f>
        <v>0.23</v>
      </c>
      <c r="F41" s="252"/>
      <c r="G41" s="252"/>
      <c r="H41" s="254">
        <v>0.2</v>
      </c>
      <c r="I41" s="255">
        <f t="shared" si="1"/>
        <v>0.8</v>
      </c>
      <c r="J41" s="256" t="s">
        <v>605</v>
      </c>
      <c r="K41" s="256">
        <v>1.0005612238864889</v>
      </c>
      <c r="L41" s="257">
        <f t="shared" si="8"/>
        <v>0.99943909090909089</v>
      </c>
      <c r="M41" s="258">
        <f>H41*[4]InfraDensité!infra_d_f+I41*[4]InfraDensité!infra_d_r</f>
        <v>0.40197743999999996</v>
      </c>
      <c r="N41" s="266">
        <f t="shared" si="2"/>
        <v>0.52204862337662328</v>
      </c>
      <c r="O41" s="260">
        <f t="shared" si="3"/>
        <v>3.6890000000000001</v>
      </c>
      <c r="P41" s="260">
        <f t="shared" si="4"/>
        <v>1.9258373716363633</v>
      </c>
      <c r="Q41" s="260"/>
      <c r="R41" s="260">
        <f>IF(OR(D41&gt;0.3,D41="&gt; saturation"),1,1-(0.3-D41)*(H41*[4]Retrait!retrait_v_f+I41*[4]Retrait!retrait_v_r))</f>
        <v>0.99943909090909089</v>
      </c>
      <c r="S41" s="260">
        <f t="shared" si="5"/>
        <v>2.4985977272727271</v>
      </c>
      <c r="T41" s="261">
        <f t="shared" si="6"/>
        <v>1.4991586363636364</v>
      </c>
      <c r="U41" s="240"/>
      <c r="V41" s="240"/>
      <c r="W41" s="240"/>
      <c r="X41" s="240"/>
      <c r="Y41" s="240"/>
      <c r="Z41" s="240"/>
      <c r="AA41" s="240"/>
      <c r="AB41" s="240"/>
      <c r="AC41" s="240"/>
      <c r="AD41" s="240"/>
      <c r="AE41" s="240"/>
      <c r="AF41" s="240"/>
      <c r="AG41" s="240"/>
      <c r="AH41" s="240"/>
      <c r="AI41" s="240"/>
    </row>
    <row r="42" spans="1:35" x14ac:dyDescent="0.2">
      <c r="A42" s="248" t="s">
        <v>379</v>
      </c>
      <c r="B42" s="249" t="s">
        <v>43</v>
      </c>
      <c r="C42" s="250"/>
      <c r="D42" s="251">
        <f t="shared" si="0"/>
        <v>0.29870129870129869</v>
      </c>
      <c r="E42" s="252">
        <f>[4]Pilotage!C50</f>
        <v>0.23</v>
      </c>
      <c r="F42" s="253"/>
      <c r="G42" s="254"/>
      <c r="H42" s="255">
        <v>1</v>
      </c>
      <c r="I42" s="255">
        <f t="shared" si="1"/>
        <v>0</v>
      </c>
      <c r="J42" s="256" t="s">
        <v>612</v>
      </c>
      <c r="K42" s="256">
        <v>1.000643920860762</v>
      </c>
      <c r="L42" s="257">
        <f t="shared" si="8"/>
        <v>0.99935649350649347</v>
      </c>
      <c r="M42" s="258">
        <f>H42*[4]InfraDensité!infra_d_f+I42*[4]InfraDensité!infra_d_r</f>
        <v>0.51120719999999997</v>
      </c>
      <c r="N42" s="273">
        <f t="shared" si="2"/>
        <v>0.66390545454545447</v>
      </c>
      <c r="O42" s="260">
        <f t="shared" si="3"/>
        <v>3.6890000000000001</v>
      </c>
      <c r="P42" s="260">
        <f t="shared" si="4"/>
        <v>2.4491472218181816</v>
      </c>
      <c r="Q42" s="260"/>
      <c r="R42" s="260">
        <f>IF(OR(D42&gt;0.3,D42="&gt; saturation"),1,1-(0.3-D42)*(H42*[4]Retrait!retrait_v_f+I42*[4]Retrait!retrait_v_r))</f>
        <v>0.99935649350649347</v>
      </c>
      <c r="S42" s="260">
        <f t="shared" si="5"/>
        <v>2.4983912337662337</v>
      </c>
      <c r="T42" s="261">
        <f t="shared" si="6"/>
        <v>1.4990347402597402</v>
      </c>
      <c r="U42" s="240"/>
      <c r="V42" s="240"/>
      <c r="W42" s="240"/>
      <c r="X42" s="240"/>
      <c r="Y42" s="240"/>
      <c r="Z42" s="240"/>
      <c r="AA42" s="240"/>
      <c r="AB42" s="240"/>
      <c r="AC42" s="240"/>
      <c r="AD42" s="240"/>
      <c r="AE42" s="240"/>
      <c r="AF42" s="240"/>
      <c r="AG42" s="240"/>
      <c r="AH42" s="240"/>
      <c r="AI42" s="240"/>
    </row>
    <row r="43" spans="1:35" x14ac:dyDescent="0.2">
      <c r="A43" s="248" t="s">
        <v>379</v>
      </c>
      <c r="B43" s="249" t="s">
        <v>43</v>
      </c>
      <c r="C43" s="250"/>
      <c r="D43" s="251">
        <f t="shared" si="0"/>
        <v>0.29870129870129869</v>
      </c>
      <c r="E43" s="252">
        <f>[4]Pilotage!C51</f>
        <v>0.23</v>
      </c>
      <c r="F43" s="253"/>
      <c r="G43" s="254"/>
      <c r="H43" s="255">
        <v>1</v>
      </c>
      <c r="I43" s="255">
        <f t="shared" si="1"/>
        <v>0</v>
      </c>
      <c r="J43" s="256" t="s">
        <v>605</v>
      </c>
      <c r="K43" s="256">
        <v>1.000643920860762</v>
      </c>
      <c r="L43" s="257">
        <f t="shared" si="8"/>
        <v>0.99935649350649347</v>
      </c>
      <c r="M43" s="258">
        <f>H43*[4]InfraDensité!infra_d_f+I43*[4]InfraDensité!infra_d_r</f>
        <v>0.51120719999999997</v>
      </c>
      <c r="N43" s="273">
        <f t="shared" si="2"/>
        <v>0.66390545454545447</v>
      </c>
      <c r="O43" s="260">
        <f t="shared" si="3"/>
        <v>3.6890000000000001</v>
      </c>
      <c r="P43" s="260">
        <f t="shared" si="4"/>
        <v>2.4491472218181816</v>
      </c>
      <c r="Q43" s="260"/>
      <c r="R43" s="260">
        <f>IF(OR(D43&gt;0.3,D43="&gt; saturation"),1,1-(0.3-D43)*(H43*[4]Retrait!retrait_v_f+I43*[4]Retrait!retrait_v_r))</f>
        <v>0.99935649350649347</v>
      </c>
      <c r="S43" s="260">
        <f t="shared" si="5"/>
        <v>2.4983912337662337</v>
      </c>
      <c r="T43" s="261">
        <f t="shared" si="6"/>
        <v>1.4990347402597402</v>
      </c>
      <c r="U43" s="240"/>
      <c r="V43" s="240"/>
      <c r="W43" s="240"/>
      <c r="X43" s="240"/>
      <c r="Y43" s="240"/>
      <c r="Z43" s="240"/>
      <c r="AA43" s="240"/>
      <c r="AB43" s="240"/>
      <c r="AC43" s="240"/>
      <c r="AD43" s="240"/>
      <c r="AE43" s="240"/>
      <c r="AF43" s="240"/>
      <c r="AG43" s="240"/>
      <c r="AH43" s="240"/>
      <c r="AI43" s="240"/>
    </row>
    <row r="44" spans="1:35" x14ac:dyDescent="0.2">
      <c r="A44" s="248" t="s">
        <v>379</v>
      </c>
      <c r="B44" s="249" t="s">
        <v>45</v>
      </c>
      <c r="C44" s="250"/>
      <c r="D44" s="251">
        <f t="shared" si="0"/>
        <v>0.29870129870129869</v>
      </c>
      <c r="E44" s="252">
        <f>[4]Pilotage!C51</f>
        <v>0.23</v>
      </c>
      <c r="F44" s="253"/>
      <c r="G44" s="254"/>
      <c r="H44" s="255">
        <v>0</v>
      </c>
      <c r="I44" s="255">
        <f t="shared" si="1"/>
        <v>1</v>
      </c>
      <c r="J44" s="256" t="s">
        <v>612</v>
      </c>
      <c r="K44" s="256">
        <v>1.000540551778623</v>
      </c>
      <c r="L44" s="257">
        <f t="shared" si="8"/>
        <v>0.99945974025974027</v>
      </c>
      <c r="M44" s="258">
        <f>H44*[4]InfraDensité!infra_d_f+I44*[4]InfraDensité!infra_d_r</f>
        <v>0.37466999999999995</v>
      </c>
      <c r="N44" s="274">
        <f t="shared" si="2"/>
        <v>0.48658441558441551</v>
      </c>
      <c r="O44" s="260">
        <f t="shared" si="3"/>
        <v>3.6890000000000001</v>
      </c>
      <c r="P44" s="260">
        <f t="shared" si="4"/>
        <v>1.7950099090909089</v>
      </c>
      <c r="Q44" s="260"/>
      <c r="R44" s="260">
        <f>IF(OR(D44&gt;0.3,D44="&gt; saturation"),1,1-(0.3-D44)*(H44*[4]Retrait!retrait_v_f+I44*[4]Retrait!retrait_v_r))</f>
        <v>0.99945974025974027</v>
      </c>
      <c r="S44" s="260">
        <f t="shared" si="5"/>
        <v>2.4986493506493503</v>
      </c>
      <c r="T44" s="261">
        <f t="shared" si="6"/>
        <v>1.4991896103896103</v>
      </c>
      <c r="U44" s="240"/>
      <c r="V44" s="240"/>
      <c r="W44" s="240"/>
      <c r="X44" s="240"/>
      <c r="Y44" s="240"/>
      <c r="Z44" s="240"/>
      <c r="AA44" s="240"/>
      <c r="AB44" s="240"/>
      <c r="AC44" s="240"/>
      <c r="AD44" s="240"/>
      <c r="AE44" s="240"/>
      <c r="AF44" s="240"/>
      <c r="AG44" s="240"/>
      <c r="AH44" s="240"/>
      <c r="AI44" s="240"/>
    </row>
    <row r="45" spans="1:35" x14ac:dyDescent="0.2">
      <c r="A45" s="248" t="s">
        <v>379</v>
      </c>
      <c r="B45" s="249" t="s">
        <v>45</v>
      </c>
      <c r="C45" s="250"/>
      <c r="D45" s="251">
        <f t="shared" si="0"/>
        <v>0.29870129870129869</v>
      </c>
      <c r="E45" s="252">
        <f>[4]Pilotage!C52</f>
        <v>0.23</v>
      </c>
      <c r="F45" s="253"/>
      <c r="G45" s="254"/>
      <c r="H45" s="255">
        <v>0</v>
      </c>
      <c r="I45" s="255">
        <f t="shared" si="1"/>
        <v>1</v>
      </c>
      <c r="J45" s="256" t="s">
        <v>605</v>
      </c>
      <c r="K45" s="256">
        <v>1.000540551778623</v>
      </c>
      <c r="L45" s="257">
        <f t="shared" si="8"/>
        <v>0.99945974025974027</v>
      </c>
      <c r="M45" s="258">
        <f>H45*[4]InfraDensité!infra_d_f+I45*[4]InfraDensité!infra_d_r</f>
        <v>0.37466999999999995</v>
      </c>
      <c r="N45" s="274">
        <f t="shared" si="2"/>
        <v>0.48658441558441551</v>
      </c>
      <c r="O45" s="260">
        <f t="shared" si="3"/>
        <v>3.6890000000000001</v>
      </c>
      <c r="P45" s="260">
        <f t="shared" si="4"/>
        <v>1.7950099090909089</v>
      </c>
      <c r="Q45" s="260"/>
      <c r="R45" s="260">
        <f>IF(OR(D45&gt;0.3,D45="&gt; saturation"),1,1-(0.3-D45)*(H45*[4]Retrait!retrait_v_f+I45*[4]Retrait!retrait_v_r))</f>
        <v>0.99945974025974027</v>
      </c>
      <c r="S45" s="260">
        <f t="shared" si="5"/>
        <v>2.4986493506493503</v>
      </c>
      <c r="T45" s="261">
        <f t="shared" si="6"/>
        <v>1.4991896103896103</v>
      </c>
      <c r="U45" s="240"/>
      <c r="V45" s="240"/>
      <c r="W45" s="240"/>
      <c r="X45" s="240"/>
      <c r="Y45" s="240"/>
      <c r="Z45" s="240"/>
      <c r="AA45" s="240"/>
      <c r="AB45" s="240"/>
      <c r="AC45" s="240"/>
      <c r="AD45" s="240"/>
      <c r="AE45" s="240"/>
      <c r="AF45" s="240"/>
      <c r="AG45" s="240"/>
      <c r="AH45" s="240"/>
      <c r="AI45" s="240"/>
    </row>
    <row r="46" spans="1:35" x14ac:dyDescent="0.2">
      <c r="A46" s="248" t="s">
        <v>379</v>
      </c>
      <c r="B46" s="249" t="s">
        <v>39</v>
      </c>
      <c r="C46" s="250"/>
      <c r="D46" s="251">
        <f t="shared" si="0"/>
        <v>0.29870129870129869</v>
      </c>
      <c r="E46" s="252">
        <f>[4]Pilotage!C53</f>
        <v>0.23</v>
      </c>
      <c r="F46" s="253"/>
      <c r="G46" s="254"/>
      <c r="H46" s="254">
        <v>0.2</v>
      </c>
      <c r="I46" s="255">
        <f t="shared" si="1"/>
        <v>0.8</v>
      </c>
      <c r="J46" s="256" t="s">
        <v>605</v>
      </c>
      <c r="K46" s="256">
        <v>1.0005612238864889</v>
      </c>
      <c r="L46" s="257">
        <f t="shared" si="8"/>
        <v>0.99943909090909089</v>
      </c>
      <c r="M46" s="258">
        <f>H46*[4]InfraDensité!infra_d_f+I46*[4]InfraDensité!infra_d_r</f>
        <v>0.40197743999999996</v>
      </c>
      <c r="N46" s="267">
        <f t="shared" si="2"/>
        <v>0.52204862337662328</v>
      </c>
      <c r="O46" s="260">
        <f t="shared" si="3"/>
        <v>3.6890000000000001</v>
      </c>
      <c r="P46" s="260">
        <f t="shared" si="4"/>
        <v>1.9258373716363633</v>
      </c>
      <c r="Q46" s="260"/>
      <c r="R46" s="260">
        <f>IF(OR(D46&gt;0.3,D46="&gt; saturation"),1,1-(0.3-D46)*(H46*[4]Retrait!retrait_v_f+I46*[4]Retrait!retrait_v_r))</f>
        <v>0.99943909090909089</v>
      </c>
      <c r="S46" s="260">
        <f t="shared" si="5"/>
        <v>2.4985977272727271</v>
      </c>
      <c r="T46" s="261">
        <f t="shared" si="6"/>
        <v>1.4991586363636364</v>
      </c>
    </row>
    <row r="47" spans="1:35" x14ac:dyDescent="0.2">
      <c r="A47" s="248" t="s">
        <v>379</v>
      </c>
      <c r="B47" s="249" t="s">
        <v>53</v>
      </c>
      <c r="C47" s="250"/>
      <c r="D47" s="251">
        <f t="shared" si="0"/>
        <v>0.4285714285714286</v>
      </c>
      <c r="E47" s="252">
        <f>[4]Pilotage!C54</f>
        <v>0.3</v>
      </c>
      <c r="F47" s="253"/>
      <c r="G47" s="254"/>
      <c r="H47" s="254">
        <v>0.2</v>
      </c>
      <c r="I47" s="255">
        <f t="shared" si="1"/>
        <v>0.8</v>
      </c>
      <c r="J47" s="275" t="s">
        <v>606</v>
      </c>
      <c r="K47" s="256">
        <v>1.7413912581760811</v>
      </c>
      <c r="L47" s="257">
        <f t="shared" ref="L47:L53" si="9">N47</f>
        <v>0.57425348571428569</v>
      </c>
      <c r="M47" s="258">
        <f>H47*[4]InfraDensité!infra_d_f+I47*[4]InfraDensité!infra_d_r</f>
        <v>0.40197743999999996</v>
      </c>
      <c r="N47" s="259">
        <f t="shared" si="2"/>
        <v>0.57425348571428569</v>
      </c>
      <c r="O47" s="260">
        <f t="shared" si="3"/>
        <v>3.29</v>
      </c>
      <c r="P47" s="260">
        <f t="shared" si="4"/>
        <v>1.889293968</v>
      </c>
      <c r="Q47" s="260"/>
      <c r="R47" s="260">
        <f>IF(OR(D47&gt;0.3,D47="&gt; saturation"),1,1-(0.3-D47)*(H47*[4]Retrait!retrait_v_f+I47*[4]Retrait!retrait_v_r))</f>
        <v>1</v>
      </c>
      <c r="S47" s="260">
        <f t="shared" si="5"/>
        <v>2.5</v>
      </c>
      <c r="T47" s="261">
        <f t="shared" si="6"/>
        <v>1.5</v>
      </c>
    </row>
    <row r="48" spans="1:35" x14ac:dyDescent="0.2">
      <c r="A48" s="248" t="s">
        <v>379</v>
      </c>
      <c r="B48" s="249" t="s">
        <v>70</v>
      </c>
      <c r="C48" s="250"/>
      <c r="D48" s="251">
        <f t="shared" si="0"/>
        <v>0.4285714285714286</v>
      </c>
      <c r="E48" s="252">
        <f>[4]Pilotage!C55</f>
        <v>0.3</v>
      </c>
      <c r="F48" s="253"/>
      <c r="G48" s="254"/>
      <c r="H48" s="254">
        <v>0.2</v>
      </c>
      <c r="I48" s="255">
        <f t="shared" si="1"/>
        <v>0.8</v>
      </c>
      <c r="J48" s="275" t="s">
        <v>606</v>
      </c>
      <c r="K48" s="256">
        <v>1.7413912581760811</v>
      </c>
      <c r="L48" s="257">
        <f t="shared" si="9"/>
        <v>0.57425348571428569</v>
      </c>
      <c r="M48" s="258">
        <f>H48*[4]InfraDensité!infra_d_f+I48*[4]InfraDensité!infra_d_r</f>
        <v>0.40197743999999996</v>
      </c>
      <c r="N48" s="259">
        <f t="shared" si="2"/>
        <v>0.57425348571428569</v>
      </c>
      <c r="O48" s="260">
        <f t="shared" si="3"/>
        <v>3.29</v>
      </c>
      <c r="P48" s="260">
        <f t="shared" si="4"/>
        <v>1.889293968</v>
      </c>
      <c r="Q48" s="260"/>
      <c r="R48" s="260">
        <f>IF(OR(D48&gt;0.3,D48="&gt; saturation"),1,1-(0.3-D48)*(H48*[4]Retrait!retrait_v_f+I48*[4]Retrait!retrait_v_r))</f>
        <v>1</v>
      </c>
      <c r="S48" s="260">
        <f t="shared" si="5"/>
        <v>2.5</v>
      </c>
      <c r="T48" s="261">
        <f t="shared" si="6"/>
        <v>1.5</v>
      </c>
    </row>
    <row r="49" spans="1:20" x14ac:dyDescent="0.2">
      <c r="A49" s="248" t="s">
        <v>379</v>
      </c>
      <c r="B49" s="249" t="s">
        <v>80</v>
      </c>
      <c r="C49" s="250"/>
      <c r="D49" s="251">
        <f t="shared" si="0"/>
        <v>7.0000000288900008E-2</v>
      </c>
      <c r="E49" s="252">
        <f>[4]Pilotage!C56</f>
        <v>6.5420561000000002E-2</v>
      </c>
      <c r="F49" s="253"/>
      <c r="G49" s="254"/>
      <c r="H49" s="254">
        <v>0.2</v>
      </c>
      <c r="I49" s="255">
        <f t="shared" si="1"/>
        <v>0.8</v>
      </c>
      <c r="J49" s="275" t="s">
        <v>606</v>
      </c>
      <c r="K49" s="256">
        <v>2.3249549502081508</v>
      </c>
      <c r="L49" s="257">
        <f t="shared" si="9"/>
        <v>0.43011586091613124</v>
      </c>
      <c r="M49" s="258">
        <f>H49*[4]InfraDensité!infra_d_f+I49*[4]InfraDensité!infra_d_r</f>
        <v>0.40197743999999996</v>
      </c>
      <c r="N49" s="276">
        <f t="shared" si="2"/>
        <v>0.43011586091613124</v>
      </c>
      <c r="O49" s="260">
        <f t="shared" si="3"/>
        <v>4.6271028022999996</v>
      </c>
      <c r="P49" s="260">
        <f t="shared" si="4"/>
        <v>1.9901903053587078</v>
      </c>
      <c r="Q49" s="260"/>
      <c r="R49" s="260">
        <f>IF(OR(D49&gt;0.3,D49="&gt; saturation"),1,1-(0.3-D49)*(H49*[4]Retrait!retrait_v_f+I49*[4]Retrait!retrait_v_r))</f>
        <v>0.90066300012477596</v>
      </c>
      <c r="S49" s="260">
        <f t="shared" si="5"/>
        <v>2.2516575003119397</v>
      </c>
      <c r="T49" s="261">
        <f t="shared" si="6"/>
        <v>1.3509945001871639</v>
      </c>
    </row>
    <row r="50" spans="1:20" x14ac:dyDescent="0.2">
      <c r="A50" s="248" t="s">
        <v>379</v>
      </c>
      <c r="B50" s="249" t="s">
        <v>111</v>
      </c>
      <c r="C50" s="250"/>
      <c r="D50" s="251">
        <f t="shared" si="0"/>
        <v>0.53846153846153844</v>
      </c>
      <c r="E50" s="252">
        <f>[4]Pilotage!C57</f>
        <v>0.35</v>
      </c>
      <c r="F50" s="253"/>
      <c r="G50" s="254"/>
      <c r="H50" s="254">
        <v>0.2</v>
      </c>
      <c r="I50" s="255">
        <f t="shared" si="1"/>
        <v>0.8</v>
      </c>
      <c r="J50" s="275" t="s">
        <v>606</v>
      </c>
      <c r="K50" s="256">
        <v>1.617006168306361</v>
      </c>
      <c r="L50" s="257">
        <f t="shared" si="9"/>
        <v>0.61842683076923066</v>
      </c>
      <c r="M50" s="258">
        <f>H50*[4]InfraDensité!infra_d_f+I50*[4]InfraDensité!infra_d_r</f>
        <v>0.40197743999999996</v>
      </c>
      <c r="N50" s="269">
        <f t="shared" si="2"/>
        <v>0.61842683076923066</v>
      </c>
      <c r="O50" s="260">
        <f t="shared" si="3"/>
        <v>3.0049999999999999</v>
      </c>
      <c r="P50" s="260">
        <f t="shared" si="4"/>
        <v>1.8583726264615381</v>
      </c>
      <c r="Q50" s="260"/>
      <c r="R50" s="260">
        <f>IF(OR(D50&gt;0.3,D50="&gt; saturation"),1,1-(0.3-D50)*(H50*[4]Retrait!retrait_v_f+I50*[4]Retrait!retrait_v_r))</f>
        <v>1</v>
      </c>
      <c r="S50" s="260">
        <f t="shared" si="5"/>
        <v>2.5</v>
      </c>
      <c r="T50" s="261">
        <f t="shared" si="6"/>
        <v>1.5</v>
      </c>
    </row>
    <row r="51" spans="1:20" x14ac:dyDescent="0.2">
      <c r="A51" s="248" t="s">
        <v>379</v>
      </c>
      <c r="B51" s="249" t="s">
        <v>51</v>
      </c>
      <c r="C51" s="250"/>
      <c r="D51" s="251">
        <f t="shared" si="0"/>
        <v>0.53846153846153844</v>
      </c>
      <c r="E51" s="252">
        <f>[4]Pilotage!C58</f>
        <v>0.35</v>
      </c>
      <c r="F51" s="253"/>
      <c r="G51" s="254"/>
      <c r="H51" s="254">
        <v>0.2</v>
      </c>
      <c r="I51" s="255">
        <f t="shared" si="1"/>
        <v>0.8</v>
      </c>
      <c r="J51" s="275" t="s">
        <v>606</v>
      </c>
      <c r="K51" s="256">
        <v>1.617006168306361</v>
      </c>
      <c r="L51" s="257">
        <f t="shared" si="9"/>
        <v>0.61842683076923066</v>
      </c>
      <c r="M51" s="258">
        <f>H51*[4]InfraDensité!infra_d_f+I51*[4]InfraDensité!infra_d_r</f>
        <v>0.40197743999999996</v>
      </c>
      <c r="N51" s="269">
        <f t="shared" si="2"/>
        <v>0.61842683076923066</v>
      </c>
      <c r="O51" s="260">
        <f t="shared" si="3"/>
        <v>3.0049999999999999</v>
      </c>
      <c r="P51" s="260">
        <f t="shared" si="4"/>
        <v>1.8583726264615381</v>
      </c>
      <c r="Q51" s="260"/>
      <c r="R51" s="260">
        <f>IF(OR(D51&gt;0.3,D51="&gt; saturation"),1,1-(0.3-D51)*(H51*[4]Retrait!retrait_v_f+I51*[4]Retrait!retrait_v_r))</f>
        <v>1</v>
      </c>
      <c r="S51" s="260">
        <f t="shared" si="5"/>
        <v>2.5</v>
      </c>
      <c r="T51" s="261">
        <f t="shared" si="6"/>
        <v>1.5</v>
      </c>
    </row>
    <row r="52" spans="1:20" x14ac:dyDescent="0.2">
      <c r="A52" s="248" t="s">
        <v>379</v>
      </c>
      <c r="B52" s="249" t="s">
        <v>125</v>
      </c>
      <c r="C52" s="250" t="s">
        <v>613</v>
      </c>
      <c r="D52" s="251">
        <f t="shared" si="0"/>
        <v>0.4285714285714286</v>
      </c>
      <c r="E52" s="252">
        <f>[4]Pilotage!C59</f>
        <v>0.3</v>
      </c>
      <c r="F52" s="253"/>
      <c r="G52" s="254"/>
      <c r="H52" s="254">
        <v>0.2</v>
      </c>
      <c r="I52" s="255">
        <f t="shared" si="1"/>
        <v>0.8</v>
      </c>
      <c r="J52" s="275" t="s">
        <v>606</v>
      </c>
      <c r="K52" s="256">
        <v>1.7413912581760811</v>
      </c>
      <c r="L52" s="257">
        <f t="shared" si="9"/>
        <v>0.57425348571428569</v>
      </c>
      <c r="M52" s="258">
        <f>H52*[4]InfraDensité!infra_d_f+I52*[4]InfraDensité!infra_d_r</f>
        <v>0.40197743999999996</v>
      </c>
      <c r="N52" s="259">
        <f t="shared" si="2"/>
        <v>0.57425348571428569</v>
      </c>
      <c r="O52" s="260">
        <f t="shared" si="3"/>
        <v>3.29</v>
      </c>
      <c r="P52" s="260">
        <f t="shared" si="4"/>
        <v>1.889293968</v>
      </c>
      <c r="Q52" s="260"/>
      <c r="R52" s="260">
        <f>IF(OR(D52&gt;0.3,D52="&gt; saturation"),1,1-(0.3-D52)*(H52*[4]Retrait!retrait_v_f+I52*[4]Retrait!retrait_v_r))</f>
        <v>1</v>
      </c>
      <c r="S52" s="260">
        <f t="shared" si="5"/>
        <v>2.5</v>
      </c>
      <c r="T52" s="261">
        <f t="shared" si="6"/>
        <v>1.5</v>
      </c>
    </row>
    <row r="53" spans="1:20" x14ac:dyDescent="0.2">
      <c r="A53" s="248" t="s">
        <v>379</v>
      </c>
      <c r="B53" s="249" t="s">
        <v>81</v>
      </c>
      <c r="C53" s="250"/>
      <c r="D53" s="251">
        <f t="shared" si="0"/>
        <v>0.4285714285714286</v>
      </c>
      <c r="E53" s="252">
        <f>[4]Pilotage!C59</f>
        <v>0.3</v>
      </c>
      <c r="F53" s="253"/>
      <c r="G53" s="254"/>
      <c r="H53" s="254">
        <v>0.2</v>
      </c>
      <c r="I53" s="255">
        <f t="shared" si="1"/>
        <v>0.8</v>
      </c>
      <c r="J53" s="275" t="s">
        <v>606</v>
      </c>
      <c r="K53" s="256">
        <v>1.7413912581760811</v>
      </c>
      <c r="L53" s="257">
        <f t="shared" si="9"/>
        <v>0.57425348571428569</v>
      </c>
      <c r="M53" s="258">
        <f>H53*[4]InfraDensité!infra_d_f+I53*[4]InfraDensité!infra_d_r</f>
        <v>0.40197743999999996</v>
      </c>
      <c r="N53" s="259">
        <f t="shared" si="2"/>
        <v>0.57425348571428569</v>
      </c>
      <c r="O53" s="260">
        <f t="shared" si="3"/>
        <v>3.29</v>
      </c>
      <c r="P53" s="260">
        <f t="shared" si="4"/>
        <v>1.889293968</v>
      </c>
      <c r="Q53" s="260"/>
      <c r="R53" s="260">
        <f>IF(OR(D53&gt;0.3,D53="&gt; saturation"),1,1-(0.3-D53)*(H53*[4]Retrait!retrait_v_f+I53*[4]Retrait!retrait_v_r))</f>
        <v>1</v>
      </c>
      <c r="S53" s="260">
        <f t="shared" si="5"/>
        <v>2.5</v>
      </c>
      <c r="T53" s="261">
        <f t="shared" si="6"/>
        <v>1.5</v>
      </c>
    </row>
    <row r="54" spans="1:20" x14ac:dyDescent="0.2">
      <c r="A54" s="248" t="s">
        <v>379</v>
      </c>
      <c r="B54" s="249" t="s">
        <v>81</v>
      </c>
      <c r="C54" s="250"/>
      <c r="D54" s="251">
        <f t="shared" si="0"/>
        <v>0.25</v>
      </c>
      <c r="E54" s="252">
        <f>[4]Pilotage!C60</f>
        <v>0.2</v>
      </c>
      <c r="F54" s="253"/>
      <c r="G54" s="254"/>
      <c r="H54" s="254">
        <v>0.2</v>
      </c>
      <c r="I54" s="255">
        <f t="shared" si="1"/>
        <v>0.8</v>
      </c>
      <c r="J54" s="275" t="s">
        <v>605</v>
      </c>
      <c r="K54" s="256">
        <v>1.022071637001037</v>
      </c>
      <c r="L54" s="257">
        <f t="shared" ref="L54:L61" si="10">R54</f>
        <v>0.97840499999999997</v>
      </c>
      <c r="M54" s="258">
        <f>H54*[4]InfraDensité!infra_d_f+I54*[4]InfraDensité!infra_d_r</f>
        <v>0.40197743999999996</v>
      </c>
      <c r="N54" s="265">
        <f t="shared" si="2"/>
        <v>0.50247179999999991</v>
      </c>
      <c r="O54" s="260">
        <f t="shared" si="3"/>
        <v>3.86</v>
      </c>
      <c r="P54" s="260">
        <f t="shared" si="4"/>
        <v>1.9395411479999995</v>
      </c>
      <c r="Q54" s="260"/>
      <c r="R54" s="260">
        <f>IF(OR(D54&gt;0.3,D54="&gt; saturation"),1,1-(0.3-D54)*(H54*[4]Retrait!retrait_v_f+I54*[4]Retrait!retrait_v_r))</f>
        <v>0.97840499999999997</v>
      </c>
      <c r="S54" s="260">
        <f t="shared" si="5"/>
        <v>2.4460124999999997</v>
      </c>
      <c r="T54" s="261">
        <f t="shared" si="6"/>
        <v>1.4676075</v>
      </c>
    </row>
    <row r="55" spans="1:20" x14ac:dyDescent="0.2">
      <c r="A55" s="248" t="s">
        <v>379</v>
      </c>
      <c r="B55" s="249" t="s">
        <v>84</v>
      </c>
      <c r="C55" s="250"/>
      <c r="D55" s="251">
        <f t="shared" si="0"/>
        <v>7.0000000288900008E-2</v>
      </c>
      <c r="E55" s="252">
        <f>[4]Pilotage!C61</f>
        <v>6.5420561000000002E-2</v>
      </c>
      <c r="F55" s="253"/>
      <c r="G55" s="254"/>
      <c r="H55" s="254">
        <v>0.2</v>
      </c>
      <c r="I55" s="255">
        <f t="shared" si="1"/>
        <v>0.8</v>
      </c>
      <c r="J55" s="256" t="s">
        <v>605</v>
      </c>
      <c r="K55" s="256">
        <v>1.1102931949702191</v>
      </c>
      <c r="L55" s="257">
        <f t="shared" si="10"/>
        <v>0.90066300012477596</v>
      </c>
      <c r="M55" s="258">
        <f>H55*[4]InfraDensité!infra_d_f+I55*[4]InfraDensité!infra_d_r</f>
        <v>0.40197743999999996</v>
      </c>
      <c r="N55" s="265">
        <f t="shared" si="2"/>
        <v>0.43011586091613124</v>
      </c>
      <c r="O55" s="260">
        <f t="shared" si="3"/>
        <v>4.6271028022999996</v>
      </c>
      <c r="P55" s="260">
        <f t="shared" si="4"/>
        <v>1.9901903053587078</v>
      </c>
      <c r="Q55" s="260"/>
      <c r="R55" s="260">
        <f>1-(0.3-D55)*(H55*[4]Retrait!retrait_v_f+I55*[4]Retrait!retrait_v_r)</f>
        <v>0.90066300012477596</v>
      </c>
      <c r="S55" s="260">
        <f t="shared" si="5"/>
        <v>2.2516575003119397</v>
      </c>
      <c r="T55" s="261">
        <f t="shared" si="6"/>
        <v>1.3509945001871639</v>
      </c>
    </row>
    <row r="56" spans="1:20" x14ac:dyDescent="0.2">
      <c r="A56" s="248" t="s">
        <v>379</v>
      </c>
      <c r="B56" s="249" t="s">
        <v>86</v>
      </c>
      <c r="C56" s="250"/>
      <c r="D56" s="251">
        <f t="shared" si="0"/>
        <v>7.0000000288900008E-2</v>
      </c>
      <c r="E56" s="252">
        <f>[4]Pilotage!C62</f>
        <v>6.5420561000000002E-2</v>
      </c>
      <c r="F56" s="277">
        <v>7.6999999999999999E-2</v>
      </c>
      <c r="G56" s="277"/>
      <c r="H56" s="254">
        <v>0.2</v>
      </c>
      <c r="I56" s="255">
        <f t="shared" si="1"/>
        <v>0.8</v>
      </c>
      <c r="J56" s="256" t="s">
        <v>605</v>
      </c>
      <c r="K56" s="256">
        <v>1.0248006189575121</v>
      </c>
      <c r="L56" s="257">
        <f t="shared" si="10"/>
        <v>0.97579956676573776</v>
      </c>
      <c r="M56" s="258">
        <f>H56*[4]InfraDensité!infra_d_f+I56*[4]InfraDensité!infra_d_r</f>
        <v>0.40197743999999996</v>
      </c>
      <c r="N56" s="265">
        <f t="shared" si="2"/>
        <v>0.46599768246601431</v>
      </c>
      <c r="O56" s="260">
        <f t="shared" si="3"/>
        <v>4.6271028022999996</v>
      </c>
      <c r="P56" s="260">
        <f t="shared" si="4"/>
        <v>2.1562191824038002</v>
      </c>
      <c r="Q56" s="260"/>
      <c r="R56" s="260">
        <f>(1-(0.3-D56)*(H56*[4]Retrait!retrait_v_f+I56*[4]Retrait!retrait_v_r))/(1-F56)</f>
        <v>0.97579956676573776</v>
      </c>
      <c r="S56" s="260">
        <f t="shared" si="5"/>
        <v>2.4394989169143444</v>
      </c>
      <c r="T56" s="261">
        <f t="shared" si="6"/>
        <v>1.4636993501486066</v>
      </c>
    </row>
    <row r="57" spans="1:20" x14ac:dyDescent="0.2">
      <c r="A57" s="248" t="s">
        <v>379</v>
      </c>
      <c r="B57" s="249" t="s">
        <v>88</v>
      </c>
      <c r="C57" s="250"/>
      <c r="D57" s="251">
        <f t="shared" si="0"/>
        <v>7.0000000288900008E-2</v>
      </c>
      <c r="E57" s="252">
        <f>[4]Pilotage!C63</f>
        <v>6.5420561000000002E-2</v>
      </c>
      <c r="F57" s="278">
        <f>0.65*F58+0.2*F61+0.1*F59+0.05*F60</f>
        <v>3.9E-2</v>
      </c>
      <c r="G57" s="270">
        <f>0.65*G58+0.2*G61+0.1*G59+0.05*G60</f>
        <v>0.71350000000000002</v>
      </c>
      <c r="H57" s="254">
        <v>0.2</v>
      </c>
      <c r="I57" s="255">
        <f t="shared" si="1"/>
        <v>0.8</v>
      </c>
      <c r="J57" s="256" t="s">
        <v>605</v>
      </c>
      <c r="K57" s="256">
        <v>1.562588281296311</v>
      </c>
      <c r="L57" s="257">
        <f t="shared" si="10"/>
        <v>0.63996384202395795</v>
      </c>
      <c r="M57" s="258">
        <f>H57*[4]InfraDensité!infra_d_f+I57*[4]InfraDensité!infra_d_r</f>
        <v>0.40197743999999996</v>
      </c>
      <c r="N57" s="265">
        <f t="shared" si="2"/>
        <v>0.44757113518848207</v>
      </c>
      <c r="O57" s="260">
        <f t="shared" si="3"/>
        <v>4.6271028022999996</v>
      </c>
      <c r="P57" s="260">
        <f t="shared" si="4"/>
        <v>2.0709576538592174</v>
      </c>
      <c r="Q57" s="260"/>
      <c r="R57" s="260">
        <f>0.65*R58+0.2*R61+0.1*R59+0.05*R60</f>
        <v>0.63996384202395795</v>
      </c>
      <c r="S57" s="260">
        <f t="shared" si="5"/>
        <v>1.5999096050598949</v>
      </c>
      <c r="T57" s="261">
        <f t="shared" si="6"/>
        <v>0.95994576303593693</v>
      </c>
    </row>
    <row r="58" spans="1:20" x14ac:dyDescent="0.2">
      <c r="A58" s="248" t="s">
        <v>379</v>
      </c>
      <c r="B58" s="279" t="s">
        <v>90</v>
      </c>
      <c r="C58" s="250"/>
      <c r="D58" s="251">
        <f t="shared" si="0"/>
        <v>7.0000000288900008E-2</v>
      </c>
      <c r="E58" s="252">
        <f>[4]Pilotage!C64</f>
        <v>6.5420561000000002E-2</v>
      </c>
      <c r="F58" s="277">
        <v>0.06</v>
      </c>
      <c r="G58" s="280">
        <v>0.65</v>
      </c>
      <c r="H58" s="254">
        <v>0.2</v>
      </c>
      <c r="I58" s="255">
        <f t="shared" si="1"/>
        <v>0.8</v>
      </c>
      <c r="J58" s="256" t="s">
        <v>605</v>
      </c>
      <c r="K58" s="256">
        <v>1.42054747457718</v>
      </c>
      <c r="L58" s="257">
        <f t="shared" si="10"/>
        <v>0.70395394585291526</v>
      </c>
      <c r="M58" s="258">
        <f>H58*[4]InfraDensité!infra_d_f+I58*[4]InfraDensité!infra_d_r</f>
        <v>0.40197743999999996</v>
      </c>
      <c r="N58" s="265">
        <f t="shared" si="2"/>
        <v>0.45757006480439494</v>
      </c>
      <c r="O58" s="260">
        <f t="shared" si="3"/>
        <v>4.6271028022999996</v>
      </c>
      <c r="P58" s="260">
        <f t="shared" si="4"/>
        <v>2.1172237291050084</v>
      </c>
      <c r="Q58" s="260"/>
      <c r="R58" s="260">
        <f>N58/G58</f>
        <v>0.70395394585291526</v>
      </c>
      <c r="S58" s="260">
        <f t="shared" si="5"/>
        <v>1.759884864632288</v>
      </c>
      <c r="T58" s="261">
        <f t="shared" si="6"/>
        <v>1.0559309187793728</v>
      </c>
    </row>
    <row r="59" spans="1:20" x14ac:dyDescent="0.2">
      <c r="A59" s="248" t="s">
        <v>379</v>
      </c>
      <c r="B59" s="279" t="s">
        <v>93</v>
      </c>
      <c r="C59" s="250"/>
      <c r="D59" s="251">
        <f t="shared" si="0"/>
        <v>7.0000000288900008E-2</v>
      </c>
      <c r="E59" s="252">
        <f>[4]Pilotage!C65</f>
        <v>6.5420561000000002E-2</v>
      </c>
      <c r="F59" s="277"/>
      <c r="G59" s="280">
        <v>0.85</v>
      </c>
      <c r="H59" s="254">
        <v>0.2</v>
      </c>
      <c r="I59" s="255">
        <f t="shared" si="1"/>
        <v>0.8</v>
      </c>
      <c r="J59" s="256" t="s">
        <v>605</v>
      </c>
      <c r="K59" s="256">
        <v>1.976211707676929</v>
      </c>
      <c r="L59" s="257">
        <f t="shared" si="10"/>
        <v>0.50601865990133088</v>
      </c>
      <c r="M59" s="258">
        <f>H59*[4]InfraDensité!infra_d_f+I59*[4]InfraDensité!infra_d_r</f>
        <v>0.40197743999999996</v>
      </c>
      <c r="N59" s="276">
        <f t="shared" si="2"/>
        <v>0.43011586091613124</v>
      </c>
      <c r="O59" s="260">
        <f t="shared" si="3"/>
        <v>4.6271028022999996</v>
      </c>
      <c r="P59" s="260">
        <f t="shared" si="4"/>
        <v>1.9901903053587078</v>
      </c>
      <c r="Q59" s="260"/>
      <c r="R59" s="260">
        <f>N59/G59</f>
        <v>0.50601865990133088</v>
      </c>
      <c r="S59" s="260">
        <f t="shared" si="5"/>
        <v>1.265046649753327</v>
      </c>
      <c r="T59" s="261">
        <f t="shared" si="6"/>
        <v>0.75902798985199627</v>
      </c>
    </row>
    <row r="60" spans="1:20" x14ac:dyDescent="0.2">
      <c r="A60" s="248" t="s">
        <v>379</v>
      </c>
      <c r="B60" s="279" t="s">
        <v>91</v>
      </c>
      <c r="C60" s="250"/>
      <c r="D60" s="251">
        <f t="shared" si="0"/>
        <v>7.0000000288900008E-2</v>
      </c>
      <c r="E60" s="252">
        <f>[4]Pilotage!C66</f>
        <v>6.5420561000000002E-2</v>
      </c>
      <c r="F60" s="277"/>
      <c r="G60" s="280">
        <v>1</v>
      </c>
      <c r="H60" s="254">
        <v>0.2</v>
      </c>
      <c r="I60" s="255">
        <f t="shared" si="1"/>
        <v>0.8</v>
      </c>
      <c r="J60" s="256" t="s">
        <v>605</v>
      </c>
      <c r="K60" s="256">
        <v>2.3249549502081508</v>
      </c>
      <c r="L60" s="257">
        <f t="shared" si="10"/>
        <v>0.43011586091613124</v>
      </c>
      <c r="M60" s="258">
        <f>H60*[4]InfraDensité!infra_d_f+I60*[4]InfraDensité!infra_d_r</f>
        <v>0.40197743999999996</v>
      </c>
      <c r="N60" s="276">
        <f t="shared" si="2"/>
        <v>0.43011586091613124</v>
      </c>
      <c r="O60" s="260">
        <f t="shared" si="3"/>
        <v>4.6271028022999996</v>
      </c>
      <c r="P60" s="260">
        <f t="shared" si="4"/>
        <v>1.9901903053587078</v>
      </c>
      <c r="Q60" s="260"/>
      <c r="R60" s="260">
        <f>N60/G60</f>
        <v>0.43011586091613124</v>
      </c>
      <c r="S60" s="260">
        <f t="shared" si="5"/>
        <v>1.0752896522903281</v>
      </c>
      <c r="T60" s="261">
        <f t="shared" si="6"/>
        <v>0.64517379137419684</v>
      </c>
    </row>
    <row r="61" spans="1:20" x14ac:dyDescent="0.2">
      <c r="A61" s="248" t="s">
        <v>379</v>
      </c>
      <c r="B61" s="279" t="s">
        <v>92</v>
      </c>
      <c r="C61" s="250"/>
      <c r="D61" s="251">
        <f t="shared" si="0"/>
        <v>7.0000000288900008E-2</v>
      </c>
      <c r="E61" s="252">
        <f>[4]Pilotage!C67</f>
        <v>6.5420561000000002E-2</v>
      </c>
      <c r="F61" s="277"/>
      <c r="G61" s="280">
        <v>0.78</v>
      </c>
      <c r="H61" s="254">
        <v>0.2</v>
      </c>
      <c r="I61" s="255">
        <f t="shared" si="1"/>
        <v>0.8</v>
      </c>
      <c r="J61" s="256" t="s">
        <v>605</v>
      </c>
      <c r="K61" s="256">
        <v>1.8134648611623581</v>
      </c>
      <c r="L61" s="257">
        <f t="shared" si="10"/>
        <v>0.55143059091811697</v>
      </c>
      <c r="M61" s="258">
        <f>H61*[4]InfraDensité!infra_d_f+I61*[4]InfraDensité!infra_d_r</f>
        <v>0.40197743999999996</v>
      </c>
      <c r="N61" s="276">
        <f t="shared" si="2"/>
        <v>0.43011586091613124</v>
      </c>
      <c r="O61" s="260">
        <f t="shared" si="3"/>
        <v>4.6271028022999996</v>
      </c>
      <c r="P61" s="260">
        <f t="shared" si="4"/>
        <v>1.9901903053587078</v>
      </c>
      <c r="Q61" s="260"/>
      <c r="R61" s="260">
        <f>N61/G61</f>
        <v>0.55143059091811697</v>
      </c>
      <c r="S61" s="260">
        <f t="shared" si="5"/>
        <v>1.3785764772952924</v>
      </c>
      <c r="T61" s="261">
        <f t="shared" si="6"/>
        <v>0.82714588637717545</v>
      </c>
    </row>
    <row r="62" spans="1:20" x14ac:dyDescent="0.2">
      <c r="A62" s="248" t="s">
        <v>379</v>
      </c>
      <c r="B62" s="279" t="s">
        <v>82</v>
      </c>
      <c r="C62" s="250"/>
      <c r="D62" s="251">
        <f t="shared" si="0"/>
        <v>7.0000000288900008E-2</v>
      </c>
      <c r="E62" s="252">
        <f>[4]Pilotage!C68</f>
        <v>6.5420561000000002E-2</v>
      </c>
      <c r="F62" s="278">
        <f>F57</f>
        <v>3.9E-2</v>
      </c>
      <c r="G62" s="281">
        <f>G57</f>
        <v>0.71350000000000002</v>
      </c>
      <c r="H62" s="254">
        <v>0.2</v>
      </c>
      <c r="I62" s="255">
        <f t="shared" si="1"/>
        <v>0.8</v>
      </c>
      <c r="J62" s="275" t="s">
        <v>606</v>
      </c>
      <c r="K62" s="256">
        <v>2.2342817071500329</v>
      </c>
      <c r="L62" s="257">
        <f t="shared" ref="L62:L77" si="11">N62</f>
        <v>0.44757113518848207</v>
      </c>
      <c r="M62" s="258">
        <f>H62*[4]InfraDensité!infra_d_f+I62*[4]InfraDensité!infra_d_r</f>
        <v>0.40197743999999996</v>
      </c>
      <c r="N62" s="265">
        <f t="shared" si="2"/>
        <v>0.44757113518848207</v>
      </c>
      <c r="O62" s="260">
        <f t="shared" si="3"/>
        <v>4.6271028022999996</v>
      </c>
      <c r="P62" s="260">
        <f t="shared" si="4"/>
        <v>2.0709576538592174</v>
      </c>
      <c r="Q62" s="260"/>
      <c r="R62" s="260">
        <f>R57</f>
        <v>0.63996384202395795</v>
      </c>
      <c r="S62" s="260">
        <f t="shared" si="5"/>
        <v>1.5999096050598949</v>
      </c>
      <c r="T62" s="261">
        <f t="shared" si="6"/>
        <v>0.95994576303593693</v>
      </c>
    </row>
    <row r="63" spans="1:20" x14ac:dyDescent="0.2">
      <c r="A63" s="248" t="s">
        <v>379</v>
      </c>
      <c r="B63" s="279" t="s">
        <v>94</v>
      </c>
      <c r="C63" s="250"/>
      <c r="D63" s="251">
        <f t="shared" si="0"/>
        <v>0.11111111111111112</v>
      </c>
      <c r="E63" s="252">
        <f>[4]Pilotage!C69</f>
        <v>0.1</v>
      </c>
      <c r="F63" s="277"/>
      <c r="G63" s="280"/>
      <c r="H63" s="254">
        <v>0.2</v>
      </c>
      <c r="I63" s="255">
        <f t="shared" si="1"/>
        <v>0.8</v>
      </c>
      <c r="J63" s="275" t="s">
        <v>606</v>
      </c>
      <c r="K63" s="256">
        <v>2.238931617654961</v>
      </c>
      <c r="L63" s="257">
        <f t="shared" si="11"/>
        <v>0.44664159999999997</v>
      </c>
      <c r="M63" s="258">
        <f>H63*[4]InfraDensité!infra_d_f+I63*[4]InfraDensité!infra_d_r</f>
        <v>0.40197743999999996</v>
      </c>
      <c r="N63" s="265">
        <f t="shared" si="2"/>
        <v>0.44664159999999997</v>
      </c>
      <c r="O63" s="260">
        <f t="shared" si="3"/>
        <v>4.43</v>
      </c>
      <c r="P63" s="260">
        <f t="shared" si="4"/>
        <v>1.9786222879999997</v>
      </c>
      <c r="Q63" s="260"/>
      <c r="R63" s="260">
        <f>1/N63*[4]Pilotage!B$86</f>
        <v>0.62690085294338915</v>
      </c>
      <c r="S63" s="260">
        <f t="shared" si="5"/>
        <v>1.5672521323584727</v>
      </c>
      <c r="T63" s="261">
        <f t="shared" si="6"/>
        <v>0.94035127941508367</v>
      </c>
    </row>
    <row r="64" spans="1:20" x14ac:dyDescent="0.2">
      <c r="A64" s="248" t="s">
        <v>379</v>
      </c>
      <c r="B64" s="249" t="s">
        <v>98</v>
      </c>
      <c r="C64" s="250"/>
      <c r="D64" s="251">
        <f t="shared" si="0"/>
        <v>0.11111111111111112</v>
      </c>
      <c r="E64" s="252">
        <f>[4]Pilotage!C70</f>
        <v>0.1</v>
      </c>
      <c r="F64" s="253"/>
      <c r="G64" s="254"/>
      <c r="H64" s="254">
        <v>0.2</v>
      </c>
      <c r="I64" s="255">
        <f t="shared" si="1"/>
        <v>0.8</v>
      </c>
      <c r="J64" s="275" t="s">
        <v>606</v>
      </c>
      <c r="K64" s="256">
        <v>2.238931617654961</v>
      </c>
      <c r="L64" s="257">
        <f t="shared" si="11"/>
        <v>0.44664159999999997</v>
      </c>
      <c r="M64" s="258">
        <f>H64*[4]InfraDensité!infra_d_f+I64*[4]InfraDensité!infra_d_r</f>
        <v>0.40197743999999996</v>
      </c>
      <c r="N64" s="265">
        <f t="shared" si="2"/>
        <v>0.44664159999999997</v>
      </c>
      <c r="O64" s="260">
        <f t="shared" si="3"/>
        <v>4.43</v>
      </c>
      <c r="P64" s="260">
        <f t="shared" si="4"/>
        <v>1.9786222879999997</v>
      </c>
      <c r="Q64" s="260"/>
      <c r="R64" s="260">
        <f>1/N64*[4]Pilotage!B$86</f>
        <v>0.62690085294338915</v>
      </c>
      <c r="S64" s="260">
        <f t="shared" si="5"/>
        <v>1.5672521323584727</v>
      </c>
      <c r="T64" s="261">
        <f t="shared" si="6"/>
        <v>0.94035127941508367</v>
      </c>
    </row>
    <row r="65" spans="1:20" x14ac:dyDescent="0.2">
      <c r="A65" s="248" t="s">
        <v>379</v>
      </c>
      <c r="B65" s="249" t="s">
        <v>96</v>
      </c>
      <c r="C65" s="250"/>
      <c r="D65" s="251">
        <f t="shared" si="0"/>
        <v>0.11111111111111112</v>
      </c>
      <c r="E65" s="252">
        <f>[4]Pilotage!C71</f>
        <v>0.1</v>
      </c>
      <c r="F65" s="253"/>
      <c r="G65" s="254"/>
      <c r="H65" s="254">
        <v>0.2</v>
      </c>
      <c r="I65" s="255">
        <f t="shared" si="1"/>
        <v>0.8</v>
      </c>
      <c r="J65" s="275" t="s">
        <v>606</v>
      </c>
      <c r="K65" s="256">
        <v>2.238931617654961</v>
      </c>
      <c r="L65" s="257">
        <f t="shared" si="11"/>
        <v>0.44664159999999997</v>
      </c>
      <c r="M65" s="258">
        <f>H65*[4]InfraDensité!infra_d_f+I65*[4]InfraDensité!infra_d_r</f>
        <v>0.40197743999999996</v>
      </c>
      <c r="N65" s="265">
        <f t="shared" si="2"/>
        <v>0.44664159999999997</v>
      </c>
      <c r="O65" s="260">
        <f t="shared" si="3"/>
        <v>4.43</v>
      </c>
      <c r="P65" s="260">
        <f t="shared" si="4"/>
        <v>1.9786222879999997</v>
      </c>
      <c r="Q65" s="260"/>
      <c r="R65" s="260">
        <f>1/N65*[4]Pilotage!B$86</f>
        <v>0.62690085294338915</v>
      </c>
      <c r="S65" s="260">
        <f t="shared" si="5"/>
        <v>1.5672521323584727</v>
      </c>
      <c r="T65" s="261">
        <f t="shared" si="6"/>
        <v>0.94035127941508367</v>
      </c>
    </row>
    <row r="66" spans="1:20" x14ac:dyDescent="0.2">
      <c r="A66" s="248" t="s">
        <v>379</v>
      </c>
      <c r="B66" s="249" t="s">
        <v>100</v>
      </c>
      <c r="C66" s="250"/>
      <c r="D66" s="251">
        <f t="shared" si="0"/>
        <v>0.11111111111111112</v>
      </c>
      <c r="E66" s="252">
        <f>[4]Pilotage!C72</f>
        <v>0.1</v>
      </c>
      <c r="F66" s="253"/>
      <c r="G66" s="254"/>
      <c r="H66" s="254">
        <v>0.2</v>
      </c>
      <c r="I66" s="255">
        <f t="shared" si="1"/>
        <v>0.8</v>
      </c>
      <c r="J66" s="275" t="s">
        <v>606</v>
      </c>
      <c r="K66" s="256">
        <v>2.238931617654961</v>
      </c>
      <c r="L66" s="257">
        <f t="shared" si="11"/>
        <v>0.44664159999999997</v>
      </c>
      <c r="M66" s="258">
        <f>H66*[4]InfraDensité!infra_d_f+I66*[4]InfraDensité!infra_d_r</f>
        <v>0.40197743999999996</v>
      </c>
      <c r="N66" s="265">
        <f t="shared" si="2"/>
        <v>0.44664159999999997</v>
      </c>
      <c r="O66" s="260">
        <f t="shared" si="3"/>
        <v>4.43</v>
      </c>
      <c r="P66" s="260">
        <f t="shared" si="4"/>
        <v>1.9786222879999997</v>
      </c>
      <c r="Q66" s="260"/>
      <c r="R66" s="260">
        <f>1/N66*[4]Pilotage!B$86</f>
        <v>0.62690085294338915</v>
      </c>
      <c r="S66" s="260">
        <f t="shared" si="5"/>
        <v>1.5672521323584727</v>
      </c>
      <c r="T66" s="261">
        <f t="shared" si="6"/>
        <v>0.94035127941508367</v>
      </c>
    </row>
    <row r="67" spans="1:20" x14ac:dyDescent="0.2">
      <c r="A67" s="248" t="s">
        <v>379</v>
      </c>
      <c r="B67" s="249" t="s">
        <v>102</v>
      </c>
      <c r="C67" s="250"/>
      <c r="D67" s="251">
        <f t="shared" ref="D67:D69" si="12">IF(E67="&gt; saturation",E67,E67/(1-E67))</f>
        <v>7.0000000288900008E-2</v>
      </c>
      <c r="E67" s="252">
        <f>[4]Pilotage!C73</f>
        <v>6.5420561000000002E-2</v>
      </c>
      <c r="F67" s="252">
        <v>0.1</v>
      </c>
      <c r="G67" s="252"/>
      <c r="H67" s="254">
        <v>0.2</v>
      </c>
      <c r="I67" s="255">
        <f t="shared" ref="I67:I69" si="13">1-H67</f>
        <v>0.8</v>
      </c>
      <c r="J67" s="275" t="s">
        <v>606</v>
      </c>
      <c r="K67" s="256">
        <v>2.0924594551873361</v>
      </c>
      <c r="L67" s="257">
        <f t="shared" si="11"/>
        <v>0.47790651212903468</v>
      </c>
      <c r="M67" s="258">
        <f>H67*[4]InfraDensité!infra_d_f+I67*[4]InfraDensité!infra_d_r</f>
        <v>0.40197743999999996</v>
      </c>
      <c r="N67" s="265">
        <f t="shared" ref="N67:N69" si="14">IF(D67="&gt; saturation",M67/(1-0.3)/(1-F67),M67/(1-E67)/(1-F67))</f>
        <v>0.47790651212903468</v>
      </c>
      <c r="O67" s="260">
        <f t="shared" ref="O67:O69" si="15">IF(D67="&gt; saturation",5*(1-0.3)-0.7*0.3, 5*(1-E67)-0.7*E67)</f>
        <v>4.6271028022999996</v>
      </c>
      <c r="P67" s="260">
        <f t="shared" ref="P67:P73" si="16">O67*N67</f>
        <v>2.2113225615096752</v>
      </c>
      <c r="Q67" s="260"/>
      <c r="R67" s="260">
        <f>1/N67*[4]Pilotage!B$86</f>
        <v>0.58588864745245417</v>
      </c>
      <c r="S67" s="260">
        <f t="shared" ref="S67:S77" si="17">R67/0.4</f>
        <v>1.4647216186311354</v>
      </c>
      <c r="T67" s="261">
        <f t="shared" ref="T67:T77" si="18">R67*1.5</f>
        <v>0.87883297117868131</v>
      </c>
    </row>
    <row r="68" spans="1:20" x14ac:dyDescent="0.2">
      <c r="A68" s="248" t="s">
        <v>379</v>
      </c>
      <c r="B68" s="249" t="s">
        <v>104</v>
      </c>
      <c r="C68" s="250"/>
      <c r="D68" s="251">
        <f t="shared" si="12"/>
        <v>7.0000000288900008E-2</v>
      </c>
      <c r="E68" s="252">
        <f>[4]Pilotage!C74</f>
        <v>6.5420561000000002E-2</v>
      </c>
      <c r="F68" s="252">
        <v>0.1</v>
      </c>
      <c r="G68" s="252"/>
      <c r="H68" s="254">
        <v>0.2</v>
      </c>
      <c r="I68" s="255">
        <f t="shared" si="13"/>
        <v>0.8</v>
      </c>
      <c r="J68" s="275" t="s">
        <v>606</v>
      </c>
      <c r="K68" s="256">
        <v>2.0924594551873361</v>
      </c>
      <c r="L68" s="257">
        <f t="shared" si="11"/>
        <v>0.47790651212903468</v>
      </c>
      <c r="M68" s="258">
        <f>H68*[4]InfraDensité!infra_d_f+I68*[4]InfraDensité!infra_d_r</f>
        <v>0.40197743999999996</v>
      </c>
      <c r="N68" s="265">
        <f t="shared" si="14"/>
        <v>0.47790651212903468</v>
      </c>
      <c r="O68" s="260">
        <f t="shared" si="15"/>
        <v>4.6271028022999996</v>
      </c>
      <c r="P68" s="260">
        <f t="shared" si="16"/>
        <v>2.2113225615096752</v>
      </c>
      <c r="Q68" s="260"/>
      <c r="R68" s="260">
        <f>1/N68*[4]Pilotage!B$86</f>
        <v>0.58588864745245417</v>
      </c>
      <c r="S68" s="260">
        <f t="shared" si="17"/>
        <v>1.4647216186311354</v>
      </c>
      <c r="T68" s="261">
        <f t="shared" si="18"/>
        <v>0.87883297117868131</v>
      </c>
    </row>
    <row r="69" spans="1:20" x14ac:dyDescent="0.2">
      <c r="A69" s="248" t="s">
        <v>379</v>
      </c>
      <c r="B69" s="249" t="s">
        <v>77</v>
      </c>
      <c r="C69" s="282"/>
      <c r="D69" s="283">
        <f t="shared" si="12"/>
        <v>0.25</v>
      </c>
      <c r="E69" s="284">
        <f>[4]Pilotage!C75</f>
        <v>0.2</v>
      </c>
      <c r="F69" s="285"/>
      <c r="G69" s="286"/>
      <c r="H69" s="286">
        <v>0.2</v>
      </c>
      <c r="I69" s="287">
        <f t="shared" si="13"/>
        <v>0.8</v>
      </c>
      <c r="J69" s="288" t="s">
        <v>606</v>
      </c>
      <c r="K69" s="289">
        <v>1.990161437915521</v>
      </c>
      <c r="L69" s="290">
        <f t="shared" si="11"/>
        <v>0.50247179999999991</v>
      </c>
      <c r="M69" s="291">
        <f>H69*[4]InfraDensité!infra_d_f+I69*[4]InfraDensité!infra_d_r</f>
        <v>0.40197743999999996</v>
      </c>
      <c r="N69" s="265">
        <f t="shared" si="14"/>
        <v>0.50247179999999991</v>
      </c>
      <c r="O69" s="260">
        <f t="shared" si="15"/>
        <v>3.86</v>
      </c>
      <c r="P69" s="260">
        <f t="shared" si="16"/>
        <v>1.9395411479999995</v>
      </c>
      <c r="Q69" s="260"/>
      <c r="R69" s="260">
        <f>1-(0.3-D69)*(H69*[4]Retrait!retrait_v_f+I69*[4]Retrait!retrait_v_r)</f>
        <v>0.97840499999999997</v>
      </c>
      <c r="S69" s="260">
        <f t="shared" si="17"/>
        <v>2.4460124999999997</v>
      </c>
      <c r="T69" s="261">
        <f t="shared" si="18"/>
        <v>1.4676075</v>
      </c>
    </row>
    <row r="70" spans="1:20" ht="14.1" customHeight="1" x14ac:dyDescent="0.2">
      <c r="A70" s="292" t="s">
        <v>174</v>
      </c>
      <c r="B70" s="293" t="s">
        <v>22</v>
      </c>
      <c r="C70" s="250" t="s">
        <v>614</v>
      </c>
      <c r="D70" s="294">
        <v>0.66700000000000004</v>
      </c>
      <c r="E70" s="252">
        <f>[4]Pilotage!C76</f>
        <v>0.4</v>
      </c>
      <c r="F70" s="253"/>
      <c r="G70" s="253"/>
      <c r="H70" s="255">
        <v>0.2</v>
      </c>
      <c r="I70" s="255">
        <v>0.8</v>
      </c>
      <c r="J70" s="275" t="s">
        <v>606</v>
      </c>
      <c r="K70" s="256">
        <v>1.4926210784366409</v>
      </c>
      <c r="L70" s="257">
        <f t="shared" si="11"/>
        <v>0.66996239999999996</v>
      </c>
      <c r="M70" s="258">
        <f>H70*[4]InfraDensité!infra_d_f+I70*[4]InfraDensité!infra_d_r</f>
        <v>0.40197743999999996</v>
      </c>
      <c r="N70" s="260">
        <f t="shared" ref="N70:N77" si="19">IF(D70="&gt; saturation",M70/(1-0.4)/(1-F70),M70/(1-E70)/(1-F70))</f>
        <v>0.66996239999999996</v>
      </c>
      <c r="O70" s="295">
        <f>5*(1-E70)-0.7*E70</f>
        <v>2.72</v>
      </c>
      <c r="P70" s="295">
        <f t="shared" si="16"/>
        <v>1.8222977280000001</v>
      </c>
      <c r="Q70" s="296"/>
      <c r="R70" s="295">
        <v>1</v>
      </c>
      <c r="S70" s="260">
        <f t="shared" si="17"/>
        <v>2.5</v>
      </c>
      <c r="T70" s="261">
        <f t="shared" si="18"/>
        <v>1.5</v>
      </c>
    </row>
    <row r="71" spans="1:20" x14ac:dyDescent="0.2">
      <c r="A71" s="248" t="s">
        <v>174</v>
      </c>
      <c r="B71" s="249" t="s">
        <v>39</v>
      </c>
      <c r="C71" s="250" t="s">
        <v>614</v>
      </c>
      <c r="D71" s="272">
        <f>E71/(1-E71)</f>
        <v>0.17647058823529413</v>
      </c>
      <c r="E71" s="252">
        <f>[4]Pilotage!C77</f>
        <v>0.15</v>
      </c>
      <c r="F71" s="253"/>
      <c r="G71" s="254"/>
      <c r="H71" s="255">
        <v>0.2</v>
      </c>
      <c r="I71" s="254">
        <v>0.8</v>
      </c>
      <c r="J71" s="275" t="s">
        <v>606</v>
      </c>
      <c r="K71" s="256">
        <v>2.1145465277852411</v>
      </c>
      <c r="L71" s="257">
        <f t="shared" si="11"/>
        <v>0.47291463529411759</v>
      </c>
      <c r="M71" s="258">
        <f>H71*[4]InfraDensité!infra_d_f+I71*[4]InfraDensité!infra_d_r</f>
        <v>0.40197743999999996</v>
      </c>
      <c r="N71" s="260">
        <f t="shared" si="19"/>
        <v>0.47291463529411759</v>
      </c>
      <c r="O71" s="260">
        <f>5*(1-E71)-0.7*E71</f>
        <v>4.1449999999999996</v>
      </c>
      <c r="P71" s="260">
        <f t="shared" si="16"/>
        <v>1.9602311632941172</v>
      </c>
      <c r="Q71" s="297"/>
      <c r="R71" s="260">
        <f>1-(0.3-D71)*(H71*[4]Retrait!retrait_v_f+I71*[4]Retrait!retrait_v_r)</f>
        <v>0.94664764705882354</v>
      </c>
      <c r="S71" s="260">
        <f t="shared" si="17"/>
        <v>2.3666191176470588</v>
      </c>
      <c r="T71" s="261">
        <f t="shared" si="18"/>
        <v>1.4199714705882354</v>
      </c>
    </row>
    <row r="72" spans="1:20" x14ac:dyDescent="0.2">
      <c r="A72" s="248" t="s">
        <v>174</v>
      </c>
      <c r="B72" s="249" t="s">
        <v>81</v>
      </c>
      <c r="C72" s="250" t="s">
        <v>614</v>
      </c>
      <c r="D72" s="272">
        <v>0.25</v>
      </c>
      <c r="E72" s="252">
        <f>[4]Pilotage!C78</f>
        <v>0.2</v>
      </c>
      <c r="F72" s="253"/>
      <c r="G72" s="254"/>
      <c r="H72" s="254">
        <v>0.2</v>
      </c>
      <c r="I72" s="254">
        <v>0.8</v>
      </c>
      <c r="J72" s="275" t="s">
        <v>606</v>
      </c>
      <c r="K72" s="256">
        <v>1.990161437915521</v>
      </c>
      <c r="L72" s="257">
        <f t="shared" si="11"/>
        <v>0.50247179999999991</v>
      </c>
      <c r="M72" s="258">
        <f>H72*[4]InfraDensité!infra_d_f+I72*[4]InfraDensité!infra_d_r</f>
        <v>0.40197743999999996</v>
      </c>
      <c r="N72" s="260">
        <f t="shared" si="19"/>
        <v>0.50247179999999991</v>
      </c>
      <c r="O72" s="260">
        <f>5*(1-E72)-0.7*E72</f>
        <v>3.86</v>
      </c>
      <c r="P72" s="260">
        <f t="shared" si="16"/>
        <v>1.9395411479999995</v>
      </c>
      <c r="Q72" s="298"/>
      <c r="R72" s="260">
        <f>1-(0.3-D72)*(H72*[4]Retrait!retrait_v_f+I72*[4]Retrait!retrait_v_r)</f>
        <v>0.97840499999999997</v>
      </c>
      <c r="S72" s="260">
        <f t="shared" si="17"/>
        <v>2.4460124999999997</v>
      </c>
      <c r="T72" s="261">
        <f t="shared" si="18"/>
        <v>1.4676075</v>
      </c>
    </row>
    <row r="73" spans="1:20" x14ac:dyDescent="0.2">
      <c r="A73" s="248" t="s">
        <v>174</v>
      </c>
      <c r="B73" s="249" t="s">
        <v>51</v>
      </c>
      <c r="C73" s="250" t="s">
        <v>614</v>
      </c>
      <c r="D73" s="272">
        <v>0.55000000000000004</v>
      </c>
      <c r="E73" s="252">
        <f>[4]Pilotage!C79</f>
        <v>0.35</v>
      </c>
      <c r="F73" s="253"/>
      <c r="G73" s="254"/>
      <c r="H73" s="254">
        <v>0.2</v>
      </c>
      <c r="I73" s="254">
        <v>0.8</v>
      </c>
      <c r="J73" s="275" t="s">
        <v>606</v>
      </c>
      <c r="K73" s="256">
        <v>1.617006168306361</v>
      </c>
      <c r="L73" s="257">
        <f t="shared" si="11"/>
        <v>0.61842683076923066</v>
      </c>
      <c r="M73" s="258">
        <f>H73*[4]InfraDensité!infra_d_f+I73*[4]InfraDensité!infra_d_r</f>
        <v>0.40197743999999996</v>
      </c>
      <c r="N73" s="260">
        <f t="shared" si="19"/>
        <v>0.61842683076923066</v>
      </c>
      <c r="O73" s="260">
        <f>5*(1-E73)-0.7*E73</f>
        <v>3.0049999999999999</v>
      </c>
      <c r="P73" s="260">
        <f t="shared" si="16"/>
        <v>1.8583726264615381</v>
      </c>
      <c r="Q73" s="298"/>
      <c r="R73" s="299"/>
      <c r="S73" s="260">
        <f t="shared" si="17"/>
        <v>0</v>
      </c>
      <c r="T73" s="261">
        <f t="shared" si="18"/>
        <v>0</v>
      </c>
    </row>
    <row r="74" spans="1:20" x14ac:dyDescent="0.2">
      <c r="A74" s="248" t="s">
        <v>174</v>
      </c>
      <c r="B74" s="279" t="s">
        <v>82</v>
      </c>
      <c r="C74" s="250" t="s">
        <v>614</v>
      </c>
      <c r="D74" s="272">
        <v>7.0000000000000007E-2</v>
      </c>
      <c r="E74" s="252">
        <f>[4]Pilotage!C80</f>
        <v>6.5420561000000002E-2</v>
      </c>
      <c r="F74" s="278">
        <f>F57</f>
        <v>3.9E-2</v>
      </c>
      <c r="G74" s="281">
        <f>G57</f>
        <v>0.71350000000000002</v>
      </c>
      <c r="H74" s="254">
        <v>0.2</v>
      </c>
      <c r="I74" s="254">
        <v>0.8</v>
      </c>
      <c r="J74" s="275" t="s">
        <v>606</v>
      </c>
      <c r="K74" s="256">
        <v>1.562588281296311</v>
      </c>
      <c r="L74" s="257">
        <f t="shared" si="11"/>
        <v>0.44757113518848207</v>
      </c>
      <c r="M74" s="258">
        <f>H74*[4]InfraDensité!infra_d_f+I74*[4]InfraDensité!infra_d_r</f>
        <v>0.40197743999999996</v>
      </c>
      <c r="N74" s="260">
        <f t="shared" si="19"/>
        <v>0.44757113518848207</v>
      </c>
      <c r="O74" s="260">
        <f>O57</f>
        <v>4.6271028022999996</v>
      </c>
      <c r="P74" s="260">
        <f>P57</f>
        <v>2.0709576538592174</v>
      </c>
      <c r="Q74" s="298"/>
      <c r="R74" s="260">
        <f>R57</f>
        <v>0.63996384202395795</v>
      </c>
      <c r="S74" s="260">
        <f t="shared" si="17"/>
        <v>1.5999096050598949</v>
      </c>
      <c r="T74" s="261">
        <f t="shared" si="18"/>
        <v>0.95994576303593693</v>
      </c>
    </row>
    <row r="75" spans="1:20" x14ac:dyDescent="0.2">
      <c r="A75" s="248" t="s">
        <v>174</v>
      </c>
      <c r="B75" s="279" t="s">
        <v>94</v>
      </c>
      <c r="C75" s="250" t="s">
        <v>614</v>
      </c>
      <c r="D75" s="272">
        <v>0.111</v>
      </c>
      <c r="E75" s="252">
        <f>[4]Pilotage!C81</f>
        <v>0.1</v>
      </c>
      <c r="F75" s="277"/>
      <c r="G75" s="280"/>
      <c r="H75" s="254">
        <v>0.2</v>
      </c>
      <c r="I75" s="254">
        <v>0.8</v>
      </c>
      <c r="J75" s="275" t="s">
        <v>606</v>
      </c>
      <c r="K75" s="256">
        <v>2.238931617654961</v>
      </c>
      <c r="L75" s="257">
        <f t="shared" si="11"/>
        <v>0.44664159999999997</v>
      </c>
      <c r="M75" s="258">
        <f>H75*[4]InfraDensité!infra_d_f+I75*[4]InfraDensité!infra_d_r</f>
        <v>0.40197743999999996</v>
      </c>
      <c r="N75" s="260">
        <f t="shared" si="19"/>
        <v>0.44664159999999997</v>
      </c>
      <c r="O75" s="260">
        <f>5*(1-E75)-0.7*E75</f>
        <v>4.43</v>
      </c>
      <c r="P75" s="260">
        <f>O75*N75</f>
        <v>1.9786222879999997</v>
      </c>
      <c r="Q75" s="298"/>
      <c r="R75" s="300"/>
      <c r="S75" s="260">
        <f t="shared" si="17"/>
        <v>0</v>
      </c>
      <c r="T75" s="261">
        <f t="shared" si="18"/>
        <v>0</v>
      </c>
    </row>
    <row r="76" spans="1:20" x14ac:dyDescent="0.2">
      <c r="A76" s="248" t="s">
        <v>174</v>
      </c>
      <c r="B76" s="249" t="s">
        <v>102</v>
      </c>
      <c r="C76" s="250" t="s">
        <v>614</v>
      </c>
      <c r="D76" s="272">
        <v>7.0000000000000007E-2</v>
      </c>
      <c r="E76" s="252">
        <f>[4]Pilotage!C82</f>
        <v>6.5420561000000002E-2</v>
      </c>
      <c r="F76" s="252">
        <v>0.1</v>
      </c>
      <c r="G76" s="252"/>
      <c r="H76" s="254">
        <v>0.2</v>
      </c>
      <c r="I76" s="254">
        <v>0.8</v>
      </c>
      <c r="J76" s="275" t="s">
        <v>606</v>
      </c>
      <c r="K76" s="256">
        <v>2.0924594551873361</v>
      </c>
      <c r="L76" s="257">
        <f t="shared" si="11"/>
        <v>0.47790651212903468</v>
      </c>
      <c r="M76" s="258">
        <f>H76*[4]InfraDensité!infra_d_f+I76*[4]InfraDensité!infra_d_r</f>
        <v>0.40197743999999996</v>
      </c>
      <c r="N76" s="260">
        <f t="shared" si="19"/>
        <v>0.47790651212903468</v>
      </c>
      <c r="O76" s="260">
        <f>5*(1-E76)-0.7*E76</f>
        <v>4.6271028022999996</v>
      </c>
      <c r="P76" s="260">
        <f>O76*N76</f>
        <v>2.2113225615096752</v>
      </c>
      <c r="Q76" s="298"/>
      <c r="R76" s="300"/>
      <c r="S76" s="260">
        <f t="shared" si="17"/>
        <v>0</v>
      </c>
      <c r="T76" s="261">
        <f t="shared" si="18"/>
        <v>0</v>
      </c>
    </row>
    <row r="77" spans="1:20" x14ac:dyDescent="0.2">
      <c r="A77" s="301" t="s">
        <v>174</v>
      </c>
      <c r="B77" s="302" t="s">
        <v>104</v>
      </c>
      <c r="C77" s="282" t="s">
        <v>614</v>
      </c>
      <c r="D77" s="303">
        <v>7.0000000000000007E-2</v>
      </c>
      <c r="E77" s="252">
        <f>[4]Pilotage!C83</f>
        <v>6.5420561000000002E-2</v>
      </c>
      <c r="F77" s="284">
        <v>0.1</v>
      </c>
      <c r="G77" s="284"/>
      <c r="H77" s="286">
        <v>0.2</v>
      </c>
      <c r="I77" s="286">
        <v>0.8</v>
      </c>
      <c r="J77" s="275" t="s">
        <v>606</v>
      </c>
      <c r="K77" s="289">
        <v>2.0924594551873361</v>
      </c>
      <c r="L77" s="257">
        <f t="shared" si="11"/>
        <v>0.47790651212903468</v>
      </c>
      <c r="M77" s="291">
        <f>H77*[4]InfraDensité!infra_d_f+I77*[4]InfraDensité!infra_d_r</f>
        <v>0.40197743999999996</v>
      </c>
      <c r="N77" s="260">
        <f t="shared" si="19"/>
        <v>0.47790651212903468</v>
      </c>
      <c r="O77" s="304">
        <f>5*(1-E77)-0.7*E77</f>
        <v>4.6271028022999996</v>
      </c>
      <c r="P77" s="304">
        <f>O77*N77</f>
        <v>2.2113225615096752</v>
      </c>
      <c r="Q77" s="305"/>
      <c r="R77" s="306"/>
      <c r="S77" s="260">
        <f t="shared" si="17"/>
        <v>0</v>
      </c>
      <c r="T77" s="261">
        <f t="shared" si="18"/>
        <v>0</v>
      </c>
    </row>
    <row r="78" spans="1:20" x14ac:dyDescent="0.2">
      <c r="A78" s="272" t="s">
        <v>174</v>
      </c>
      <c r="B78" s="249" t="s">
        <v>76</v>
      </c>
      <c r="C78" s="272"/>
      <c r="D78" s="272"/>
      <c r="E78" s="272"/>
      <c r="F78" s="272"/>
      <c r="G78" s="272"/>
      <c r="H78" s="272"/>
      <c r="I78" s="272"/>
      <c r="J78" s="272"/>
      <c r="K78" s="272"/>
      <c r="L78" s="272"/>
      <c r="M78" s="272"/>
      <c r="N78" s="272"/>
      <c r="O78" s="272"/>
      <c r="P78" s="272"/>
      <c r="Q78" s="272"/>
      <c r="R78" s="272"/>
      <c r="S78" s="272"/>
      <c r="T78" s="260"/>
    </row>
    <row r="79" spans="1:20" x14ac:dyDescent="0.2">
      <c r="A79" s="272"/>
      <c r="B79" s="272"/>
      <c r="C79" s="272"/>
      <c r="D79" s="272"/>
      <c r="E79" s="272"/>
      <c r="F79" s="272"/>
      <c r="G79" s="272"/>
      <c r="H79" s="272"/>
      <c r="I79" s="272"/>
      <c r="J79" s="272"/>
      <c r="K79" s="272"/>
      <c r="L79" s="272"/>
      <c r="M79" s="272"/>
      <c r="N79" s="272"/>
      <c r="O79" s="272"/>
      <c r="P79" s="272"/>
      <c r="Q79" s="272"/>
      <c r="R79" s="272"/>
      <c r="S79" s="272"/>
      <c r="T79" s="260"/>
    </row>
    <row r="80" spans="1:20" x14ac:dyDescent="0.2">
      <c r="A80" s="272"/>
      <c r="B80" s="272"/>
      <c r="C80" s="272"/>
      <c r="D80" s="272"/>
      <c r="E80" s="272"/>
      <c r="F80" s="272"/>
      <c r="G80" s="272"/>
      <c r="H80" s="272"/>
      <c r="I80" s="272"/>
      <c r="J80" s="272"/>
      <c r="K80" s="272"/>
      <c r="L80" s="272"/>
      <c r="M80" s="272"/>
      <c r="N80" s="272"/>
      <c r="O80" s="272"/>
      <c r="P80" s="272"/>
      <c r="Q80" s="272"/>
      <c r="R80" s="272"/>
      <c r="S80" s="272"/>
      <c r="T80" s="260"/>
    </row>
    <row r="81" spans="1:20" ht="25.5" customHeight="1" x14ac:dyDescent="0.2">
      <c r="A81" s="307" t="s">
        <v>615</v>
      </c>
      <c r="B81" s="308" t="s">
        <v>56</v>
      </c>
      <c r="H81" s="309">
        <v>0.28000000000000003</v>
      </c>
      <c r="I81" s="272">
        <v>0.72</v>
      </c>
      <c r="J81" s="275" t="s">
        <v>616</v>
      </c>
      <c r="L81" s="258">
        <v>0.43740590400000001</v>
      </c>
      <c r="M81" s="258">
        <f>H81*[4]InfraDensité!infra_d_f+I81*[4]InfraDensité!infra_d_r</f>
        <v>0.41290041599999994</v>
      </c>
      <c r="R81" s="268"/>
      <c r="T81" s="260"/>
    </row>
    <row r="82" spans="1:20" ht="25.5" customHeight="1" x14ac:dyDescent="0.2">
      <c r="A82" s="307" t="s">
        <v>615</v>
      </c>
      <c r="B82" s="311" t="s">
        <v>58</v>
      </c>
      <c r="H82" s="309">
        <v>1</v>
      </c>
      <c r="J82" s="275" t="s">
        <v>616</v>
      </c>
      <c r="L82" s="258">
        <v>0.57488039999999996</v>
      </c>
      <c r="M82" s="258">
        <f>H82*[4]InfraDensité!infra_d_f+I82*[4]InfraDensité!infra_d_r</f>
        <v>0.51120719999999997</v>
      </c>
      <c r="R82" s="268"/>
      <c r="T82" s="260"/>
    </row>
    <row r="83" spans="1:20" ht="25.5" customHeight="1" x14ac:dyDescent="0.2">
      <c r="A83" s="307" t="s">
        <v>615</v>
      </c>
      <c r="B83" s="311" t="s">
        <v>60</v>
      </c>
      <c r="I83" s="272">
        <v>1</v>
      </c>
      <c r="J83" s="275" t="s">
        <v>616</v>
      </c>
      <c r="L83" s="258">
        <v>0.3839436</v>
      </c>
      <c r="M83" s="258">
        <f>H83*[4]InfraDensité!infra_d_f+I83*[4]InfraDensité!infra_d_r</f>
        <v>0.37466999999999995</v>
      </c>
      <c r="R83" s="268"/>
      <c r="T83" s="260"/>
    </row>
    <row r="84" spans="1:20" ht="25.5" customHeight="1" x14ac:dyDescent="0.2">
      <c r="A84" s="307" t="s">
        <v>615</v>
      </c>
      <c r="B84" s="308" t="s">
        <v>62</v>
      </c>
      <c r="H84" s="309">
        <v>0.1</v>
      </c>
      <c r="I84" s="272">
        <v>0.9</v>
      </c>
      <c r="J84" s="275" t="s">
        <v>616</v>
      </c>
      <c r="L84" s="258">
        <v>0.45840895199999998</v>
      </c>
      <c r="M84" s="258">
        <f>H84*[4]InfraDensité!infra_d_f+I84*[4]InfraDensité!infra_d_r</f>
        <v>0.38832371999999998</v>
      </c>
      <c r="R84" s="268"/>
      <c r="T84" s="260"/>
    </row>
    <row r="85" spans="1:20" ht="25.5" customHeight="1" x14ac:dyDescent="0.2">
      <c r="A85" s="307" t="s">
        <v>615</v>
      </c>
      <c r="B85" s="311" t="s">
        <v>64</v>
      </c>
      <c r="H85" s="309">
        <v>0.1</v>
      </c>
      <c r="I85" s="272">
        <v>0.9</v>
      </c>
      <c r="J85" s="275" t="s">
        <v>616</v>
      </c>
      <c r="L85" s="258">
        <v>0.45840895199999998</v>
      </c>
      <c r="M85" s="258">
        <f>H85*[4]InfraDensité!infra_d_f+I85*[4]InfraDensité!infra_d_r</f>
        <v>0.38832371999999998</v>
      </c>
      <c r="R85" s="268"/>
      <c r="T85" s="260"/>
    </row>
    <row r="86" spans="1:20" ht="25.5" customHeight="1" x14ac:dyDescent="0.2">
      <c r="A86" s="307" t="s">
        <v>615</v>
      </c>
      <c r="B86" s="308" t="s">
        <v>66</v>
      </c>
      <c r="H86" s="309">
        <v>1</v>
      </c>
      <c r="J86" s="275" t="s">
        <v>616</v>
      </c>
      <c r="L86" s="258">
        <v>0.57488039999999996</v>
      </c>
      <c r="M86" s="258">
        <f>H86*[4]InfraDensité!infra_d_f+I86*[4]InfraDensité!infra_d_r</f>
        <v>0.51120719999999997</v>
      </c>
      <c r="R86" s="268"/>
      <c r="T86" s="260"/>
    </row>
    <row r="87" spans="1:20" ht="25.5" customHeight="1" x14ac:dyDescent="0.2">
      <c r="A87" s="307" t="s">
        <v>615</v>
      </c>
      <c r="B87" s="308" t="s">
        <v>68</v>
      </c>
      <c r="I87" s="272">
        <v>1</v>
      </c>
      <c r="J87" s="275" t="s">
        <v>616</v>
      </c>
      <c r="L87" s="258">
        <v>0.3839436</v>
      </c>
      <c r="M87" s="258">
        <f>H87*[4]InfraDensité!infra_d_f+I87*[4]InfraDensité!infra_d_r</f>
        <v>0.37466999999999995</v>
      </c>
      <c r="R87" s="268"/>
      <c r="T87" s="260"/>
    </row>
    <row r="88" spans="1:20" ht="25.5" customHeight="1" x14ac:dyDescent="0.2">
      <c r="A88" s="307" t="s">
        <v>615</v>
      </c>
      <c r="B88" s="308" t="s">
        <v>72</v>
      </c>
      <c r="H88" s="309">
        <v>1</v>
      </c>
      <c r="J88" s="275" t="s">
        <v>616</v>
      </c>
      <c r="L88" s="258">
        <v>0.57488039999999996</v>
      </c>
      <c r="M88" s="258">
        <f>H88*[4]InfraDensité!infra_d_f+I88*[4]InfraDensité!infra_d_r</f>
        <v>0.51120719999999997</v>
      </c>
      <c r="R88" s="268"/>
    </row>
    <row r="89" spans="1:20" ht="25.5" customHeight="1" x14ac:dyDescent="0.2">
      <c r="A89" s="307" t="s">
        <v>615</v>
      </c>
      <c r="B89" s="308" t="s">
        <v>74</v>
      </c>
      <c r="I89" s="272">
        <v>1</v>
      </c>
      <c r="J89" s="275" t="s">
        <v>616</v>
      </c>
      <c r="L89" s="258">
        <v>0.3839436</v>
      </c>
      <c r="M89" s="258">
        <f>H89*[4]InfraDensité!infra_d_f+I89*[4]InfraDensité!infra_d_r</f>
        <v>0.37466999999999995</v>
      </c>
      <c r="R89" s="268"/>
    </row>
    <row r="90" spans="1:20" ht="25.5" customHeight="1" x14ac:dyDescent="0.2">
      <c r="A90" s="307" t="s">
        <v>615</v>
      </c>
      <c r="B90" s="308" t="s">
        <v>41</v>
      </c>
      <c r="H90" s="309">
        <v>0.1</v>
      </c>
      <c r="I90" s="272">
        <v>0.9</v>
      </c>
      <c r="J90" s="275" t="s">
        <v>616</v>
      </c>
      <c r="L90" s="258">
        <v>0.43549653599999999</v>
      </c>
      <c r="M90" s="258">
        <f>H90*[4]InfraDensité!infra_d_f+I90*[4]InfraDensité!infra_d_r</f>
        <v>0.38832371999999998</v>
      </c>
      <c r="R90" s="268"/>
    </row>
    <row r="91" spans="1:20" ht="25.5" customHeight="1" x14ac:dyDescent="0.2">
      <c r="A91" s="307" t="s">
        <v>615</v>
      </c>
      <c r="B91" s="312" t="s">
        <v>106</v>
      </c>
      <c r="H91" s="309">
        <v>1</v>
      </c>
      <c r="J91" s="275" t="s">
        <v>616</v>
      </c>
      <c r="L91" s="258">
        <v>0.57488039999999996</v>
      </c>
      <c r="M91" s="258">
        <f>H91*[4]InfraDensité!infra_d_f+I91*[4]InfraDensité!infra_d_r</f>
        <v>0.51120719999999997</v>
      </c>
      <c r="R91" s="268"/>
    </row>
    <row r="92" spans="1:20" ht="25.5" customHeight="1" x14ac:dyDescent="0.2">
      <c r="A92" s="307" t="s">
        <v>615</v>
      </c>
      <c r="B92" s="312" t="s">
        <v>109</v>
      </c>
      <c r="I92" s="272">
        <v>1</v>
      </c>
      <c r="J92" s="275" t="s">
        <v>616</v>
      </c>
      <c r="L92" s="258">
        <v>0.3839436</v>
      </c>
      <c r="M92" s="258">
        <f>H92*[4]InfraDensité!infra_d_f+I92*[4]InfraDensité!infra_d_r</f>
        <v>0.37466999999999995</v>
      </c>
      <c r="R92" s="268"/>
    </row>
    <row r="93" spans="1:20" ht="25.5" customHeight="1" x14ac:dyDescent="0.2">
      <c r="A93" s="307" t="s">
        <v>615</v>
      </c>
      <c r="B93" s="312" t="s">
        <v>115</v>
      </c>
      <c r="H93" s="309">
        <v>0.8</v>
      </c>
      <c r="I93" s="272">
        <v>0.2</v>
      </c>
      <c r="J93" s="275" t="s">
        <v>616</v>
      </c>
      <c r="L93" s="258">
        <v>0.52332746399999996</v>
      </c>
      <c r="M93" s="258">
        <f>H93*[4]InfraDensité!infra_d_f+I93*[4]InfraDensité!infra_d_r</f>
        <v>0.48389976000000001</v>
      </c>
      <c r="R93" s="268"/>
    </row>
    <row r="94" spans="1:20" ht="25.5" customHeight="1" x14ac:dyDescent="0.2">
      <c r="A94" s="307" t="s">
        <v>615</v>
      </c>
      <c r="B94" s="312" t="s">
        <v>116</v>
      </c>
      <c r="H94" s="309">
        <v>0.8</v>
      </c>
      <c r="I94" s="272">
        <v>0.2</v>
      </c>
      <c r="J94" s="275" t="s">
        <v>616</v>
      </c>
      <c r="L94" s="258">
        <v>0.52332746399999996</v>
      </c>
      <c r="M94" s="258">
        <f>H94*[4]InfraDensité!infra_d_f+I94*[4]InfraDensité!infra_d_r</f>
        <v>0.48389976000000001</v>
      </c>
      <c r="R94" s="268"/>
    </row>
    <row r="95" spans="1:20" ht="25.5" customHeight="1" x14ac:dyDescent="0.2">
      <c r="A95" s="307" t="s">
        <v>615</v>
      </c>
      <c r="B95" s="313" t="s">
        <v>117</v>
      </c>
      <c r="H95" s="309">
        <v>1</v>
      </c>
      <c r="J95" s="275" t="s">
        <v>616</v>
      </c>
      <c r="L95" s="258">
        <v>0.57488039999999996</v>
      </c>
      <c r="M95" s="258">
        <f>H95*[4]InfraDensité!infra_d_f+I95*[4]InfraDensité!infra_d_r</f>
        <v>0.51120719999999997</v>
      </c>
      <c r="R95" s="268"/>
    </row>
    <row r="96" spans="1:20" ht="25.5" customHeight="1" x14ac:dyDescent="0.2">
      <c r="A96" s="307" t="s">
        <v>615</v>
      </c>
      <c r="B96" s="312" t="s">
        <v>119</v>
      </c>
      <c r="H96" s="309">
        <v>1</v>
      </c>
      <c r="J96" s="275" t="s">
        <v>616</v>
      </c>
      <c r="L96" s="258">
        <v>0.57488039999999996</v>
      </c>
      <c r="M96" s="258">
        <f>H96*[4]InfraDensité!infra_d_f+I96*[4]InfraDensité!infra_d_r</f>
        <v>0.51120719999999997</v>
      </c>
      <c r="R96" s="268"/>
    </row>
    <row r="97" spans="1:18" ht="25.5" customHeight="1" x14ac:dyDescent="0.2">
      <c r="A97" s="307" t="s">
        <v>615</v>
      </c>
      <c r="B97" s="313" t="s">
        <v>121</v>
      </c>
      <c r="I97" s="272">
        <v>1</v>
      </c>
      <c r="J97" s="275" t="s">
        <v>616</v>
      </c>
      <c r="L97" s="258">
        <v>0.3839436</v>
      </c>
      <c r="M97" s="258">
        <f>H97*[4]InfraDensité!infra_d_f+I97*[4]InfraDensité!infra_d_r</f>
        <v>0.37466999999999995</v>
      </c>
      <c r="R97" s="268"/>
    </row>
    <row r="98" spans="1:18" ht="25.5" customHeight="1" x14ac:dyDescent="0.2">
      <c r="A98" s="307" t="s">
        <v>615</v>
      </c>
      <c r="B98" s="314" t="s">
        <v>123</v>
      </c>
      <c r="C98" s="315"/>
      <c r="D98" s="315"/>
      <c r="E98" s="315"/>
      <c r="F98" s="315"/>
      <c r="G98" s="316"/>
      <c r="H98" s="316"/>
      <c r="I98" s="303">
        <v>1</v>
      </c>
      <c r="J98" s="275" t="s">
        <v>616</v>
      </c>
      <c r="K98" s="315"/>
      <c r="L98" s="291">
        <v>0.3839436</v>
      </c>
      <c r="M98" s="258">
        <f>H98*[4]InfraDensité!infra_d_f+I98*[4]InfraDensité!infra_d_r</f>
        <v>0.37466999999999995</v>
      </c>
      <c r="N98" s="315"/>
      <c r="O98" s="317"/>
      <c r="P98" s="317"/>
      <c r="Q98" s="317"/>
      <c r="R98" s="318"/>
    </row>
  </sheetData>
  <mergeCells count="1">
    <mergeCell ref="A2:B2"/>
  </mergeCells>
  <conditionalFormatting sqref="B3:C38 F4:G25 G26 G29 B39:B41">
    <cfRule type="cellIs" dxfId="1" priority="2" stopIfTrue="1" operator="equal">
      <formula>"NULL"</formula>
    </cfRule>
  </conditionalFormatting>
  <conditionalFormatting sqref="B42:C80">
    <cfRule type="cellIs" dxfId="0" priority="1" stopIfTrue="1" operator="equal">
      <formula>"NULL"</formula>
    </cfRule>
  </conditionalFormatting>
  <pageMargins left="0.75" right="0.75" top="1" bottom="1" header="0.5" footer="0.5"/>
  <pageSetup paperSize="9" scale="45" fitToWidth="0" fitToHeight="0"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0" tint="-0.249977111117893"/>
  </sheetPr>
  <dimension ref="A2:G21"/>
  <sheetViews>
    <sheetView workbookViewId="0">
      <selection activeCell="D28" sqref="D28"/>
    </sheetView>
  </sheetViews>
  <sheetFormatPr baseColWidth="10" defaultColWidth="11" defaultRowHeight="12.75" x14ac:dyDescent="0.2"/>
  <cols>
    <col min="1" max="1" width="18.625" customWidth="1"/>
    <col min="2" max="3" width="28.375" bestFit="1" customWidth="1"/>
    <col min="4" max="4" width="12.875" customWidth="1"/>
    <col min="5" max="5" width="10.625" customWidth="1"/>
    <col min="6" max="6" width="18.625" customWidth="1"/>
    <col min="7" max="7" width="35.5" customWidth="1"/>
    <col min="8" max="8" width="11" customWidth="1"/>
  </cols>
  <sheetData>
    <row r="2" spans="1:7" ht="19.5" customHeight="1" x14ac:dyDescent="0.25">
      <c r="A2" s="364" t="s">
        <v>382</v>
      </c>
      <c r="B2" s="365"/>
      <c r="C2" s="365"/>
      <c r="D2" s="365"/>
      <c r="E2" s="365"/>
      <c r="F2" s="365"/>
      <c r="G2" s="365"/>
    </row>
    <row r="4" spans="1:7" ht="23.25" customHeight="1" x14ac:dyDescent="0.2">
      <c r="A4" s="33" t="s">
        <v>383</v>
      </c>
      <c r="B4" s="33" t="s">
        <v>187</v>
      </c>
      <c r="C4" s="33" t="s">
        <v>188</v>
      </c>
      <c r="D4" s="33" t="s">
        <v>189</v>
      </c>
      <c r="E4" s="33" t="s">
        <v>384</v>
      </c>
      <c r="F4" s="33" t="s">
        <v>385</v>
      </c>
      <c r="G4" s="33" t="s">
        <v>386</v>
      </c>
    </row>
    <row r="5" spans="1:7" x14ac:dyDescent="0.2">
      <c r="A5" t="s">
        <v>387</v>
      </c>
      <c r="B5" t="s">
        <v>130</v>
      </c>
      <c r="C5" t="s">
        <v>388</v>
      </c>
      <c r="D5" s="43">
        <v>2.3877341900106619</v>
      </c>
      <c r="E5" s="35">
        <v>72.216999999999999</v>
      </c>
      <c r="F5" t="s">
        <v>199</v>
      </c>
    </row>
    <row r="6" spans="1:7" x14ac:dyDescent="0.2">
      <c r="A6" t="s">
        <v>387</v>
      </c>
      <c r="B6" t="s">
        <v>130</v>
      </c>
      <c r="C6" t="s">
        <v>389</v>
      </c>
      <c r="D6" s="43">
        <v>0.1629289800802495</v>
      </c>
      <c r="E6" s="35">
        <v>56912.754000000001</v>
      </c>
      <c r="F6" t="s">
        <v>199</v>
      </c>
    </row>
    <row r="7" spans="1:7" x14ac:dyDescent="0.2">
      <c r="A7" t="s">
        <v>387</v>
      </c>
      <c r="B7" t="s">
        <v>130</v>
      </c>
      <c r="C7" t="s">
        <v>20</v>
      </c>
      <c r="D7" s="43">
        <v>0.1674512939157648</v>
      </c>
      <c r="E7" s="35">
        <v>72619.3</v>
      </c>
      <c r="F7" t="s">
        <v>199</v>
      </c>
    </row>
    <row r="8" spans="1:7" x14ac:dyDescent="0.2">
      <c r="A8" t="s">
        <v>390</v>
      </c>
      <c r="B8" t="s">
        <v>128</v>
      </c>
      <c r="C8" t="s">
        <v>388</v>
      </c>
      <c r="D8" s="43">
        <v>2.661791224203566</v>
      </c>
      <c r="E8" s="35">
        <v>4.9909999999999997</v>
      </c>
      <c r="F8" t="s">
        <v>199</v>
      </c>
    </row>
    <row r="9" spans="1:7" x14ac:dyDescent="0.2">
      <c r="A9" t="s">
        <v>390</v>
      </c>
      <c r="B9" t="s">
        <v>128</v>
      </c>
      <c r="C9" t="s">
        <v>389</v>
      </c>
      <c r="D9" s="43">
        <v>0.14113337566937331</v>
      </c>
      <c r="E9" s="35">
        <v>1411.422</v>
      </c>
      <c r="F9" t="s">
        <v>199</v>
      </c>
    </row>
    <row r="10" spans="1:7" x14ac:dyDescent="0.2">
      <c r="A10" t="s">
        <v>390</v>
      </c>
      <c r="B10" t="s">
        <v>128</v>
      </c>
      <c r="C10" t="s">
        <v>20</v>
      </c>
      <c r="D10" s="43">
        <v>0.14868183537920091</v>
      </c>
      <c r="E10" s="35">
        <v>1610.627</v>
      </c>
      <c r="F10" t="s">
        <v>199</v>
      </c>
    </row>
    <row r="11" spans="1:7" x14ac:dyDescent="0.2">
      <c r="A11" t="s">
        <v>390</v>
      </c>
      <c r="B11" t="s">
        <v>388</v>
      </c>
      <c r="C11" t="s">
        <v>138</v>
      </c>
      <c r="D11" s="43">
        <v>4.2989579228240427</v>
      </c>
      <c r="E11" s="35">
        <v>34.008000000000003</v>
      </c>
      <c r="F11" t="s">
        <v>199</v>
      </c>
    </row>
    <row r="12" spans="1:7" x14ac:dyDescent="0.2">
      <c r="A12" t="s">
        <v>390</v>
      </c>
      <c r="B12" t="s">
        <v>389</v>
      </c>
      <c r="C12" t="s">
        <v>138</v>
      </c>
      <c r="D12" s="43">
        <v>0.68661641742818158</v>
      </c>
      <c r="E12" s="35">
        <v>369.81200000000001</v>
      </c>
      <c r="F12" t="s">
        <v>199</v>
      </c>
    </row>
    <row r="13" spans="1:7" x14ac:dyDescent="0.2">
      <c r="A13" t="s">
        <v>390</v>
      </c>
      <c r="B13" t="s">
        <v>20</v>
      </c>
      <c r="C13" t="s">
        <v>138</v>
      </c>
      <c r="D13" s="43">
        <v>0.65181218315832712</v>
      </c>
      <c r="E13" s="35">
        <v>1048.8489999999999</v>
      </c>
      <c r="F13" t="s">
        <v>199</v>
      </c>
    </row>
    <row r="14" spans="1:7" x14ac:dyDescent="0.2">
      <c r="A14" t="s">
        <v>390</v>
      </c>
      <c r="B14" t="s">
        <v>388</v>
      </c>
      <c r="C14" t="s">
        <v>134</v>
      </c>
      <c r="D14" s="43">
        <v>0.01</v>
      </c>
      <c r="E14" s="35">
        <v>2.768869114776896</v>
      </c>
      <c r="F14" t="s">
        <v>199</v>
      </c>
    </row>
    <row r="15" spans="1:7" x14ac:dyDescent="0.2">
      <c r="A15" t="s">
        <v>390</v>
      </c>
      <c r="B15" t="s">
        <v>389</v>
      </c>
      <c r="C15" t="s">
        <v>134</v>
      </c>
      <c r="D15" s="43">
        <v>0.23668408683820741</v>
      </c>
      <c r="E15" s="35">
        <v>263.84135684314208</v>
      </c>
      <c r="F15" t="s">
        <v>199</v>
      </c>
    </row>
    <row r="16" spans="1:7" x14ac:dyDescent="0.2">
      <c r="A16" t="s">
        <v>390</v>
      </c>
      <c r="B16" t="s">
        <v>20</v>
      </c>
      <c r="C16" t="s">
        <v>134</v>
      </c>
      <c r="D16" s="43">
        <v>0.55879273584607236</v>
      </c>
      <c r="E16" s="35">
        <v>395.2699407137635</v>
      </c>
      <c r="F16" t="s">
        <v>199</v>
      </c>
    </row>
    <row r="21" spans="1:1" x14ac:dyDescent="0.2">
      <c r="A21" t="s">
        <v>391</v>
      </c>
    </row>
  </sheetData>
  <mergeCells count="1">
    <mergeCell ref="A2:G2"/>
  </mergeCells>
  <pageMargins left="0.7" right="0.7" top="0.75" bottom="0.75" header="0.3" footer="0.3"/>
  <tableParts count="1">
    <tablePart r:id="rId1"/>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tint="-0.249977111117893"/>
  </sheetPr>
  <dimension ref="A1:G26"/>
  <sheetViews>
    <sheetView workbookViewId="0">
      <selection activeCell="A17" sqref="A17"/>
    </sheetView>
  </sheetViews>
  <sheetFormatPr baseColWidth="10" defaultRowHeight="12.75" x14ac:dyDescent="0.2"/>
  <cols>
    <col min="1" max="1" width="18.625" customWidth="1"/>
    <col min="2" max="3" width="23.625" customWidth="1"/>
    <col min="4" max="4" width="11.125" customWidth="1"/>
    <col min="5" max="5" width="10.125" customWidth="1"/>
    <col min="6" max="6" width="18.625" customWidth="1"/>
    <col min="7" max="7" width="58.125" customWidth="1"/>
  </cols>
  <sheetData>
    <row r="1" spans="1:7" ht="13.5" customHeight="1" x14ac:dyDescent="0.2"/>
    <row r="2" spans="1:7" ht="19.5" customHeight="1" x14ac:dyDescent="0.25">
      <c r="A2" s="364" t="s">
        <v>392</v>
      </c>
      <c r="B2" s="365"/>
      <c r="C2" s="365"/>
      <c r="D2" s="365"/>
      <c r="E2" s="365"/>
      <c r="F2" s="365"/>
      <c r="G2" s="365"/>
    </row>
    <row r="4" spans="1:7" x14ac:dyDescent="0.2">
      <c r="A4" s="33" t="s">
        <v>383</v>
      </c>
      <c r="B4" s="33" t="s">
        <v>187</v>
      </c>
      <c r="C4" s="33" t="s">
        <v>188</v>
      </c>
      <c r="D4" s="33" t="s">
        <v>189</v>
      </c>
      <c r="E4" s="33" t="s">
        <v>384</v>
      </c>
      <c r="F4" s="33" t="s">
        <v>385</v>
      </c>
      <c r="G4" s="33" t="s">
        <v>386</v>
      </c>
    </row>
    <row r="5" spans="1:7" x14ac:dyDescent="0.2">
      <c r="A5">
        <v>2019</v>
      </c>
      <c r="B5" t="s">
        <v>136</v>
      </c>
      <c r="C5" t="s">
        <v>36</v>
      </c>
      <c r="D5" s="43">
        <v>0.2</v>
      </c>
      <c r="E5">
        <v>13.108000000000001</v>
      </c>
      <c r="F5" s="34" t="s">
        <v>209</v>
      </c>
    </row>
    <row r="6" spans="1:7" x14ac:dyDescent="0.2">
      <c r="A6">
        <v>2019</v>
      </c>
      <c r="B6" t="s">
        <v>136</v>
      </c>
      <c r="C6" t="s">
        <v>30</v>
      </c>
      <c r="D6" s="43">
        <v>0.15</v>
      </c>
      <c r="E6">
        <f>5.892+5.316</f>
        <v>11.208</v>
      </c>
      <c r="F6" s="34" t="s">
        <v>209</v>
      </c>
    </row>
    <row r="7" spans="1:7" x14ac:dyDescent="0.2">
      <c r="A7">
        <v>2019</v>
      </c>
      <c r="B7" t="s">
        <v>136</v>
      </c>
      <c r="C7" t="s">
        <v>26</v>
      </c>
      <c r="D7" s="43">
        <v>0.15</v>
      </c>
      <c r="E7">
        <v>10.294</v>
      </c>
      <c r="F7" s="34" t="s">
        <v>209</v>
      </c>
    </row>
    <row r="8" spans="1:7" x14ac:dyDescent="0.2">
      <c r="A8">
        <v>2019</v>
      </c>
      <c r="B8" t="s">
        <v>136</v>
      </c>
      <c r="C8" t="s">
        <v>28</v>
      </c>
      <c r="D8" s="43">
        <v>0.15</v>
      </c>
      <c r="E8">
        <v>362.267</v>
      </c>
      <c r="F8" s="34" t="s">
        <v>209</v>
      </c>
    </row>
    <row r="9" spans="1:7" x14ac:dyDescent="0.2">
      <c r="A9">
        <v>2019</v>
      </c>
      <c r="B9" t="s">
        <v>176</v>
      </c>
      <c r="C9" t="s">
        <v>26</v>
      </c>
      <c r="D9" s="43">
        <v>0.2</v>
      </c>
      <c r="E9">
        <v>1.806</v>
      </c>
      <c r="F9" s="34" t="s">
        <v>209</v>
      </c>
      <c r="G9" t="s">
        <v>393</v>
      </c>
    </row>
    <row r="10" spans="1:7" x14ac:dyDescent="0.2">
      <c r="A10">
        <v>2019</v>
      </c>
      <c r="B10" t="s">
        <v>176</v>
      </c>
      <c r="C10" t="s">
        <v>28</v>
      </c>
      <c r="D10" s="43">
        <v>0.2</v>
      </c>
      <c r="E10">
        <v>38.421999999999997</v>
      </c>
      <c r="F10" s="34" t="s">
        <v>209</v>
      </c>
      <c r="G10" t="s">
        <v>394</v>
      </c>
    </row>
    <row r="11" spans="1:7" x14ac:dyDescent="0.2">
      <c r="A11">
        <v>2019</v>
      </c>
      <c r="B11" t="s">
        <v>36</v>
      </c>
      <c r="C11" t="s">
        <v>176</v>
      </c>
      <c r="D11" s="43">
        <v>0.3</v>
      </c>
      <c r="E11">
        <v>6.2850000000000001</v>
      </c>
      <c r="F11" s="34" t="s">
        <v>209</v>
      </c>
    </row>
    <row r="12" spans="1:7" x14ac:dyDescent="0.2">
      <c r="A12">
        <v>2019</v>
      </c>
      <c r="B12" t="s">
        <v>76</v>
      </c>
      <c r="C12" t="s">
        <v>176</v>
      </c>
      <c r="D12" s="43">
        <v>0.3</v>
      </c>
      <c r="E12">
        <v>13.691000000000001</v>
      </c>
      <c r="F12" s="34" t="s">
        <v>209</v>
      </c>
    </row>
    <row r="13" spans="1:7" x14ac:dyDescent="0.2">
      <c r="A13">
        <v>2019</v>
      </c>
      <c r="B13" t="s">
        <v>28</v>
      </c>
      <c r="C13" t="s">
        <v>176</v>
      </c>
      <c r="D13" s="43">
        <v>0.3</v>
      </c>
      <c r="E13">
        <v>89.733999999999995</v>
      </c>
      <c r="F13" s="34" t="s">
        <v>209</v>
      </c>
    </row>
    <row r="14" spans="1:7" x14ac:dyDescent="0.2">
      <c r="A14">
        <v>2019</v>
      </c>
      <c r="B14" t="s">
        <v>26</v>
      </c>
      <c r="C14" t="s">
        <v>176</v>
      </c>
      <c r="D14" s="43">
        <v>0.3</v>
      </c>
      <c r="E14">
        <v>4.3019999999999996</v>
      </c>
      <c r="F14" s="34" t="s">
        <v>209</v>
      </c>
    </row>
    <row r="15" spans="1:7" x14ac:dyDescent="0.2">
      <c r="A15">
        <v>2018</v>
      </c>
      <c r="B15" t="s">
        <v>34</v>
      </c>
      <c r="C15" t="s">
        <v>176</v>
      </c>
      <c r="D15" s="43">
        <v>0.3</v>
      </c>
      <c r="E15">
        <v>3</v>
      </c>
      <c r="F15" s="34" t="s">
        <v>209</v>
      </c>
    </row>
    <row r="16" spans="1:7" x14ac:dyDescent="0.2">
      <c r="A16">
        <v>2018</v>
      </c>
      <c r="B16" t="s">
        <v>32</v>
      </c>
      <c r="C16" t="s">
        <v>176</v>
      </c>
      <c r="D16" s="43">
        <v>0.3</v>
      </c>
      <c r="E16">
        <v>1.458</v>
      </c>
      <c r="F16" s="34" t="s">
        <v>209</v>
      </c>
    </row>
    <row r="17" spans="1:7" x14ac:dyDescent="0.2">
      <c r="A17">
        <v>2019</v>
      </c>
      <c r="B17" t="s">
        <v>147</v>
      </c>
      <c r="C17" t="s">
        <v>43</v>
      </c>
      <c r="D17" s="43">
        <v>0.3</v>
      </c>
      <c r="E17">
        <v>2</v>
      </c>
      <c r="F17" t="s">
        <v>196</v>
      </c>
      <c r="G17" t="s">
        <v>395</v>
      </c>
    </row>
    <row r="18" spans="1:7" x14ac:dyDescent="0.2">
      <c r="A18">
        <v>2019</v>
      </c>
      <c r="B18" t="s">
        <v>147</v>
      </c>
      <c r="C18" t="s">
        <v>49</v>
      </c>
      <c r="D18" s="43">
        <v>0</v>
      </c>
      <c r="E18">
        <v>0</v>
      </c>
      <c r="F18" t="s">
        <v>196</v>
      </c>
    </row>
    <row r="19" spans="1:7" x14ac:dyDescent="0.2">
      <c r="A19">
        <v>2019</v>
      </c>
      <c r="B19" t="s">
        <v>147</v>
      </c>
      <c r="C19" t="s">
        <v>47</v>
      </c>
      <c r="D19" s="43">
        <v>0</v>
      </c>
      <c r="E19">
        <v>0</v>
      </c>
      <c r="F19" t="s">
        <v>196</v>
      </c>
    </row>
    <row r="20" spans="1:7" x14ac:dyDescent="0.2">
      <c r="A20">
        <v>2019</v>
      </c>
      <c r="B20" t="s">
        <v>149</v>
      </c>
      <c r="C20" t="s">
        <v>45</v>
      </c>
      <c r="D20" s="43">
        <v>0.1</v>
      </c>
      <c r="E20">
        <v>234.23</v>
      </c>
      <c r="F20" t="s">
        <v>196</v>
      </c>
    </row>
    <row r="21" spans="1:7" x14ac:dyDescent="0.2">
      <c r="D21" s="43"/>
    </row>
    <row r="22" spans="1:7" x14ac:dyDescent="0.2">
      <c r="D22" s="43"/>
    </row>
    <row r="23" spans="1:7" x14ac:dyDescent="0.2">
      <c r="D23" s="43"/>
    </row>
    <row r="24" spans="1:7" x14ac:dyDescent="0.2">
      <c r="D24" s="43"/>
    </row>
    <row r="25" spans="1:7" x14ac:dyDescent="0.2">
      <c r="D25" s="43"/>
    </row>
    <row r="26" spans="1:7" x14ac:dyDescent="0.2">
      <c r="A26" s="34" t="s">
        <v>396</v>
      </c>
    </row>
  </sheetData>
  <mergeCells count="1">
    <mergeCell ref="A2:G2"/>
  </mergeCells>
  <pageMargins left="0.7" right="0.7" top="0.75" bottom="0.75" header="0.3" footer="0.3"/>
  <tableParts count="1">
    <tablePart r:id="rId1"/>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0" tint="-0.249977111117893"/>
  </sheetPr>
  <dimension ref="A2:G39"/>
  <sheetViews>
    <sheetView workbookViewId="0">
      <selection activeCell="I18" sqref="I18"/>
    </sheetView>
  </sheetViews>
  <sheetFormatPr baseColWidth="10" defaultColWidth="11" defaultRowHeight="12.75" x14ac:dyDescent="0.2"/>
  <cols>
    <col min="1" max="1" width="14.375" customWidth="1"/>
    <col min="2" max="2" width="23.625" customWidth="1"/>
    <col min="3" max="3" width="28.125" customWidth="1"/>
    <col min="4" max="4" width="12.875" customWidth="1"/>
    <col min="5" max="5" width="10.625" customWidth="1"/>
    <col min="6" max="6" width="18.625" customWidth="1"/>
    <col min="7" max="7" width="50.25" customWidth="1"/>
    <col min="8" max="8" width="11" customWidth="1"/>
  </cols>
  <sheetData>
    <row r="2" spans="1:7" ht="18" customHeight="1" x14ac:dyDescent="0.25">
      <c r="A2" s="366" t="s">
        <v>397</v>
      </c>
      <c r="B2" s="365"/>
      <c r="C2" s="365"/>
      <c r="D2" s="365"/>
      <c r="E2" s="365"/>
      <c r="F2" s="365"/>
      <c r="G2" s="365"/>
    </row>
    <row r="4" spans="1:7" ht="23.25" customHeight="1" x14ac:dyDescent="0.2">
      <c r="A4" s="33" t="s">
        <v>383</v>
      </c>
      <c r="B4" s="33" t="s">
        <v>187</v>
      </c>
      <c r="C4" s="33" t="s">
        <v>188</v>
      </c>
      <c r="D4" s="33" t="s">
        <v>189</v>
      </c>
      <c r="E4" s="33" t="s">
        <v>384</v>
      </c>
      <c r="F4" s="33" t="s">
        <v>385</v>
      </c>
      <c r="G4" s="33" t="s">
        <v>386</v>
      </c>
    </row>
    <row r="5" spans="1:7" ht="25.5" customHeight="1" x14ac:dyDescent="0.2">
      <c r="A5" s="41">
        <v>2019</v>
      </c>
      <c r="B5" s="42" t="s">
        <v>136</v>
      </c>
      <c r="C5" s="42" t="s">
        <v>76</v>
      </c>
      <c r="D5" s="44">
        <v>0.3</v>
      </c>
      <c r="E5" s="42">
        <v>57.061999999999998</v>
      </c>
      <c r="F5" s="42" t="s">
        <v>213</v>
      </c>
      <c r="G5" s="39" t="s">
        <v>398</v>
      </c>
    </row>
    <row r="6" spans="1:7" ht="38.25" customHeight="1" x14ac:dyDescent="0.2">
      <c r="A6" s="41">
        <v>2019</v>
      </c>
      <c r="B6" s="42" t="s">
        <v>77</v>
      </c>
      <c r="C6" s="42" t="s">
        <v>167</v>
      </c>
      <c r="D6" s="44">
        <v>0.5</v>
      </c>
      <c r="E6" s="41">
        <v>15</v>
      </c>
      <c r="F6" s="42" t="s">
        <v>213</v>
      </c>
      <c r="G6" s="39" t="s">
        <v>399</v>
      </c>
    </row>
    <row r="7" spans="1:7" x14ac:dyDescent="0.2">
      <c r="A7" s="41"/>
      <c r="B7" s="41"/>
      <c r="C7" s="41"/>
      <c r="D7" s="44"/>
      <c r="E7" s="41"/>
      <c r="F7" s="41"/>
      <c r="G7" s="40"/>
    </row>
    <row r="8" spans="1:7" x14ac:dyDescent="0.2">
      <c r="A8" s="41"/>
      <c r="B8" s="41"/>
      <c r="C8" s="41"/>
      <c r="D8" s="44"/>
      <c r="E8" s="41"/>
      <c r="F8" s="41"/>
      <c r="G8" s="40"/>
    </row>
    <row r="9" spans="1:7" x14ac:dyDescent="0.2">
      <c r="A9" s="41"/>
      <c r="B9" s="41"/>
      <c r="C9" s="41"/>
      <c r="D9" s="44"/>
      <c r="E9" s="41"/>
      <c r="F9" s="41"/>
      <c r="G9" s="40"/>
    </row>
    <row r="10" spans="1:7" x14ac:dyDescent="0.2">
      <c r="A10" s="41"/>
      <c r="B10" s="41"/>
      <c r="C10" s="41"/>
      <c r="D10" s="44"/>
      <c r="E10" s="41"/>
      <c r="F10" s="41"/>
      <c r="G10" s="40"/>
    </row>
    <row r="11" spans="1:7" x14ac:dyDescent="0.2">
      <c r="A11" s="41"/>
      <c r="B11" s="41"/>
      <c r="C11" s="41"/>
      <c r="D11" s="44"/>
      <c r="E11" s="41"/>
      <c r="F11" s="41"/>
      <c r="G11" s="40"/>
    </row>
    <row r="12" spans="1:7" x14ac:dyDescent="0.2">
      <c r="A12" s="41"/>
      <c r="B12" s="41"/>
      <c r="C12" s="41"/>
      <c r="D12" s="44"/>
      <c r="E12" s="41"/>
      <c r="F12" s="41"/>
      <c r="G12" s="40"/>
    </row>
    <row r="13" spans="1:7" x14ac:dyDescent="0.2">
      <c r="A13" s="41"/>
      <c r="B13" s="41"/>
      <c r="C13" s="41"/>
      <c r="D13" s="44"/>
      <c r="E13" s="41"/>
      <c r="F13" s="41"/>
      <c r="G13" s="40"/>
    </row>
    <row r="14" spans="1:7" x14ac:dyDescent="0.2">
      <c r="A14" s="41"/>
      <c r="B14" s="41"/>
      <c r="C14" s="41"/>
      <c r="D14" s="44"/>
      <c r="E14" s="41"/>
      <c r="F14" s="41"/>
      <c r="G14" s="40"/>
    </row>
    <row r="15" spans="1:7" x14ac:dyDescent="0.2">
      <c r="A15" s="41"/>
      <c r="B15" s="41"/>
      <c r="C15" s="41"/>
      <c r="D15" s="44"/>
      <c r="E15" s="41"/>
      <c r="F15" s="41"/>
      <c r="G15" s="40"/>
    </row>
    <row r="16" spans="1:7" x14ac:dyDescent="0.2">
      <c r="A16" s="41"/>
      <c r="B16" s="41"/>
      <c r="C16" s="41"/>
      <c r="D16" s="44"/>
      <c r="E16" s="41"/>
      <c r="F16" s="41"/>
      <c r="G16" s="40"/>
    </row>
    <row r="17" spans="1:7" x14ac:dyDescent="0.2">
      <c r="A17" s="41"/>
      <c r="B17" s="41"/>
      <c r="C17" s="41"/>
      <c r="D17" s="44"/>
      <c r="E17" s="41"/>
      <c r="F17" s="41"/>
      <c r="G17" s="40"/>
    </row>
    <row r="18" spans="1:7" x14ac:dyDescent="0.2">
      <c r="A18" s="41"/>
      <c r="B18" s="41"/>
      <c r="C18" s="41"/>
      <c r="D18" s="44"/>
      <c r="E18" s="41"/>
      <c r="F18" s="41"/>
      <c r="G18" s="40"/>
    </row>
    <row r="19" spans="1:7" x14ac:dyDescent="0.2">
      <c r="A19" s="41"/>
      <c r="B19" s="41"/>
      <c r="C19" s="41"/>
      <c r="D19" s="44"/>
      <c r="E19" s="41"/>
      <c r="F19" s="41"/>
      <c r="G19" s="40"/>
    </row>
    <row r="20" spans="1:7" x14ac:dyDescent="0.2">
      <c r="A20" s="41"/>
      <c r="B20" s="41"/>
      <c r="C20" s="41"/>
      <c r="D20" s="44"/>
      <c r="E20" s="41"/>
      <c r="F20" s="41"/>
      <c r="G20" s="40"/>
    </row>
    <row r="21" spans="1:7" x14ac:dyDescent="0.2">
      <c r="A21" s="41"/>
      <c r="B21" s="41"/>
      <c r="C21" s="41"/>
      <c r="D21" s="44"/>
      <c r="E21" s="41"/>
      <c r="F21" s="41"/>
      <c r="G21" s="40"/>
    </row>
    <row r="22" spans="1:7" x14ac:dyDescent="0.2">
      <c r="A22" s="41"/>
      <c r="B22" s="41"/>
      <c r="C22" s="41"/>
      <c r="D22" s="44"/>
      <c r="E22" s="41"/>
      <c r="F22" s="41"/>
      <c r="G22" s="40"/>
    </row>
    <row r="23" spans="1:7" x14ac:dyDescent="0.2">
      <c r="A23" s="41"/>
      <c r="B23" s="41"/>
      <c r="C23" s="41"/>
      <c r="D23" s="44"/>
      <c r="E23" s="41"/>
      <c r="F23" s="41"/>
      <c r="G23" s="40"/>
    </row>
    <row r="24" spans="1:7" x14ac:dyDescent="0.2">
      <c r="A24" s="41"/>
      <c r="B24" s="41"/>
      <c r="C24" s="41"/>
      <c r="D24" s="44"/>
      <c r="E24" s="41"/>
      <c r="F24" s="41"/>
      <c r="G24" s="40"/>
    </row>
    <row r="25" spans="1:7" x14ac:dyDescent="0.2">
      <c r="A25" s="41"/>
      <c r="B25" s="41"/>
      <c r="C25" s="41"/>
      <c r="D25" s="44"/>
      <c r="E25" s="41"/>
      <c r="F25" s="41"/>
      <c r="G25" s="40"/>
    </row>
    <row r="26" spans="1:7" x14ac:dyDescent="0.2">
      <c r="A26" s="41"/>
      <c r="B26" s="41"/>
      <c r="C26" s="41"/>
      <c r="D26" s="44"/>
      <c r="E26" s="41"/>
      <c r="F26" s="41"/>
      <c r="G26" s="40"/>
    </row>
    <row r="27" spans="1:7" x14ac:dyDescent="0.2">
      <c r="A27" s="41"/>
      <c r="B27" s="41"/>
      <c r="C27" s="41"/>
      <c r="D27" s="44"/>
      <c r="E27" s="41"/>
      <c r="F27" s="41"/>
      <c r="G27" s="40"/>
    </row>
    <row r="28" spans="1:7" x14ac:dyDescent="0.2">
      <c r="A28" s="41"/>
      <c r="B28" s="41"/>
      <c r="C28" s="41"/>
      <c r="D28" s="44"/>
      <c r="E28" s="41"/>
      <c r="F28" s="41"/>
      <c r="G28" s="40"/>
    </row>
    <row r="29" spans="1:7" x14ac:dyDescent="0.2">
      <c r="A29" s="41"/>
      <c r="B29" s="41"/>
      <c r="C29" s="41"/>
      <c r="D29" s="44"/>
      <c r="E29" s="41"/>
      <c r="F29" s="41"/>
      <c r="G29" s="40"/>
    </row>
    <row r="30" spans="1:7" x14ac:dyDescent="0.2">
      <c r="A30" s="41"/>
      <c r="B30" s="41"/>
      <c r="C30" s="41"/>
      <c r="D30" s="44"/>
      <c r="E30" s="41"/>
      <c r="F30" s="41"/>
      <c r="G30" s="40"/>
    </row>
    <row r="31" spans="1:7" x14ac:dyDescent="0.2">
      <c r="A31" s="41"/>
      <c r="B31" s="41"/>
      <c r="C31" s="41"/>
      <c r="D31" s="44"/>
      <c r="E31" s="41"/>
      <c r="F31" s="41"/>
      <c r="G31" s="40"/>
    </row>
    <row r="32" spans="1:7" x14ac:dyDescent="0.2">
      <c r="A32" s="41"/>
      <c r="B32" s="41"/>
      <c r="C32" s="41"/>
      <c r="D32" s="44"/>
      <c r="E32" s="41"/>
      <c r="F32" s="41"/>
      <c r="G32" s="40"/>
    </row>
    <row r="33" spans="1:7" x14ac:dyDescent="0.2">
      <c r="A33" s="41"/>
      <c r="B33" s="41"/>
      <c r="C33" s="41"/>
      <c r="D33" s="44"/>
      <c r="E33" s="41"/>
      <c r="F33" s="41"/>
      <c r="G33" s="40"/>
    </row>
    <row r="34" spans="1:7" x14ac:dyDescent="0.2">
      <c r="A34" s="41"/>
      <c r="B34" s="41"/>
      <c r="C34" s="41"/>
      <c r="D34" s="44"/>
      <c r="E34" s="41"/>
      <c r="F34" s="41"/>
      <c r="G34" s="40"/>
    </row>
    <row r="35" spans="1:7" x14ac:dyDescent="0.2">
      <c r="A35" s="41"/>
      <c r="B35" s="41"/>
      <c r="C35" s="41"/>
      <c r="D35" s="44"/>
      <c r="E35" s="41"/>
      <c r="F35" s="41"/>
      <c r="G35" s="40"/>
    </row>
    <row r="36" spans="1:7" x14ac:dyDescent="0.2">
      <c r="A36" s="41"/>
      <c r="B36" s="41"/>
      <c r="C36" s="41"/>
      <c r="D36" s="44"/>
      <c r="E36" s="41"/>
      <c r="F36" s="41"/>
      <c r="G36" s="40"/>
    </row>
    <row r="37" spans="1:7" x14ac:dyDescent="0.2">
      <c r="A37" s="41"/>
      <c r="B37" s="41"/>
      <c r="C37" s="41"/>
      <c r="D37" s="44"/>
      <c r="E37" s="41"/>
      <c r="F37" s="41"/>
      <c r="G37" s="40"/>
    </row>
    <row r="38" spans="1:7" x14ac:dyDescent="0.2">
      <c r="A38" s="41"/>
      <c r="B38" s="41"/>
      <c r="C38" s="41"/>
      <c r="D38" s="44"/>
      <c r="E38" s="41"/>
      <c r="F38" s="41"/>
      <c r="G38" s="40"/>
    </row>
    <row r="39" spans="1:7" x14ac:dyDescent="0.2">
      <c r="A39" s="41"/>
      <c r="B39" s="41"/>
      <c r="C39" s="41"/>
      <c r="D39" s="44"/>
      <c r="E39" s="41"/>
      <c r="F39" s="41"/>
      <c r="G39" s="40"/>
    </row>
  </sheetData>
  <mergeCells count="1">
    <mergeCell ref="A2:G2"/>
  </mergeCells>
  <pageMargins left="0.7" right="0.7" top="0.75" bottom="0.75" header="0.3" footer="0.3"/>
  <pageSetup paperSize="9" orientation="portrait"/>
  <tableParts count="1">
    <tablePart r:id="rId1"/>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tint="-0.249977111117893"/>
  </sheetPr>
  <dimension ref="A2:G40"/>
  <sheetViews>
    <sheetView workbookViewId="0">
      <selection activeCell="G18" sqref="G18"/>
    </sheetView>
  </sheetViews>
  <sheetFormatPr baseColWidth="10" defaultColWidth="11" defaultRowHeight="12.75" x14ac:dyDescent="0.2"/>
  <cols>
    <col min="1" max="1" width="18.625" customWidth="1"/>
    <col min="2" max="3" width="23.625" customWidth="1"/>
    <col min="4" max="4" width="12.875" customWidth="1"/>
    <col min="5" max="5" width="10.625" customWidth="1"/>
    <col min="6" max="6" width="18.625" customWidth="1"/>
    <col min="7" max="7" width="35.5" customWidth="1"/>
    <col min="8" max="8" width="11" customWidth="1"/>
  </cols>
  <sheetData>
    <row r="2" spans="1:7" ht="19.5" customHeight="1" x14ac:dyDescent="0.25">
      <c r="A2" s="364" t="s">
        <v>400</v>
      </c>
      <c r="B2" s="365"/>
      <c r="C2" s="365"/>
      <c r="D2" s="365"/>
      <c r="E2" s="365"/>
      <c r="F2" s="365"/>
      <c r="G2" s="365"/>
    </row>
    <row r="4" spans="1:7" ht="23.25" customHeight="1" x14ac:dyDescent="0.2">
      <c r="A4" s="33" t="s">
        <v>383</v>
      </c>
      <c r="B4" s="33" t="s">
        <v>187</v>
      </c>
      <c r="C4" s="33" t="s">
        <v>188</v>
      </c>
      <c r="D4" s="33" t="s">
        <v>189</v>
      </c>
      <c r="E4" s="33" t="s">
        <v>384</v>
      </c>
      <c r="F4" s="33" t="s">
        <v>385</v>
      </c>
      <c r="G4" s="33" t="s">
        <v>386</v>
      </c>
    </row>
    <row r="5" spans="1:7" x14ac:dyDescent="0.2">
      <c r="A5">
        <v>2020</v>
      </c>
      <c r="B5" s="34" t="s">
        <v>76</v>
      </c>
      <c r="C5" s="34" t="s">
        <v>165</v>
      </c>
      <c r="D5" s="43">
        <v>0.2</v>
      </c>
      <c r="E5" s="35">
        <v>0.66700000000000004</v>
      </c>
      <c r="F5" s="34" t="s">
        <v>213</v>
      </c>
    </row>
    <row r="6" spans="1:7" x14ac:dyDescent="0.2">
      <c r="A6">
        <v>2020</v>
      </c>
      <c r="B6" s="34" t="s">
        <v>53</v>
      </c>
      <c r="C6" s="34" t="s">
        <v>165</v>
      </c>
      <c r="D6" s="43">
        <v>0</v>
      </c>
      <c r="E6" s="35">
        <v>0</v>
      </c>
      <c r="F6" s="34" t="s">
        <v>213</v>
      </c>
    </row>
    <row r="7" spans="1:7" x14ac:dyDescent="0.2">
      <c r="A7">
        <v>2020</v>
      </c>
      <c r="B7" s="34" t="s">
        <v>76</v>
      </c>
      <c r="C7" s="34" t="s">
        <v>170</v>
      </c>
      <c r="D7" s="43">
        <v>0.3</v>
      </c>
      <c r="E7" s="35">
        <v>29.670999999999999</v>
      </c>
      <c r="F7" s="34" t="s">
        <v>213</v>
      </c>
    </row>
    <row r="8" spans="1:7" x14ac:dyDescent="0.2">
      <c r="A8">
        <v>2020</v>
      </c>
      <c r="B8" s="34" t="s">
        <v>53</v>
      </c>
      <c r="C8" s="34" t="s">
        <v>170</v>
      </c>
      <c r="D8" s="43">
        <v>0.3</v>
      </c>
      <c r="E8" s="35">
        <v>1.4350000000000001</v>
      </c>
      <c r="F8" s="34" t="s">
        <v>213</v>
      </c>
    </row>
    <row r="9" spans="1:7" x14ac:dyDescent="0.2">
      <c r="A9">
        <v>2020</v>
      </c>
      <c r="B9" s="34" t="s">
        <v>80</v>
      </c>
      <c r="C9" s="34" t="s">
        <v>170</v>
      </c>
      <c r="D9" s="43">
        <v>0.3</v>
      </c>
      <c r="E9" s="35">
        <v>6.8789999999999996</v>
      </c>
      <c r="F9" s="34" t="s">
        <v>213</v>
      </c>
    </row>
    <row r="10" spans="1:7" x14ac:dyDescent="0.2">
      <c r="A10">
        <v>2020</v>
      </c>
      <c r="B10" s="34" t="s">
        <v>77</v>
      </c>
      <c r="C10" s="34" t="s">
        <v>170</v>
      </c>
      <c r="D10" s="43">
        <v>0</v>
      </c>
      <c r="E10" s="35">
        <v>0</v>
      </c>
      <c r="F10" s="34" t="s">
        <v>213</v>
      </c>
    </row>
    <row r="11" spans="1:7" x14ac:dyDescent="0.2">
      <c r="A11">
        <v>2020</v>
      </c>
      <c r="B11" s="34" t="s">
        <v>76</v>
      </c>
      <c r="C11" s="34" t="s">
        <v>169</v>
      </c>
      <c r="D11" s="43">
        <v>0.3</v>
      </c>
      <c r="E11" s="35">
        <v>176.94300000000001</v>
      </c>
      <c r="F11" s="34" t="s">
        <v>213</v>
      </c>
    </row>
    <row r="12" spans="1:7" x14ac:dyDescent="0.2">
      <c r="A12">
        <v>2020</v>
      </c>
      <c r="B12" s="34" t="s">
        <v>53</v>
      </c>
      <c r="C12" s="34" t="s">
        <v>169</v>
      </c>
      <c r="D12" s="43">
        <v>0.3</v>
      </c>
      <c r="E12" s="35">
        <v>10.076000000000001</v>
      </c>
      <c r="F12" s="34" t="s">
        <v>213</v>
      </c>
    </row>
    <row r="13" spans="1:7" x14ac:dyDescent="0.2">
      <c r="A13">
        <v>2020</v>
      </c>
      <c r="B13" s="34" t="s">
        <v>80</v>
      </c>
      <c r="C13" s="34" t="s">
        <v>169</v>
      </c>
      <c r="D13" s="43">
        <v>0</v>
      </c>
      <c r="E13" s="35">
        <v>0</v>
      </c>
      <c r="F13" s="34" t="s">
        <v>213</v>
      </c>
    </row>
    <row r="14" spans="1:7" x14ac:dyDescent="0.2">
      <c r="A14">
        <v>2020</v>
      </c>
      <c r="B14" s="34" t="s">
        <v>77</v>
      </c>
      <c r="C14" s="34" t="s">
        <v>169</v>
      </c>
      <c r="D14" s="43">
        <v>0.3</v>
      </c>
      <c r="E14" s="35">
        <v>11.481999999999999</v>
      </c>
      <c r="F14" s="34" t="s">
        <v>213</v>
      </c>
    </row>
    <row r="18" spans="4:4" x14ac:dyDescent="0.2">
      <c r="D18" s="43"/>
    </row>
    <row r="19" spans="4:4" x14ac:dyDescent="0.2">
      <c r="D19" s="43"/>
    </row>
    <row r="20" spans="4:4" x14ac:dyDescent="0.2">
      <c r="D20" s="43"/>
    </row>
    <row r="21" spans="4:4" x14ac:dyDescent="0.2">
      <c r="D21" s="43"/>
    </row>
    <row r="22" spans="4:4" x14ac:dyDescent="0.2">
      <c r="D22" s="43"/>
    </row>
    <row r="23" spans="4:4" x14ac:dyDescent="0.2">
      <c r="D23" s="43"/>
    </row>
    <row r="24" spans="4:4" x14ac:dyDescent="0.2">
      <c r="D24" s="43"/>
    </row>
    <row r="25" spans="4:4" x14ac:dyDescent="0.2">
      <c r="D25" s="43"/>
    </row>
    <row r="26" spans="4:4" x14ac:dyDescent="0.2">
      <c r="D26" s="43"/>
    </row>
    <row r="27" spans="4:4" x14ac:dyDescent="0.2">
      <c r="D27" s="43"/>
    </row>
    <row r="28" spans="4:4" x14ac:dyDescent="0.2">
      <c r="D28" s="43"/>
    </row>
    <row r="29" spans="4:4" x14ac:dyDescent="0.2">
      <c r="D29" s="43"/>
    </row>
    <row r="30" spans="4:4" x14ac:dyDescent="0.2">
      <c r="D30" s="43"/>
    </row>
    <row r="31" spans="4:4" x14ac:dyDescent="0.2">
      <c r="D31" s="43"/>
    </row>
    <row r="32" spans="4:4" x14ac:dyDescent="0.2">
      <c r="D32" s="43"/>
    </row>
    <row r="33" spans="4:4" x14ac:dyDescent="0.2">
      <c r="D33" s="43"/>
    </row>
    <row r="34" spans="4:4" x14ac:dyDescent="0.2">
      <c r="D34" s="43"/>
    </row>
    <row r="35" spans="4:4" x14ac:dyDescent="0.2">
      <c r="D35" s="43"/>
    </row>
    <row r="36" spans="4:4" x14ac:dyDescent="0.2">
      <c r="D36" s="43"/>
    </row>
    <row r="37" spans="4:4" x14ac:dyDescent="0.2">
      <c r="D37" s="43"/>
    </row>
    <row r="38" spans="4:4" x14ac:dyDescent="0.2">
      <c r="D38" s="43"/>
    </row>
    <row r="39" spans="4:4" x14ac:dyDescent="0.2">
      <c r="D39" s="43"/>
    </row>
    <row r="40" spans="4:4" x14ac:dyDescent="0.2">
      <c r="D40" s="43"/>
    </row>
  </sheetData>
  <mergeCells count="1">
    <mergeCell ref="A2:G2"/>
  </mergeCells>
  <pageMargins left="0.7" right="0.7" top="0.75" bottom="0.75" header="0.3" footer="0.3"/>
  <tableParts count="1">
    <tablePart r:id="rId1"/>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0" tint="-0.499984740745262"/>
  </sheetPr>
  <dimension ref="A2:G33"/>
  <sheetViews>
    <sheetView workbookViewId="0">
      <selection activeCell="A3" sqref="A3"/>
    </sheetView>
  </sheetViews>
  <sheetFormatPr baseColWidth="10" defaultColWidth="11" defaultRowHeight="12.75" x14ac:dyDescent="0.2"/>
  <cols>
    <col min="1" max="1" width="18.625" customWidth="1"/>
    <col min="2" max="3" width="23.625" customWidth="1"/>
    <col min="4" max="4" width="12.875" customWidth="1"/>
    <col min="5" max="5" width="10.625" customWidth="1"/>
    <col min="6" max="6" width="18.625" customWidth="1"/>
    <col min="7" max="7" width="53.875" customWidth="1"/>
    <col min="8" max="8" width="11" customWidth="1"/>
  </cols>
  <sheetData>
    <row r="2" spans="1:7" ht="19.5" customHeight="1" x14ac:dyDescent="0.25">
      <c r="A2" s="364" t="s">
        <v>401</v>
      </c>
      <c r="B2" s="365"/>
      <c r="C2" s="365"/>
      <c r="D2" s="365"/>
      <c r="E2" s="365"/>
      <c r="F2" s="365"/>
      <c r="G2" s="365"/>
    </row>
    <row r="4" spans="1:7" ht="23.25" customHeight="1" x14ac:dyDescent="0.2">
      <c r="A4" s="33" t="s">
        <v>383</v>
      </c>
      <c r="B4" s="33" t="s">
        <v>187</v>
      </c>
      <c r="C4" s="33" t="s">
        <v>188</v>
      </c>
      <c r="D4" s="33" t="s">
        <v>189</v>
      </c>
      <c r="E4" s="33" t="s">
        <v>384</v>
      </c>
      <c r="F4" s="33" t="s">
        <v>385</v>
      </c>
      <c r="G4" s="33" t="s">
        <v>386</v>
      </c>
    </row>
    <row r="5" spans="1:7" x14ac:dyDescent="0.2">
      <c r="A5">
        <v>2014</v>
      </c>
      <c r="B5" s="34" t="s">
        <v>115</v>
      </c>
      <c r="C5" s="34" t="s">
        <v>165</v>
      </c>
      <c r="D5" s="43">
        <v>0.3</v>
      </c>
      <c r="E5">
        <v>243</v>
      </c>
      <c r="F5" s="34" t="s">
        <v>213</v>
      </c>
      <c r="G5" s="34" t="s">
        <v>402</v>
      </c>
    </row>
    <row r="6" spans="1:7" x14ac:dyDescent="0.2">
      <c r="A6">
        <v>2014</v>
      </c>
      <c r="B6" s="34" t="s">
        <v>36</v>
      </c>
      <c r="C6" s="34" t="s">
        <v>165</v>
      </c>
      <c r="D6" s="43">
        <v>0.3</v>
      </c>
      <c r="E6">
        <v>150</v>
      </c>
      <c r="F6" s="34" t="s">
        <v>213</v>
      </c>
      <c r="G6" s="34" t="s">
        <v>402</v>
      </c>
    </row>
    <row r="7" spans="1:7" x14ac:dyDescent="0.2">
      <c r="A7">
        <v>2014</v>
      </c>
      <c r="B7" s="34" t="s">
        <v>176</v>
      </c>
      <c r="C7" s="34" t="s">
        <v>36</v>
      </c>
      <c r="D7" s="43">
        <v>0.3</v>
      </c>
      <c r="E7">
        <v>63</v>
      </c>
      <c r="F7" s="34" t="s">
        <v>213</v>
      </c>
      <c r="G7" t="s">
        <v>402</v>
      </c>
    </row>
    <row r="8" spans="1:7" x14ac:dyDescent="0.2">
      <c r="A8">
        <v>2014</v>
      </c>
      <c r="B8" s="34" t="s">
        <v>80</v>
      </c>
      <c r="C8" s="34" t="s">
        <v>165</v>
      </c>
      <c r="D8" s="43">
        <v>0.3</v>
      </c>
      <c r="E8">
        <v>32</v>
      </c>
      <c r="F8" s="34" t="s">
        <v>213</v>
      </c>
      <c r="G8" t="s">
        <v>402</v>
      </c>
    </row>
    <row r="9" spans="1:7" x14ac:dyDescent="0.2">
      <c r="D9" s="43"/>
    </row>
    <row r="10" spans="1:7" x14ac:dyDescent="0.2">
      <c r="D10" s="43"/>
    </row>
    <row r="11" spans="1:7" x14ac:dyDescent="0.2">
      <c r="D11" s="43"/>
    </row>
    <row r="12" spans="1:7" x14ac:dyDescent="0.2">
      <c r="D12" s="43"/>
    </row>
    <row r="13" spans="1:7" x14ac:dyDescent="0.2">
      <c r="D13" s="43"/>
    </row>
    <row r="14" spans="1:7" x14ac:dyDescent="0.2">
      <c r="D14" s="43"/>
    </row>
    <row r="15" spans="1:7" x14ac:dyDescent="0.2">
      <c r="D15" s="43"/>
    </row>
    <row r="16" spans="1:7" x14ac:dyDescent="0.2">
      <c r="D16" s="43"/>
    </row>
    <row r="17" spans="4:4" x14ac:dyDescent="0.2">
      <c r="D17" s="43"/>
    </row>
    <row r="18" spans="4:4" x14ac:dyDescent="0.2">
      <c r="D18" s="43"/>
    </row>
    <row r="19" spans="4:4" x14ac:dyDescent="0.2">
      <c r="D19" s="43"/>
    </row>
    <row r="20" spans="4:4" x14ac:dyDescent="0.2">
      <c r="D20" s="43"/>
    </row>
    <row r="21" spans="4:4" x14ac:dyDescent="0.2">
      <c r="D21" s="43"/>
    </row>
    <row r="22" spans="4:4" x14ac:dyDescent="0.2">
      <c r="D22" s="43"/>
    </row>
    <row r="23" spans="4:4" x14ac:dyDescent="0.2">
      <c r="D23" s="43"/>
    </row>
    <row r="24" spans="4:4" x14ac:dyDescent="0.2">
      <c r="D24" s="43"/>
    </row>
    <row r="25" spans="4:4" x14ac:dyDescent="0.2">
      <c r="D25" s="43"/>
    </row>
    <row r="26" spans="4:4" x14ac:dyDescent="0.2">
      <c r="D26" s="43"/>
    </row>
    <row r="27" spans="4:4" x14ac:dyDescent="0.2">
      <c r="D27" s="43"/>
    </row>
    <row r="28" spans="4:4" x14ac:dyDescent="0.2">
      <c r="D28" s="43"/>
    </row>
    <row r="29" spans="4:4" x14ac:dyDescent="0.2">
      <c r="D29" s="43"/>
    </row>
    <row r="30" spans="4:4" x14ac:dyDescent="0.2">
      <c r="D30" s="43"/>
    </row>
    <row r="31" spans="4:4" x14ac:dyDescent="0.2">
      <c r="D31" s="43"/>
    </row>
    <row r="32" spans="4:4" x14ac:dyDescent="0.2">
      <c r="D32" s="43"/>
    </row>
    <row r="33" spans="4:4" x14ac:dyDescent="0.2">
      <c r="D33" s="43"/>
    </row>
  </sheetData>
  <mergeCells count="1">
    <mergeCell ref="A2:G2"/>
  </mergeCells>
  <pageMargins left="0.7" right="0.7" top="0.75" bottom="0.75" header="0.3" footer="0.3"/>
  <tableParts count="1">
    <tablePart r:id="rId1"/>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0" tint="-0.249977111117893"/>
  </sheetPr>
  <dimension ref="A2:I35"/>
  <sheetViews>
    <sheetView workbookViewId="0">
      <selection activeCell="E28" sqref="E28"/>
    </sheetView>
  </sheetViews>
  <sheetFormatPr baseColWidth="10" defaultColWidth="11" defaultRowHeight="12.75" x14ac:dyDescent="0.2"/>
  <cols>
    <col min="1" max="1" width="18.625" customWidth="1"/>
    <col min="2" max="2" width="26.875" customWidth="1"/>
    <col min="3" max="3" width="30" customWidth="1"/>
    <col min="4" max="4" width="14.875" customWidth="1"/>
    <col min="5" max="5" width="10.625" customWidth="1"/>
    <col min="6" max="6" width="18.625" customWidth="1"/>
    <col min="7" max="7" width="45.5" customWidth="1"/>
    <col min="8" max="8" width="11" customWidth="1"/>
  </cols>
  <sheetData>
    <row r="2" spans="1:7" ht="19.5" customHeight="1" x14ac:dyDescent="0.25">
      <c r="A2" s="364" t="s">
        <v>403</v>
      </c>
      <c r="B2" s="365"/>
      <c r="C2" s="365"/>
      <c r="D2" s="365"/>
      <c r="E2" s="365"/>
      <c r="F2" s="365"/>
      <c r="G2" s="365"/>
    </row>
    <row r="4" spans="1:7" ht="23.25" customHeight="1" x14ac:dyDescent="0.2">
      <c r="A4" s="33" t="s">
        <v>383</v>
      </c>
      <c r="B4" s="33" t="s">
        <v>187</v>
      </c>
      <c r="C4" s="33" t="s">
        <v>188</v>
      </c>
      <c r="D4" s="33" t="s">
        <v>189</v>
      </c>
      <c r="E4" s="33" t="s">
        <v>384</v>
      </c>
      <c r="F4" s="33" t="s">
        <v>385</v>
      </c>
      <c r="G4" s="33" t="s">
        <v>386</v>
      </c>
    </row>
    <row r="5" spans="1:7" x14ac:dyDescent="0.2">
      <c r="A5" s="41">
        <v>2020</v>
      </c>
      <c r="B5" s="41" t="s">
        <v>34</v>
      </c>
      <c r="C5" s="41" t="s">
        <v>157</v>
      </c>
      <c r="D5" s="44">
        <v>0</v>
      </c>
      <c r="E5" s="46">
        <v>0</v>
      </c>
      <c r="F5" s="41" t="s">
        <v>213</v>
      </c>
      <c r="G5" s="39" t="s">
        <v>404</v>
      </c>
    </row>
    <row r="6" spans="1:7" x14ac:dyDescent="0.2">
      <c r="A6" s="41">
        <v>2020</v>
      </c>
      <c r="B6" s="41" t="s">
        <v>32</v>
      </c>
      <c r="C6" s="41" t="s">
        <v>157</v>
      </c>
      <c r="D6" s="44">
        <v>0</v>
      </c>
      <c r="E6" s="46">
        <v>0</v>
      </c>
      <c r="F6" s="41" t="s">
        <v>213</v>
      </c>
      <c r="G6" s="39" t="s">
        <v>404</v>
      </c>
    </row>
    <row r="7" spans="1:7" ht="25.5" customHeight="1" x14ac:dyDescent="0.2">
      <c r="A7" s="41">
        <v>2020</v>
      </c>
      <c r="B7" s="41" t="s">
        <v>53</v>
      </c>
      <c r="C7" s="41" t="s">
        <v>157</v>
      </c>
      <c r="D7" s="44">
        <v>0.15</v>
      </c>
      <c r="E7" s="46">
        <v>150</v>
      </c>
      <c r="F7" s="42" t="s">
        <v>213</v>
      </c>
      <c r="G7" s="39" t="s">
        <v>405</v>
      </c>
    </row>
    <row r="8" spans="1:7" x14ac:dyDescent="0.2">
      <c r="A8" s="41">
        <v>2020</v>
      </c>
      <c r="B8" s="42" t="s">
        <v>406</v>
      </c>
      <c r="C8" s="42" t="s">
        <v>407</v>
      </c>
      <c r="D8" s="44">
        <v>0.3</v>
      </c>
      <c r="E8" s="46">
        <v>60</v>
      </c>
      <c r="F8" s="42" t="s">
        <v>213</v>
      </c>
      <c r="G8" s="39" t="s">
        <v>408</v>
      </c>
    </row>
    <row r="9" spans="1:7" x14ac:dyDescent="0.2">
      <c r="A9" s="41">
        <v>2020</v>
      </c>
      <c r="B9" s="42" t="s">
        <v>409</v>
      </c>
      <c r="C9" s="42" t="s">
        <v>407</v>
      </c>
      <c r="D9" s="44">
        <v>0.3</v>
      </c>
      <c r="E9" s="46">
        <v>60</v>
      </c>
      <c r="F9" s="42" t="s">
        <v>213</v>
      </c>
      <c r="G9" s="39" t="s">
        <v>410</v>
      </c>
    </row>
    <row r="10" spans="1:7" ht="38.25" customHeight="1" x14ac:dyDescent="0.2">
      <c r="A10" s="41">
        <v>2020</v>
      </c>
      <c r="B10" s="41" t="s">
        <v>411</v>
      </c>
      <c r="C10" s="41" t="s">
        <v>412</v>
      </c>
      <c r="D10" s="44">
        <v>0.15</v>
      </c>
      <c r="E10" s="46">
        <v>75</v>
      </c>
      <c r="F10" s="41" t="s">
        <v>213</v>
      </c>
      <c r="G10" s="40" t="s">
        <v>413</v>
      </c>
    </row>
    <row r="11" spans="1:7" x14ac:dyDescent="0.2">
      <c r="A11" s="41">
        <v>2020</v>
      </c>
      <c r="B11" s="41" t="s">
        <v>412</v>
      </c>
      <c r="C11" s="41" t="s">
        <v>80</v>
      </c>
      <c r="D11" s="44">
        <v>0.15</v>
      </c>
      <c r="E11" s="46">
        <v>34</v>
      </c>
      <c r="F11" s="41" t="s">
        <v>213</v>
      </c>
      <c r="G11" s="40" t="s">
        <v>414</v>
      </c>
    </row>
    <row r="12" spans="1:7" x14ac:dyDescent="0.2">
      <c r="A12" s="41">
        <v>2020</v>
      </c>
      <c r="B12" s="41" t="s">
        <v>415</v>
      </c>
      <c r="C12" s="41" t="s">
        <v>80</v>
      </c>
      <c r="D12" s="44">
        <v>0.15</v>
      </c>
      <c r="E12" s="46">
        <v>9</v>
      </c>
      <c r="F12" s="41" t="s">
        <v>213</v>
      </c>
      <c r="G12" s="40" t="s">
        <v>414</v>
      </c>
    </row>
    <row r="13" spans="1:7" x14ac:dyDescent="0.2">
      <c r="A13" s="41">
        <v>2020</v>
      </c>
      <c r="B13" s="41" t="s">
        <v>416</v>
      </c>
      <c r="C13" s="41" t="s">
        <v>80</v>
      </c>
      <c r="D13" s="44">
        <v>0.15</v>
      </c>
      <c r="E13" s="46">
        <v>1</v>
      </c>
      <c r="F13" s="41" t="s">
        <v>213</v>
      </c>
      <c r="G13" s="40" t="s">
        <v>414</v>
      </c>
    </row>
    <row r="14" spans="1:7" x14ac:dyDescent="0.2">
      <c r="A14" s="41">
        <v>2020</v>
      </c>
      <c r="B14" s="41" t="s">
        <v>176</v>
      </c>
      <c r="C14" s="41" t="s">
        <v>80</v>
      </c>
      <c r="D14" s="44">
        <v>1</v>
      </c>
      <c r="E14" s="46">
        <v>10</v>
      </c>
      <c r="F14" s="41" t="s">
        <v>213</v>
      </c>
      <c r="G14" s="39" t="s">
        <v>417</v>
      </c>
    </row>
    <row r="15" spans="1:7" x14ac:dyDescent="0.2">
      <c r="A15" s="41">
        <v>2020</v>
      </c>
      <c r="B15" s="41" t="s">
        <v>80</v>
      </c>
      <c r="C15" s="41" t="s">
        <v>176</v>
      </c>
      <c r="D15" s="44">
        <v>0.2</v>
      </c>
      <c r="E15" s="46">
        <v>34</v>
      </c>
      <c r="F15" s="41" t="s">
        <v>213</v>
      </c>
      <c r="G15" s="39" t="s">
        <v>417</v>
      </c>
    </row>
    <row r="16" spans="1:7" ht="25.5" customHeight="1" x14ac:dyDescent="0.2">
      <c r="A16" s="41">
        <v>2020</v>
      </c>
      <c r="B16" s="41" t="s">
        <v>157</v>
      </c>
      <c r="C16" s="41" t="s">
        <v>98</v>
      </c>
      <c r="D16" s="44">
        <v>0.1</v>
      </c>
      <c r="E16" s="46">
        <v>1.3</v>
      </c>
      <c r="F16" s="41" t="s">
        <v>213</v>
      </c>
      <c r="G16" s="39" t="s">
        <v>418</v>
      </c>
    </row>
    <row r="17" spans="1:9" x14ac:dyDescent="0.2">
      <c r="A17" s="41">
        <v>2020</v>
      </c>
      <c r="B17" s="41" t="s">
        <v>157</v>
      </c>
      <c r="C17" s="41" t="s">
        <v>96</v>
      </c>
      <c r="D17" s="44">
        <v>0.1</v>
      </c>
      <c r="E17" s="46">
        <v>70</v>
      </c>
      <c r="F17" s="41" t="s">
        <v>213</v>
      </c>
      <c r="G17" s="39" t="s">
        <v>419</v>
      </c>
      <c r="I17" s="34"/>
    </row>
    <row r="18" spans="1:9" x14ac:dyDescent="0.2">
      <c r="A18" s="41">
        <v>2020</v>
      </c>
      <c r="B18" s="41" t="s">
        <v>176</v>
      </c>
      <c r="C18" s="41" t="s">
        <v>94</v>
      </c>
      <c r="D18" s="44">
        <v>0.1</v>
      </c>
      <c r="E18" s="46">
        <v>85</v>
      </c>
      <c r="F18" s="41" t="s">
        <v>213</v>
      </c>
      <c r="G18" s="39" t="s">
        <v>420</v>
      </c>
      <c r="I18" s="34"/>
    </row>
    <row r="19" spans="1:9" ht="25.5" customHeight="1" x14ac:dyDescent="0.2">
      <c r="A19" s="41">
        <v>2020</v>
      </c>
      <c r="B19" s="41" t="s">
        <v>176</v>
      </c>
      <c r="C19" s="41" t="s">
        <v>104</v>
      </c>
      <c r="D19" s="44">
        <v>0.1</v>
      </c>
      <c r="E19" s="46">
        <v>45</v>
      </c>
      <c r="F19" s="41" t="s">
        <v>213</v>
      </c>
      <c r="G19" s="39" t="s">
        <v>421</v>
      </c>
    </row>
    <row r="20" spans="1:9" x14ac:dyDescent="0.2">
      <c r="A20" s="41">
        <v>2020</v>
      </c>
      <c r="B20" s="41" t="s">
        <v>94</v>
      </c>
      <c r="C20" s="41" t="s">
        <v>176</v>
      </c>
      <c r="D20" s="44">
        <v>0</v>
      </c>
      <c r="E20" s="46">
        <v>0</v>
      </c>
      <c r="F20" s="41" t="s">
        <v>213</v>
      </c>
      <c r="G20" s="39" t="s">
        <v>422</v>
      </c>
    </row>
    <row r="21" spans="1:9" ht="38.25" customHeight="1" x14ac:dyDescent="0.2">
      <c r="A21" s="41">
        <v>2020</v>
      </c>
      <c r="B21" s="41" t="s">
        <v>94</v>
      </c>
      <c r="C21" s="41" t="s">
        <v>159</v>
      </c>
      <c r="D21" s="44">
        <v>0.1</v>
      </c>
      <c r="E21" s="46">
        <f>70+50+35+10</f>
        <v>165</v>
      </c>
      <c r="F21" s="41" t="s">
        <v>213</v>
      </c>
      <c r="G21" s="39" t="s">
        <v>423</v>
      </c>
    </row>
    <row r="22" spans="1:9" ht="25.5" customHeight="1" x14ac:dyDescent="0.2">
      <c r="A22" s="41">
        <v>2020</v>
      </c>
      <c r="B22" s="41" t="s">
        <v>159</v>
      </c>
      <c r="C22" s="41" t="s">
        <v>102</v>
      </c>
      <c r="D22" s="44">
        <v>0.1</v>
      </c>
      <c r="E22" s="46">
        <v>235</v>
      </c>
      <c r="F22" s="41" t="s">
        <v>213</v>
      </c>
      <c r="G22" s="39" t="s">
        <v>424</v>
      </c>
    </row>
    <row r="23" spans="1:9" x14ac:dyDescent="0.2">
      <c r="A23" s="41">
        <v>2020</v>
      </c>
      <c r="B23" s="41" t="s">
        <v>176</v>
      </c>
      <c r="C23" s="41" t="s">
        <v>102</v>
      </c>
      <c r="D23" s="44">
        <v>0.1</v>
      </c>
      <c r="E23" s="47" t="s">
        <v>425</v>
      </c>
      <c r="F23" s="41" t="s">
        <v>213</v>
      </c>
      <c r="G23" s="39"/>
    </row>
    <row r="24" spans="1:9" x14ac:dyDescent="0.2">
      <c r="A24" s="41">
        <v>2020</v>
      </c>
      <c r="B24" s="41" t="s">
        <v>102</v>
      </c>
      <c r="C24" s="41" t="s">
        <v>176</v>
      </c>
      <c r="D24" s="44">
        <v>0.1</v>
      </c>
      <c r="E24" s="46">
        <v>200</v>
      </c>
      <c r="F24" s="41" t="s">
        <v>213</v>
      </c>
      <c r="G24" s="39" t="s">
        <v>426</v>
      </c>
    </row>
    <row r="25" spans="1:9" ht="25.5" customHeight="1" x14ac:dyDescent="0.2">
      <c r="A25" s="41">
        <v>2020</v>
      </c>
      <c r="B25" s="41" t="s">
        <v>104</v>
      </c>
      <c r="C25" s="41" t="s">
        <v>157</v>
      </c>
      <c r="D25" s="44">
        <v>0.1</v>
      </c>
      <c r="E25" s="46">
        <v>8.6999999999999993</v>
      </c>
      <c r="F25" s="42" t="s">
        <v>213</v>
      </c>
      <c r="G25" s="39" t="s">
        <v>427</v>
      </c>
    </row>
    <row r="26" spans="1:9" x14ac:dyDescent="0.2">
      <c r="A26" s="41"/>
      <c r="B26" s="41"/>
      <c r="C26" s="41"/>
      <c r="D26" s="44"/>
      <c r="E26" s="41"/>
      <c r="F26" s="41"/>
      <c r="G26" s="40"/>
    </row>
    <row r="27" spans="1:9" x14ac:dyDescent="0.2">
      <c r="A27" s="41"/>
      <c r="B27" s="41"/>
      <c r="C27" s="41"/>
      <c r="D27" s="44"/>
      <c r="E27" s="41"/>
      <c r="F27" s="41"/>
      <c r="G27" s="40"/>
    </row>
    <row r="28" spans="1:9" x14ac:dyDescent="0.2">
      <c r="A28" s="41"/>
      <c r="B28" s="41"/>
      <c r="C28" s="41"/>
      <c r="D28" s="44"/>
      <c r="E28" s="41"/>
      <c r="F28" s="41"/>
      <c r="G28" s="40"/>
    </row>
    <row r="29" spans="1:9" x14ac:dyDescent="0.2">
      <c r="A29" s="41"/>
      <c r="B29" s="41"/>
      <c r="C29" s="41"/>
      <c r="D29" s="44"/>
      <c r="E29" s="41"/>
      <c r="F29" s="41"/>
      <c r="G29" s="40"/>
    </row>
    <row r="30" spans="1:9" x14ac:dyDescent="0.2">
      <c r="A30" s="41"/>
      <c r="B30" s="41"/>
      <c r="C30" s="41"/>
      <c r="D30" s="44"/>
      <c r="E30" s="41"/>
      <c r="F30" s="41"/>
      <c r="G30" s="40"/>
    </row>
    <row r="31" spans="1:9" x14ac:dyDescent="0.2">
      <c r="A31" s="41"/>
      <c r="B31" s="41"/>
      <c r="C31" s="41"/>
      <c r="D31" s="44"/>
      <c r="E31" s="41"/>
      <c r="F31" s="41"/>
      <c r="G31" s="40"/>
    </row>
    <row r="32" spans="1:9" x14ac:dyDescent="0.2">
      <c r="A32" s="41"/>
      <c r="B32" s="41"/>
      <c r="C32" s="41"/>
      <c r="D32" s="44"/>
      <c r="E32" s="41"/>
      <c r="F32" s="41"/>
      <c r="G32" s="40"/>
    </row>
    <row r="33" spans="1:7" x14ac:dyDescent="0.2">
      <c r="A33" s="41"/>
      <c r="B33" s="41"/>
      <c r="C33" s="41"/>
      <c r="D33" s="44"/>
      <c r="E33" s="41"/>
      <c r="F33" s="41"/>
      <c r="G33" s="40"/>
    </row>
    <row r="34" spans="1:7" x14ac:dyDescent="0.2">
      <c r="A34" s="41"/>
      <c r="B34" s="41"/>
      <c r="C34" s="41"/>
      <c r="D34" s="44"/>
      <c r="E34" s="41"/>
      <c r="F34" s="41"/>
      <c r="G34" s="40"/>
    </row>
    <row r="35" spans="1:7" x14ac:dyDescent="0.2">
      <c r="A35" s="41"/>
      <c r="B35" s="41"/>
      <c r="C35" s="41"/>
      <c r="D35" s="44"/>
      <c r="E35" s="41"/>
      <c r="F35" s="41"/>
      <c r="G35" s="40"/>
    </row>
  </sheetData>
  <mergeCells count="1">
    <mergeCell ref="A2:G2"/>
  </mergeCells>
  <pageMargins left="0.7" right="0.7" top="0.75" bottom="0.75" header="0.3" footer="0.3"/>
  <tableParts count="1">
    <tablePart r:id="rId1"/>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0" tint="-0.249977111117893"/>
  </sheetPr>
  <dimension ref="A1:G18"/>
  <sheetViews>
    <sheetView workbookViewId="0">
      <selection activeCell="E18" sqref="E18"/>
    </sheetView>
  </sheetViews>
  <sheetFormatPr baseColWidth="10" defaultColWidth="11" defaultRowHeight="12.75" x14ac:dyDescent="0.2"/>
  <cols>
    <col min="1" max="1" width="18.625" customWidth="1"/>
    <col min="2" max="2" width="29.125" customWidth="1"/>
    <col min="3" max="3" width="26.75" customWidth="1"/>
    <col min="4" max="4" width="12.875" customWidth="1"/>
    <col min="5" max="5" width="10.625" customWidth="1"/>
    <col min="6" max="6" width="18.625" customWidth="1"/>
    <col min="7" max="7" width="53.25" customWidth="1"/>
    <col min="8" max="8" width="11" customWidth="1"/>
  </cols>
  <sheetData>
    <row r="1" spans="1:7" ht="23.25" customHeight="1" x14ac:dyDescent="0.2">
      <c r="A1" s="33" t="s">
        <v>383</v>
      </c>
      <c r="B1" s="33" t="s">
        <v>187</v>
      </c>
      <c r="C1" s="33" t="s">
        <v>188</v>
      </c>
      <c r="D1" s="33" t="s">
        <v>189</v>
      </c>
      <c r="E1" s="33" t="s">
        <v>384</v>
      </c>
      <c r="F1" s="33" t="s">
        <v>385</v>
      </c>
      <c r="G1" s="33" t="s">
        <v>386</v>
      </c>
    </row>
    <row r="2" spans="1:7" ht="38.25" customHeight="1" x14ac:dyDescent="0.2">
      <c r="A2" s="41">
        <v>2020</v>
      </c>
      <c r="B2" s="41" t="s">
        <v>176</v>
      </c>
      <c r="C2" s="41" t="s">
        <v>45</v>
      </c>
      <c r="D2" s="44">
        <v>0.3</v>
      </c>
      <c r="E2" s="46">
        <f>30+24+70+26</f>
        <v>150</v>
      </c>
      <c r="F2" s="42" t="s">
        <v>255</v>
      </c>
      <c r="G2" s="39" t="s">
        <v>428</v>
      </c>
    </row>
    <row r="3" spans="1:7" ht="38.25" customHeight="1" x14ac:dyDescent="0.2">
      <c r="A3" s="41">
        <v>2020</v>
      </c>
      <c r="B3" s="41" t="s">
        <v>45</v>
      </c>
      <c r="C3" s="41" t="s">
        <v>171</v>
      </c>
      <c r="D3" s="44">
        <v>0.5</v>
      </c>
      <c r="E3" s="46">
        <v>250</v>
      </c>
      <c r="F3" s="42" t="s">
        <v>255</v>
      </c>
      <c r="G3" s="40" t="s">
        <v>429</v>
      </c>
    </row>
    <row r="4" spans="1:7" x14ac:dyDescent="0.2">
      <c r="A4" s="41">
        <v>2020</v>
      </c>
      <c r="B4" s="41" t="s">
        <v>45</v>
      </c>
      <c r="C4" s="41" t="s">
        <v>161</v>
      </c>
      <c r="D4" s="44">
        <v>1</v>
      </c>
      <c r="E4" s="46">
        <v>43</v>
      </c>
      <c r="F4" s="41" t="s">
        <v>196</v>
      </c>
      <c r="G4" s="40"/>
    </row>
    <row r="5" spans="1:7" x14ac:dyDescent="0.2">
      <c r="A5" s="41">
        <v>2020</v>
      </c>
      <c r="B5" s="41" t="s">
        <v>45</v>
      </c>
      <c r="C5" s="41" t="s">
        <v>176</v>
      </c>
      <c r="D5" s="44">
        <v>1</v>
      </c>
      <c r="E5" s="46">
        <v>63</v>
      </c>
      <c r="F5" s="41" t="s">
        <v>196</v>
      </c>
      <c r="G5" s="40"/>
    </row>
    <row r="6" spans="1:7" x14ac:dyDescent="0.2">
      <c r="A6" s="41">
        <v>2020</v>
      </c>
      <c r="B6" s="41" t="s">
        <v>43</v>
      </c>
      <c r="C6" s="41" t="s">
        <v>176</v>
      </c>
      <c r="D6" s="45">
        <v>0</v>
      </c>
      <c r="E6" s="46">
        <v>0</v>
      </c>
      <c r="F6" s="41" t="s">
        <v>196</v>
      </c>
      <c r="G6" s="40" t="s">
        <v>430</v>
      </c>
    </row>
    <row r="7" spans="1:7" x14ac:dyDescent="0.2">
      <c r="A7" s="41">
        <v>2020</v>
      </c>
      <c r="B7" s="41" t="s">
        <v>47</v>
      </c>
      <c r="C7" s="41" t="s">
        <v>171</v>
      </c>
      <c r="D7" s="44">
        <v>1</v>
      </c>
      <c r="E7" s="46">
        <v>0.5</v>
      </c>
      <c r="F7" s="41" t="s">
        <v>196</v>
      </c>
      <c r="G7" s="40"/>
    </row>
    <row r="8" spans="1:7" x14ac:dyDescent="0.2">
      <c r="A8" s="41">
        <v>2020</v>
      </c>
      <c r="B8" s="41" t="s">
        <v>161</v>
      </c>
      <c r="C8" s="41" t="s">
        <v>81</v>
      </c>
      <c r="D8" s="44">
        <v>1</v>
      </c>
      <c r="E8" s="46">
        <v>43</v>
      </c>
      <c r="F8" s="41" t="s">
        <v>196</v>
      </c>
      <c r="G8" s="40"/>
    </row>
    <row r="9" spans="1:7" x14ac:dyDescent="0.2">
      <c r="A9" s="41"/>
      <c r="B9" s="41"/>
      <c r="C9" s="41"/>
      <c r="D9" s="44"/>
      <c r="E9" s="41"/>
      <c r="F9" s="41"/>
      <c r="G9" s="40"/>
    </row>
    <row r="10" spans="1:7" x14ac:dyDescent="0.2">
      <c r="A10" s="41"/>
      <c r="B10" s="41"/>
      <c r="C10" s="41"/>
      <c r="D10" s="44"/>
      <c r="E10" s="41"/>
      <c r="F10" s="41"/>
      <c r="G10" s="40"/>
    </row>
    <row r="11" spans="1:7" x14ac:dyDescent="0.2">
      <c r="A11" s="41"/>
      <c r="B11" s="41"/>
      <c r="C11" s="41"/>
      <c r="D11" s="44"/>
      <c r="E11" s="41"/>
      <c r="F11" s="41"/>
      <c r="G11" s="40"/>
    </row>
    <row r="12" spans="1:7" x14ac:dyDescent="0.2">
      <c r="A12" s="41"/>
      <c r="B12" s="41"/>
      <c r="C12" s="41"/>
      <c r="D12" s="44"/>
      <c r="E12" s="41"/>
      <c r="F12" s="41"/>
      <c r="G12" s="40"/>
    </row>
    <row r="13" spans="1:7" x14ac:dyDescent="0.2">
      <c r="A13" s="41"/>
      <c r="B13" s="41"/>
      <c r="C13" s="41"/>
      <c r="D13" s="44"/>
      <c r="E13" s="41"/>
      <c r="F13" s="41"/>
      <c r="G13" s="40"/>
    </row>
    <row r="14" spans="1:7" x14ac:dyDescent="0.2">
      <c r="A14" s="41"/>
      <c r="B14" s="41"/>
      <c r="C14" s="41"/>
      <c r="D14" s="44"/>
      <c r="E14" s="41"/>
      <c r="F14" s="41"/>
      <c r="G14" s="40"/>
    </row>
    <row r="15" spans="1:7" x14ac:dyDescent="0.2">
      <c r="A15" s="41"/>
      <c r="B15" s="41"/>
      <c r="C15" s="41"/>
      <c r="D15" s="44"/>
      <c r="E15" s="41"/>
      <c r="F15" s="41"/>
      <c r="G15" s="40"/>
    </row>
    <row r="16" spans="1:7" x14ac:dyDescent="0.2">
      <c r="A16" s="41"/>
      <c r="B16" s="41"/>
      <c r="C16" s="41"/>
      <c r="D16" s="44"/>
      <c r="E16" s="41"/>
      <c r="F16" s="41"/>
      <c r="G16" s="40"/>
    </row>
    <row r="17" spans="1:7" x14ac:dyDescent="0.2">
      <c r="A17" s="41"/>
      <c r="B17" s="41"/>
      <c r="C17" s="41"/>
      <c r="D17" s="44"/>
      <c r="E17" s="41"/>
      <c r="F17" s="41"/>
      <c r="G17" s="40"/>
    </row>
    <row r="18" spans="1:7" x14ac:dyDescent="0.2">
      <c r="D18" s="43"/>
      <c r="G18" s="40"/>
    </row>
  </sheetData>
  <pageMargins left="0.7" right="0.7" top="0.75" bottom="0.75" header="0.3" footer="0.3"/>
  <tableParts count="1">
    <tablePart r:id="rId1"/>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0" tint="-0.249977111117893"/>
  </sheetPr>
  <dimension ref="A1:G33"/>
  <sheetViews>
    <sheetView workbookViewId="0">
      <selection activeCell="C9" sqref="C9"/>
    </sheetView>
  </sheetViews>
  <sheetFormatPr baseColWidth="10" defaultColWidth="11" defaultRowHeight="12.75" x14ac:dyDescent="0.2"/>
  <cols>
    <col min="1" max="1" width="18.625" customWidth="1"/>
    <col min="2" max="2" width="23.625" customWidth="1"/>
    <col min="3" max="3" width="26.25" customWidth="1"/>
    <col min="4" max="4" width="12.875" customWidth="1"/>
    <col min="5" max="5" width="10.625" customWidth="1"/>
    <col min="6" max="6" width="18.625" customWidth="1"/>
    <col min="7" max="7" width="42.875" customWidth="1"/>
    <col min="8" max="8" width="11" customWidth="1"/>
  </cols>
  <sheetData>
    <row r="1" spans="1:7" ht="23.25" customHeight="1" x14ac:dyDescent="0.2">
      <c r="A1" s="33" t="s">
        <v>383</v>
      </c>
      <c r="B1" s="33" t="s">
        <v>187</v>
      </c>
      <c r="C1" s="33" t="s">
        <v>188</v>
      </c>
      <c r="D1" s="33" t="s">
        <v>189</v>
      </c>
      <c r="E1" s="33" t="s">
        <v>384</v>
      </c>
      <c r="F1" s="33" t="s">
        <v>385</v>
      </c>
      <c r="G1" s="33" t="s">
        <v>386</v>
      </c>
    </row>
    <row r="2" spans="1:7" x14ac:dyDescent="0.2">
      <c r="A2" s="41">
        <v>2020</v>
      </c>
      <c r="B2" s="42" t="s">
        <v>153</v>
      </c>
      <c r="C2" s="41" t="s">
        <v>86</v>
      </c>
      <c r="D2" s="44">
        <v>0</v>
      </c>
      <c r="E2" s="41">
        <v>0</v>
      </c>
      <c r="F2" s="41" t="s">
        <v>196</v>
      </c>
      <c r="G2" s="40" t="s">
        <v>431</v>
      </c>
    </row>
    <row r="3" spans="1:7" x14ac:dyDescent="0.2">
      <c r="A3" s="41"/>
      <c r="B3" s="41"/>
      <c r="C3" s="41"/>
      <c r="D3" s="44"/>
      <c r="E3" s="41"/>
      <c r="F3" s="41"/>
      <c r="G3" s="40"/>
    </row>
    <row r="4" spans="1:7" x14ac:dyDescent="0.2">
      <c r="A4" s="41"/>
      <c r="B4" s="41"/>
      <c r="C4" s="41"/>
      <c r="D4" s="44"/>
      <c r="E4" s="41"/>
      <c r="F4" s="41"/>
      <c r="G4" s="40"/>
    </row>
    <row r="5" spans="1:7" x14ac:dyDescent="0.2">
      <c r="A5" s="41"/>
      <c r="B5" s="41"/>
      <c r="C5" s="41"/>
      <c r="D5" s="44"/>
      <c r="E5" s="41"/>
      <c r="F5" s="42"/>
      <c r="G5" s="39"/>
    </row>
    <row r="6" spans="1:7" x14ac:dyDescent="0.2">
      <c r="A6" s="41"/>
      <c r="B6" s="42"/>
      <c r="C6" s="42"/>
      <c r="D6" s="44"/>
      <c r="E6" s="41"/>
      <c r="F6" s="42"/>
      <c r="G6" s="39"/>
    </row>
    <row r="7" spans="1:7" x14ac:dyDescent="0.2">
      <c r="A7" s="41"/>
      <c r="B7" s="42"/>
      <c r="C7" s="42"/>
      <c r="D7" s="44"/>
      <c r="E7" s="41"/>
      <c r="F7" s="42"/>
      <c r="G7" s="39"/>
    </row>
    <row r="8" spans="1:7" x14ac:dyDescent="0.2">
      <c r="A8" s="41"/>
      <c r="B8" s="41"/>
      <c r="C8" s="41"/>
      <c r="D8" s="44"/>
      <c r="E8" s="41"/>
      <c r="F8" s="41"/>
      <c r="G8" s="40"/>
    </row>
    <row r="9" spans="1:7" x14ac:dyDescent="0.2">
      <c r="A9" s="41"/>
      <c r="B9" s="41"/>
      <c r="C9" s="41"/>
      <c r="D9" s="44"/>
      <c r="E9" s="41"/>
      <c r="F9" s="41"/>
      <c r="G9" s="40"/>
    </row>
    <row r="10" spans="1:7" x14ac:dyDescent="0.2">
      <c r="A10" s="41"/>
      <c r="B10" s="41"/>
      <c r="C10" s="41"/>
      <c r="D10" s="44"/>
      <c r="E10" s="41"/>
      <c r="F10" s="41"/>
      <c r="G10" s="40"/>
    </row>
    <row r="11" spans="1:7" x14ac:dyDescent="0.2">
      <c r="A11" s="41"/>
      <c r="B11" s="41"/>
      <c r="C11" s="41"/>
      <c r="D11" s="44"/>
      <c r="E11" s="41"/>
      <c r="F11" s="41"/>
      <c r="G11" s="40"/>
    </row>
    <row r="12" spans="1:7" x14ac:dyDescent="0.2">
      <c r="A12" s="41"/>
      <c r="B12" s="41"/>
      <c r="C12" s="41"/>
      <c r="D12" s="44"/>
      <c r="E12" s="41"/>
      <c r="F12" s="41"/>
      <c r="G12" s="40"/>
    </row>
    <row r="13" spans="1:7" x14ac:dyDescent="0.2">
      <c r="A13" s="41"/>
      <c r="B13" s="41"/>
      <c r="C13" s="41"/>
      <c r="D13" s="44"/>
      <c r="E13" s="41"/>
      <c r="F13" s="41"/>
      <c r="G13" s="40"/>
    </row>
    <row r="14" spans="1:7" x14ac:dyDescent="0.2">
      <c r="A14" s="41"/>
      <c r="B14" s="41"/>
      <c r="C14" s="41"/>
      <c r="D14" s="44"/>
      <c r="E14" s="41"/>
      <c r="F14" s="41"/>
      <c r="G14" s="40"/>
    </row>
    <row r="15" spans="1:7" x14ac:dyDescent="0.2">
      <c r="A15" s="41"/>
      <c r="B15" s="41"/>
      <c r="C15" s="41"/>
      <c r="D15" s="44"/>
      <c r="E15" s="41"/>
      <c r="F15" s="41"/>
      <c r="G15" s="40"/>
    </row>
    <row r="16" spans="1:7" x14ac:dyDescent="0.2">
      <c r="A16" s="41"/>
      <c r="B16" s="41"/>
      <c r="C16" s="41"/>
      <c r="D16" s="44"/>
      <c r="E16" s="41"/>
      <c r="F16" s="41"/>
      <c r="G16" s="40"/>
    </row>
    <row r="17" spans="1:7" x14ac:dyDescent="0.2">
      <c r="A17" s="41"/>
      <c r="B17" s="41"/>
      <c r="C17" s="41"/>
      <c r="D17" s="44"/>
      <c r="E17" s="41"/>
      <c r="F17" s="41"/>
      <c r="G17" s="40"/>
    </row>
    <row r="18" spans="1:7" x14ac:dyDescent="0.2">
      <c r="A18" s="41"/>
      <c r="B18" s="41"/>
      <c r="C18" s="41"/>
      <c r="D18" s="44"/>
      <c r="E18" s="41"/>
      <c r="F18" s="41"/>
      <c r="G18" s="40"/>
    </row>
    <row r="19" spans="1:7" x14ac:dyDescent="0.2">
      <c r="A19" s="41"/>
      <c r="B19" s="41"/>
      <c r="C19" s="41"/>
      <c r="D19" s="44"/>
      <c r="E19" s="41"/>
      <c r="F19" s="41"/>
      <c r="G19" s="40"/>
    </row>
    <row r="20" spans="1:7" x14ac:dyDescent="0.2">
      <c r="A20" s="41"/>
      <c r="B20" s="41"/>
      <c r="C20" s="41"/>
      <c r="D20" s="44"/>
      <c r="E20" s="41"/>
      <c r="F20" s="41"/>
      <c r="G20" s="40"/>
    </row>
    <row r="21" spans="1:7" x14ac:dyDescent="0.2">
      <c r="A21" s="41"/>
      <c r="B21" s="41"/>
      <c r="C21" s="41"/>
      <c r="D21" s="44"/>
      <c r="E21" s="41"/>
      <c r="F21" s="41"/>
      <c r="G21" s="40"/>
    </row>
    <row r="22" spans="1:7" x14ac:dyDescent="0.2">
      <c r="A22" s="41"/>
      <c r="B22" s="41"/>
      <c r="C22" s="41"/>
      <c r="D22" s="44"/>
      <c r="E22" s="41"/>
      <c r="F22" s="41"/>
      <c r="G22" s="40"/>
    </row>
    <row r="23" spans="1:7" x14ac:dyDescent="0.2">
      <c r="A23" s="41"/>
      <c r="B23" s="41"/>
      <c r="C23" s="41"/>
      <c r="D23" s="44"/>
      <c r="E23" s="41"/>
      <c r="F23" s="41"/>
      <c r="G23" s="40"/>
    </row>
    <row r="24" spans="1:7" x14ac:dyDescent="0.2">
      <c r="A24" s="41"/>
      <c r="B24" s="41"/>
      <c r="C24" s="41"/>
      <c r="D24" s="44"/>
      <c r="E24" s="41"/>
      <c r="F24" s="41"/>
      <c r="G24" s="40"/>
    </row>
    <row r="25" spans="1:7" x14ac:dyDescent="0.2">
      <c r="A25" s="41"/>
      <c r="B25" s="41"/>
      <c r="C25" s="41"/>
      <c r="D25" s="44"/>
      <c r="E25" s="41"/>
      <c r="F25" s="41"/>
      <c r="G25" s="40"/>
    </row>
    <row r="26" spans="1:7" x14ac:dyDescent="0.2">
      <c r="A26" s="41"/>
      <c r="B26" s="41"/>
      <c r="C26" s="41"/>
      <c r="D26" s="44"/>
      <c r="E26" s="41"/>
      <c r="F26" s="41"/>
      <c r="G26" s="40"/>
    </row>
    <row r="27" spans="1:7" x14ac:dyDescent="0.2">
      <c r="A27" s="41"/>
      <c r="B27" s="41"/>
      <c r="C27" s="41"/>
      <c r="D27" s="44"/>
      <c r="E27" s="41"/>
      <c r="F27" s="41"/>
      <c r="G27" s="40"/>
    </row>
    <row r="28" spans="1:7" x14ac:dyDescent="0.2">
      <c r="A28" s="41"/>
      <c r="B28" s="41"/>
      <c r="C28" s="41"/>
      <c r="D28" s="44"/>
      <c r="E28" s="41"/>
      <c r="F28" s="41"/>
      <c r="G28" s="40"/>
    </row>
    <row r="29" spans="1:7" x14ac:dyDescent="0.2">
      <c r="A29" s="41"/>
      <c r="B29" s="41"/>
      <c r="C29" s="41"/>
      <c r="D29" s="44"/>
      <c r="E29" s="41"/>
      <c r="F29" s="41"/>
      <c r="G29" s="40"/>
    </row>
    <row r="30" spans="1:7" x14ac:dyDescent="0.2">
      <c r="A30" s="41"/>
      <c r="B30" s="41"/>
      <c r="C30" s="41"/>
      <c r="D30" s="44"/>
      <c r="E30" s="41"/>
      <c r="F30" s="41"/>
      <c r="G30" s="40"/>
    </row>
    <row r="31" spans="1:7" x14ac:dyDescent="0.2">
      <c r="A31" s="41"/>
      <c r="B31" s="41"/>
      <c r="C31" s="41"/>
      <c r="D31" s="44"/>
      <c r="E31" s="41"/>
      <c r="F31" s="41"/>
      <c r="G31" s="40"/>
    </row>
    <row r="32" spans="1:7" x14ac:dyDescent="0.2">
      <c r="A32" s="41"/>
      <c r="B32" s="41"/>
      <c r="C32" s="41"/>
      <c r="D32" s="44"/>
      <c r="E32" s="41"/>
      <c r="F32" s="41"/>
      <c r="G32" s="40"/>
    </row>
    <row r="33" spans="1:7" x14ac:dyDescent="0.2">
      <c r="A33" s="41"/>
      <c r="B33" s="41"/>
      <c r="C33" s="41"/>
      <c r="D33" s="44"/>
      <c r="E33" s="41"/>
      <c r="F33" s="41"/>
      <c r="G33" s="40"/>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6699"/>
  </sheetPr>
  <dimension ref="A2:D86"/>
  <sheetViews>
    <sheetView topLeftCell="A40" workbookViewId="0">
      <selection activeCell="D21" sqref="D21"/>
    </sheetView>
  </sheetViews>
  <sheetFormatPr baseColWidth="10" defaultColWidth="48.125" defaultRowHeight="13.5" customHeight="1" x14ac:dyDescent="0.2"/>
  <cols>
    <col min="1" max="1" width="21.5" bestFit="1" customWidth="1"/>
    <col min="2" max="2" width="30.875" bestFit="1" customWidth="1"/>
    <col min="3" max="3" width="20.625" bestFit="1" customWidth="1"/>
  </cols>
  <sheetData>
    <row r="2" spans="1:4" ht="13.5" customHeight="1" x14ac:dyDescent="0.2">
      <c r="B2" s="333" t="s">
        <v>354</v>
      </c>
      <c r="C2" s="334"/>
    </row>
    <row r="3" spans="1:4" ht="13.5" customHeight="1" x14ac:dyDescent="0.2">
      <c r="A3" s="70" t="s">
        <v>355</v>
      </c>
      <c r="B3" s="69" t="s">
        <v>356</v>
      </c>
      <c r="C3" s="68" t="s">
        <v>357</v>
      </c>
      <c r="D3" s="34"/>
    </row>
    <row r="4" spans="1:4" ht="13.5" customHeight="1" x14ac:dyDescent="0.2">
      <c r="A4" s="13" t="s">
        <v>358</v>
      </c>
      <c r="B4" s="49">
        <v>0.16</v>
      </c>
      <c r="C4" s="50"/>
    </row>
    <row r="5" spans="1:4" ht="13.5" customHeight="1" x14ac:dyDescent="0.2">
      <c r="A5" s="13" t="s">
        <v>359</v>
      </c>
      <c r="B5" s="52">
        <v>0.21</v>
      </c>
      <c r="C5" s="53"/>
    </row>
    <row r="6" spans="1:4" ht="13.5" customHeight="1" x14ac:dyDescent="0.2">
      <c r="A6" s="13" t="s">
        <v>360</v>
      </c>
      <c r="B6" s="52"/>
      <c r="C6" s="53"/>
    </row>
    <row r="7" spans="1:4" ht="13.5" customHeight="1" x14ac:dyDescent="0.2">
      <c r="A7" s="13" t="s">
        <v>361</v>
      </c>
      <c r="B7" s="52">
        <v>0.08</v>
      </c>
      <c r="C7" s="53"/>
    </row>
    <row r="8" spans="1:4" ht="13.5" customHeight="1" x14ac:dyDescent="0.2">
      <c r="A8" s="13" t="s">
        <v>362</v>
      </c>
      <c r="B8" s="52">
        <v>7.0000000000000007E-2</v>
      </c>
      <c r="C8" s="53"/>
    </row>
    <row r="9" spans="1:4" ht="13.5" customHeight="1" x14ac:dyDescent="0.2">
      <c r="A9" s="13" t="s">
        <v>363</v>
      </c>
      <c r="B9" s="52">
        <v>0.05</v>
      </c>
      <c r="C9" s="53"/>
    </row>
    <row r="10" spans="1:4" ht="13.5" customHeight="1" x14ac:dyDescent="0.2">
      <c r="A10" s="13" t="s">
        <v>364</v>
      </c>
      <c r="B10" s="52"/>
      <c r="C10" s="53"/>
    </row>
    <row r="11" spans="1:4" ht="13.5" customHeight="1" x14ac:dyDescent="0.2">
      <c r="A11" s="13" t="s">
        <v>365</v>
      </c>
      <c r="B11" s="52">
        <v>0.04</v>
      </c>
      <c r="C11" s="53"/>
    </row>
    <row r="12" spans="1:4" ht="13.5" customHeight="1" x14ac:dyDescent="0.2">
      <c r="A12" s="13" t="s">
        <v>366</v>
      </c>
      <c r="B12" s="52">
        <v>0.03</v>
      </c>
      <c r="C12" s="53"/>
    </row>
    <row r="13" spans="1:4" ht="13.5" customHeight="1" x14ac:dyDescent="0.2">
      <c r="A13" s="13" t="s">
        <v>367</v>
      </c>
      <c r="B13" s="52">
        <v>0.27</v>
      </c>
      <c r="C13" s="53"/>
    </row>
    <row r="14" spans="1:4" ht="13.5" customHeight="1" x14ac:dyDescent="0.2">
      <c r="A14" s="13" t="s">
        <v>368</v>
      </c>
      <c r="B14" s="52">
        <v>0.03</v>
      </c>
      <c r="C14" s="53"/>
    </row>
    <row r="15" spans="1:4" ht="13.5" customHeight="1" x14ac:dyDescent="0.2">
      <c r="A15" s="13" t="s">
        <v>369</v>
      </c>
      <c r="B15" s="52">
        <v>7.0000000000000007E-2</v>
      </c>
      <c r="C15" s="53"/>
    </row>
    <row r="16" spans="1:4" ht="13.5" customHeight="1" x14ac:dyDescent="0.2">
      <c r="A16" s="13" t="s">
        <v>370</v>
      </c>
      <c r="B16" s="52"/>
      <c r="C16" s="53"/>
    </row>
    <row r="17" spans="1:3" ht="13.5" customHeight="1" x14ac:dyDescent="0.2">
      <c r="A17" s="13" t="s">
        <v>371</v>
      </c>
      <c r="B17" s="52"/>
      <c r="C17" s="53">
        <v>0.47</v>
      </c>
    </row>
    <row r="18" spans="1:3" ht="13.5" customHeight="1" x14ac:dyDescent="0.2">
      <c r="A18" s="13" t="s">
        <v>372</v>
      </c>
      <c r="B18" s="52"/>
      <c r="C18" s="53">
        <v>0.49</v>
      </c>
    </row>
    <row r="19" spans="1:3" ht="13.5" customHeight="1" x14ac:dyDescent="0.2">
      <c r="A19" s="13" t="s">
        <v>373</v>
      </c>
      <c r="B19" s="52"/>
      <c r="C19" s="53"/>
    </row>
    <row r="20" spans="1:3" ht="13.5" customHeight="1" x14ac:dyDescent="0.2">
      <c r="A20" s="13" t="s">
        <v>374</v>
      </c>
      <c r="B20" s="52"/>
      <c r="C20" s="53"/>
    </row>
    <row r="21" spans="1:3" ht="13.5" customHeight="1" x14ac:dyDescent="0.2">
      <c r="A21" s="13" t="s">
        <v>375</v>
      </c>
      <c r="B21" s="52"/>
      <c r="C21" s="53">
        <v>0.03</v>
      </c>
    </row>
    <row r="22" spans="1:3" ht="13.5" customHeight="1" x14ac:dyDescent="0.2">
      <c r="A22" s="28" t="s">
        <v>376</v>
      </c>
      <c r="B22" s="55"/>
      <c r="C22" s="56">
        <v>0.01</v>
      </c>
    </row>
    <row r="24" spans="1:3" ht="13.5" customHeight="1" x14ac:dyDescent="0.2">
      <c r="A24" s="34" t="s">
        <v>377</v>
      </c>
      <c r="B24" s="36">
        <v>0.2</v>
      </c>
      <c r="C24" s="36">
        <v>0.8</v>
      </c>
    </row>
    <row r="25" spans="1:3" ht="13.5" customHeight="1" x14ac:dyDescent="0.2">
      <c r="A25" s="34"/>
      <c r="B25" s="36"/>
      <c r="C25" s="36"/>
    </row>
    <row r="26" spans="1:3" ht="13.5" customHeight="1" x14ac:dyDescent="0.2">
      <c r="C26" s="74" t="s">
        <v>378</v>
      </c>
    </row>
    <row r="27" spans="1:3" ht="13.5" customHeight="1" x14ac:dyDescent="0.2">
      <c r="A27" s="16" t="s">
        <v>379</v>
      </c>
      <c r="B27" s="29" t="s">
        <v>12</v>
      </c>
      <c r="C27" s="2" t="s">
        <v>380</v>
      </c>
    </row>
    <row r="28" spans="1:3" ht="13.5" customHeight="1" x14ac:dyDescent="0.2">
      <c r="A28" s="16" t="s">
        <v>379</v>
      </c>
      <c r="B28" s="29" t="s">
        <v>16</v>
      </c>
      <c r="C28" s="32" t="s">
        <v>380</v>
      </c>
    </row>
    <row r="29" spans="1:3" ht="13.5" customHeight="1" x14ac:dyDescent="0.2">
      <c r="A29" s="16" t="s">
        <v>379</v>
      </c>
      <c r="B29" s="29" t="s">
        <v>18</v>
      </c>
      <c r="C29" s="2" t="s">
        <v>380</v>
      </c>
    </row>
    <row r="30" spans="1:3" ht="13.5" customHeight="1" x14ac:dyDescent="0.2">
      <c r="A30" s="16" t="s">
        <v>379</v>
      </c>
      <c r="B30" s="29" t="s">
        <v>20</v>
      </c>
      <c r="C30" s="2" t="s">
        <v>380</v>
      </c>
    </row>
    <row r="31" spans="1:3" ht="13.5" customHeight="1" x14ac:dyDescent="0.2">
      <c r="A31" s="16" t="s">
        <v>379</v>
      </c>
      <c r="B31" s="29" t="s">
        <v>22</v>
      </c>
      <c r="C31" s="2" t="s">
        <v>380</v>
      </c>
    </row>
    <row r="32" spans="1:3" ht="13.5" customHeight="1" x14ac:dyDescent="0.2">
      <c r="A32" s="16" t="s">
        <v>379</v>
      </c>
      <c r="B32" s="29" t="s">
        <v>24</v>
      </c>
      <c r="C32" s="32" t="s">
        <v>380</v>
      </c>
    </row>
    <row r="33" spans="1:3" ht="13.5" customHeight="1" x14ac:dyDescent="0.2">
      <c r="A33" s="16" t="s">
        <v>379</v>
      </c>
      <c r="B33" s="29" t="s">
        <v>26</v>
      </c>
      <c r="C33" s="2" t="s">
        <v>380</v>
      </c>
    </row>
    <row r="34" spans="1:3" ht="13.5" customHeight="1" x14ac:dyDescent="0.2">
      <c r="A34" s="16" t="s">
        <v>379</v>
      </c>
      <c r="B34" s="29" t="s">
        <v>28</v>
      </c>
      <c r="C34" s="2" t="s">
        <v>380</v>
      </c>
    </row>
    <row r="35" spans="1:3" ht="13.5" customHeight="1" x14ac:dyDescent="0.2">
      <c r="A35" s="16" t="s">
        <v>379</v>
      </c>
      <c r="B35" s="29" t="s">
        <v>30</v>
      </c>
      <c r="C35" s="38">
        <v>0.3</v>
      </c>
    </row>
    <row r="36" spans="1:3" ht="13.5" customHeight="1" x14ac:dyDescent="0.2">
      <c r="A36" s="16" t="s">
        <v>379</v>
      </c>
      <c r="B36" s="29" t="s">
        <v>32</v>
      </c>
      <c r="C36" s="2" t="s">
        <v>380</v>
      </c>
    </row>
    <row r="37" spans="1:3" ht="13.5" customHeight="1" x14ac:dyDescent="0.2">
      <c r="A37" s="16" t="s">
        <v>379</v>
      </c>
      <c r="B37" s="29" t="s">
        <v>34</v>
      </c>
      <c r="C37" s="2" t="s">
        <v>380</v>
      </c>
    </row>
    <row r="38" spans="1:3" ht="13.5" customHeight="1" x14ac:dyDescent="0.2">
      <c r="A38" s="16" t="s">
        <v>379</v>
      </c>
      <c r="B38" s="29" t="s">
        <v>115</v>
      </c>
      <c r="C38" s="36">
        <v>0.23</v>
      </c>
    </row>
    <row r="39" spans="1:3" ht="13.5" customHeight="1" x14ac:dyDescent="0.2">
      <c r="A39" s="16" t="s">
        <v>379</v>
      </c>
      <c r="B39" s="29" t="s">
        <v>115</v>
      </c>
      <c r="C39" s="36">
        <v>0.23</v>
      </c>
    </row>
    <row r="40" spans="1:3" ht="13.5" customHeight="1" x14ac:dyDescent="0.2">
      <c r="A40" s="16" t="s">
        <v>379</v>
      </c>
      <c r="B40" s="29" t="s">
        <v>36</v>
      </c>
      <c r="C40" s="36">
        <v>0.23</v>
      </c>
    </row>
    <row r="41" spans="1:3" ht="13.5" customHeight="1" x14ac:dyDescent="0.2">
      <c r="A41" s="16" t="s">
        <v>379</v>
      </c>
      <c r="B41" s="29" t="s">
        <v>36</v>
      </c>
      <c r="C41" s="36">
        <v>0.23</v>
      </c>
    </row>
    <row r="42" spans="1:3" ht="13.5" customHeight="1" x14ac:dyDescent="0.2">
      <c r="A42" s="16" t="s">
        <v>379</v>
      </c>
      <c r="B42" s="29" t="s">
        <v>113</v>
      </c>
      <c r="C42" s="38">
        <v>0.23</v>
      </c>
    </row>
    <row r="43" spans="1:3" ht="13.5" customHeight="1" x14ac:dyDescent="0.2">
      <c r="A43" s="16" t="s">
        <v>379</v>
      </c>
      <c r="B43" s="29" t="s">
        <v>113</v>
      </c>
      <c r="C43" s="38">
        <v>0.23</v>
      </c>
    </row>
    <row r="44" spans="1:3" ht="13.5" customHeight="1" x14ac:dyDescent="0.2">
      <c r="A44" s="16" t="s">
        <v>379</v>
      </c>
      <c r="B44" s="29" t="s">
        <v>126</v>
      </c>
      <c r="C44" s="38">
        <v>0.35</v>
      </c>
    </row>
    <row r="45" spans="1:3" ht="13.5" customHeight="1" x14ac:dyDescent="0.2">
      <c r="A45" s="16" t="s">
        <v>379</v>
      </c>
      <c r="B45" s="29" t="s">
        <v>126</v>
      </c>
      <c r="C45" s="38">
        <v>0.35</v>
      </c>
    </row>
    <row r="46" spans="1:3" ht="13.5" customHeight="1" x14ac:dyDescent="0.2">
      <c r="A46" s="16" t="s">
        <v>379</v>
      </c>
      <c r="B46" s="29" t="s">
        <v>76</v>
      </c>
      <c r="C46" s="38">
        <v>0.4</v>
      </c>
    </row>
    <row r="47" spans="1:3" ht="13.5" customHeight="1" x14ac:dyDescent="0.2">
      <c r="A47" s="16" t="s">
        <v>379</v>
      </c>
      <c r="B47" s="29" t="s">
        <v>76</v>
      </c>
      <c r="C47" s="38">
        <v>0.4</v>
      </c>
    </row>
    <row r="48" spans="1:3" ht="13.5" customHeight="1" x14ac:dyDescent="0.2">
      <c r="A48" s="16" t="s">
        <v>379</v>
      </c>
      <c r="B48" s="29" t="s">
        <v>47</v>
      </c>
      <c r="C48" s="38">
        <v>0.23</v>
      </c>
    </row>
    <row r="49" spans="1:3" ht="13.5" customHeight="1" x14ac:dyDescent="0.2">
      <c r="A49" s="16" t="s">
        <v>379</v>
      </c>
      <c r="B49" s="29" t="s">
        <v>49</v>
      </c>
      <c r="C49" s="38">
        <v>0.23</v>
      </c>
    </row>
    <row r="50" spans="1:3" ht="13.5" customHeight="1" x14ac:dyDescent="0.2">
      <c r="A50" s="16" t="s">
        <v>379</v>
      </c>
      <c r="B50" s="29" t="s">
        <v>41</v>
      </c>
      <c r="C50" s="38">
        <v>0.23</v>
      </c>
    </row>
    <row r="51" spans="1:3" ht="13.5" customHeight="1" x14ac:dyDescent="0.2">
      <c r="A51" s="16" t="s">
        <v>379</v>
      </c>
      <c r="B51" s="29" t="s">
        <v>43</v>
      </c>
      <c r="C51" s="38">
        <v>0.23</v>
      </c>
    </row>
    <row r="52" spans="1:3" ht="13.5" customHeight="1" x14ac:dyDescent="0.2">
      <c r="A52" s="16" t="s">
        <v>379</v>
      </c>
      <c r="B52" s="29" t="s">
        <v>45</v>
      </c>
      <c r="C52" s="38">
        <v>0.23</v>
      </c>
    </row>
    <row r="53" spans="1:3" ht="13.5" customHeight="1" x14ac:dyDescent="0.2">
      <c r="A53" s="16" t="s">
        <v>379</v>
      </c>
      <c r="B53" s="29" t="s">
        <v>39</v>
      </c>
      <c r="C53" s="38">
        <v>0.23</v>
      </c>
    </row>
    <row r="54" spans="1:3" ht="13.5" customHeight="1" x14ac:dyDescent="0.2">
      <c r="A54" s="16" t="s">
        <v>379</v>
      </c>
      <c r="B54" s="29" t="s">
        <v>53</v>
      </c>
      <c r="C54" s="38">
        <v>0.3</v>
      </c>
    </row>
    <row r="55" spans="1:3" ht="13.5" customHeight="1" x14ac:dyDescent="0.2">
      <c r="A55" s="16" t="s">
        <v>379</v>
      </c>
      <c r="B55" s="29" t="s">
        <v>70</v>
      </c>
      <c r="C55" s="38">
        <v>0.3</v>
      </c>
    </row>
    <row r="56" spans="1:3" ht="13.5" customHeight="1" x14ac:dyDescent="0.2">
      <c r="A56" s="16" t="s">
        <v>379</v>
      </c>
      <c r="B56" s="29" t="s">
        <v>80</v>
      </c>
      <c r="C56" s="30">
        <v>6.5420561000000002E-2</v>
      </c>
    </row>
    <row r="57" spans="1:3" ht="13.5" customHeight="1" x14ac:dyDescent="0.2">
      <c r="A57" s="16" t="s">
        <v>379</v>
      </c>
      <c r="B57" s="29" t="s">
        <v>111</v>
      </c>
      <c r="C57" s="30">
        <v>0.35</v>
      </c>
    </row>
    <row r="58" spans="1:3" ht="13.5" customHeight="1" x14ac:dyDescent="0.2">
      <c r="A58" s="16" t="s">
        <v>379</v>
      </c>
      <c r="B58" s="29" t="s">
        <v>51</v>
      </c>
      <c r="C58" s="30">
        <v>0.35</v>
      </c>
    </row>
    <row r="59" spans="1:3" ht="13.5" customHeight="1" x14ac:dyDescent="0.2">
      <c r="A59" s="16" t="s">
        <v>379</v>
      </c>
      <c r="B59" s="29" t="s">
        <v>125</v>
      </c>
      <c r="C59" s="38">
        <v>0.3</v>
      </c>
    </row>
    <row r="60" spans="1:3" ht="13.5" customHeight="1" x14ac:dyDescent="0.2">
      <c r="A60" s="16" t="s">
        <v>379</v>
      </c>
      <c r="B60" s="29" t="s">
        <v>81</v>
      </c>
      <c r="C60" s="38">
        <v>0.2</v>
      </c>
    </row>
    <row r="61" spans="1:3" ht="13.5" customHeight="1" x14ac:dyDescent="0.2">
      <c r="A61" s="16" t="s">
        <v>379</v>
      </c>
      <c r="B61" s="29" t="s">
        <v>84</v>
      </c>
      <c r="C61" s="30">
        <v>6.5420561000000002E-2</v>
      </c>
    </row>
    <row r="62" spans="1:3" ht="13.5" customHeight="1" x14ac:dyDescent="0.2">
      <c r="A62" s="16" t="s">
        <v>379</v>
      </c>
      <c r="B62" s="29" t="s">
        <v>86</v>
      </c>
      <c r="C62" s="30">
        <v>6.5420561000000002E-2</v>
      </c>
    </row>
    <row r="63" spans="1:3" ht="13.5" customHeight="1" x14ac:dyDescent="0.2">
      <c r="A63" s="16" t="s">
        <v>379</v>
      </c>
      <c r="B63" s="29" t="s">
        <v>88</v>
      </c>
      <c r="C63" s="30">
        <v>6.5420561000000002E-2</v>
      </c>
    </row>
    <row r="64" spans="1:3" ht="13.5" customHeight="1" x14ac:dyDescent="0.2">
      <c r="A64" s="16" t="s">
        <v>379</v>
      </c>
      <c r="B64" s="3" t="s">
        <v>90</v>
      </c>
      <c r="C64" s="30">
        <v>6.5420561000000002E-2</v>
      </c>
    </row>
    <row r="65" spans="1:3" ht="13.5" customHeight="1" x14ac:dyDescent="0.2">
      <c r="A65" s="16" t="s">
        <v>379</v>
      </c>
      <c r="B65" s="3" t="s">
        <v>93</v>
      </c>
      <c r="C65" s="30">
        <v>6.5420561000000002E-2</v>
      </c>
    </row>
    <row r="66" spans="1:3" ht="13.5" customHeight="1" x14ac:dyDescent="0.2">
      <c r="A66" s="16" t="s">
        <v>379</v>
      </c>
      <c r="B66" s="3" t="s">
        <v>91</v>
      </c>
      <c r="C66" s="30">
        <v>6.5420561000000002E-2</v>
      </c>
    </row>
    <row r="67" spans="1:3" ht="13.5" customHeight="1" x14ac:dyDescent="0.2">
      <c r="A67" s="16" t="s">
        <v>379</v>
      </c>
      <c r="B67" s="3" t="s">
        <v>92</v>
      </c>
      <c r="C67" s="30">
        <v>6.5420561000000002E-2</v>
      </c>
    </row>
    <row r="68" spans="1:3" ht="13.5" customHeight="1" x14ac:dyDescent="0.2">
      <c r="A68" s="16" t="s">
        <v>379</v>
      </c>
      <c r="B68" s="3" t="s">
        <v>82</v>
      </c>
      <c r="C68" s="30">
        <v>6.5420561000000002E-2</v>
      </c>
    </row>
    <row r="69" spans="1:3" ht="13.5" customHeight="1" x14ac:dyDescent="0.2">
      <c r="A69" s="16" t="s">
        <v>379</v>
      </c>
      <c r="B69" s="3" t="s">
        <v>94</v>
      </c>
      <c r="C69" s="38">
        <v>0.1</v>
      </c>
    </row>
    <row r="70" spans="1:3" ht="13.5" customHeight="1" x14ac:dyDescent="0.2">
      <c r="A70" s="16" t="s">
        <v>379</v>
      </c>
      <c r="B70" s="29" t="s">
        <v>98</v>
      </c>
      <c r="C70" s="38">
        <v>0.1</v>
      </c>
    </row>
    <row r="71" spans="1:3" ht="13.5" customHeight="1" x14ac:dyDescent="0.2">
      <c r="A71" s="16" t="s">
        <v>379</v>
      </c>
      <c r="B71" s="29" t="s">
        <v>96</v>
      </c>
      <c r="C71" s="38">
        <v>0.1</v>
      </c>
    </row>
    <row r="72" spans="1:3" ht="13.5" customHeight="1" x14ac:dyDescent="0.2">
      <c r="A72" s="16" t="s">
        <v>379</v>
      </c>
      <c r="B72" s="29" t="s">
        <v>100</v>
      </c>
      <c r="C72" s="38">
        <v>0.1</v>
      </c>
    </row>
    <row r="73" spans="1:3" ht="13.5" customHeight="1" x14ac:dyDescent="0.2">
      <c r="A73" s="16" t="s">
        <v>379</v>
      </c>
      <c r="B73" s="29" t="s">
        <v>102</v>
      </c>
      <c r="C73" s="30">
        <v>6.5420561000000002E-2</v>
      </c>
    </row>
    <row r="74" spans="1:3" ht="13.5" customHeight="1" x14ac:dyDescent="0.2">
      <c r="A74" s="16" t="s">
        <v>379</v>
      </c>
      <c r="B74" s="29" t="s">
        <v>104</v>
      </c>
      <c r="C74" s="30">
        <v>6.5420561000000002E-2</v>
      </c>
    </row>
    <row r="75" spans="1:3" ht="13.5" customHeight="1" x14ac:dyDescent="0.2">
      <c r="A75" s="16" t="s">
        <v>379</v>
      </c>
      <c r="B75" s="29" t="s">
        <v>77</v>
      </c>
      <c r="C75" s="38">
        <v>0.2</v>
      </c>
    </row>
    <row r="76" spans="1:3" ht="13.5" customHeight="1" x14ac:dyDescent="0.2">
      <c r="A76" s="14" t="s">
        <v>174</v>
      </c>
      <c r="B76" s="5" t="s">
        <v>22</v>
      </c>
      <c r="C76" s="6">
        <v>0.4</v>
      </c>
    </row>
    <row r="77" spans="1:3" ht="13.5" customHeight="1" x14ac:dyDescent="0.2">
      <c r="A77" s="16" t="s">
        <v>174</v>
      </c>
      <c r="B77" s="29" t="s">
        <v>39</v>
      </c>
      <c r="C77" s="38">
        <v>0.15</v>
      </c>
    </row>
    <row r="78" spans="1:3" ht="13.5" customHeight="1" x14ac:dyDescent="0.2">
      <c r="A78" s="16" t="s">
        <v>174</v>
      </c>
      <c r="B78" s="29" t="s">
        <v>81</v>
      </c>
      <c r="C78" s="38">
        <v>0.2</v>
      </c>
    </row>
    <row r="79" spans="1:3" ht="13.5" customHeight="1" x14ac:dyDescent="0.2">
      <c r="A79" s="16" t="s">
        <v>174</v>
      </c>
      <c r="B79" s="29" t="s">
        <v>51</v>
      </c>
      <c r="C79" s="30">
        <v>0.35</v>
      </c>
    </row>
    <row r="80" spans="1:3" ht="13.5" customHeight="1" x14ac:dyDescent="0.2">
      <c r="A80" s="16" t="s">
        <v>174</v>
      </c>
      <c r="B80" s="3" t="s">
        <v>82</v>
      </c>
      <c r="C80" s="30">
        <v>6.5420561000000002E-2</v>
      </c>
    </row>
    <row r="81" spans="1:3" ht="13.5" customHeight="1" x14ac:dyDescent="0.2">
      <c r="A81" s="16" t="s">
        <v>174</v>
      </c>
      <c r="B81" s="3" t="s">
        <v>94</v>
      </c>
      <c r="C81" s="38">
        <v>0.1</v>
      </c>
    </row>
    <row r="82" spans="1:3" ht="13.5" customHeight="1" x14ac:dyDescent="0.2">
      <c r="A82" s="16" t="s">
        <v>174</v>
      </c>
      <c r="B82" s="29" t="s">
        <v>102</v>
      </c>
      <c r="C82" s="30">
        <v>6.5420561000000002E-2</v>
      </c>
    </row>
    <row r="83" spans="1:3" ht="13.5" customHeight="1" x14ac:dyDescent="0.2">
      <c r="A83" s="18" t="s">
        <v>174</v>
      </c>
      <c r="B83" s="7" t="s">
        <v>104</v>
      </c>
      <c r="C83" s="8">
        <v>6.5420561000000002E-2</v>
      </c>
    </row>
    <row r="86" spans="1:3" ht="13.5" customHeight="1" x14ac:dyDescent="0.2">
      <c r="A86" s="34" t="s">
        <v>381</v>
      </c>
      <c r="B86">
        <v>0.28000000000000003</v>
      </c>
    </row>
  </sheetData>
  <mergeCells count="1">
    <mergeCell ref="B2:C2"/>
  </mergeCells>
  <conditionalFormatting sqref="B27:B83">
    <cfRule type="cellIs" dxfId="6" priority="1" stopIfTrue="1" operator="equal">
      <formula>"NULL"</formula>
    </cfRule>
  </conditionalFormatting>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filterMode="1"/>
  <dimension ref="A1:H147"/>
  <sheetViews>
    <sheetView workbookViewId="0">
      <selection sqref="A1:H147"/>
    </sheetView>
  </sheetViews>
  <sheetFormatPr baseColWidth="10" defaultColWidth="10.875" defaultRowHeight="12.75" x14ac:dyDescent="0.2"/>
  <cols>
    <col min="1" max="1" width="10" bestFit="1" customWidth="1"/>
    <col min="2" max="2" width="20.25" bestFit="1" customWidth="1"/>
    <col min="3" max="5" width="42.625" bestFit="1" customWidth="1"/>
    <col min="6" max="6" width="27.875" bestFit="1" customWidth="1"/>
    <col min="7" max="7" width="12.5" bestFit="1" customWidth="1"/>
    <col min="8" max="8" width="23" bestFit="1" customWidth="1"/>
    <col min="9" max="9" width="10.875" bestFit="1" customWidth="1"/>
    <col min="10" max="10" width="8.5" bestFit="1" customWidth="1"/>
    <col min="11" max="11" width="20.375" bestFit="1" customWidth="1"/>
    <col min="12" max="12" width="14.75" bestFit="1" customWidth="1"/>
    <col min="13" max="13" width="10.875" customWidth="1"/>
  </cols>
  <sheetData>
    <row r="1" spans="1:8" ht="15" customHeight="1" x14ac:dyDescent="0.2">
      <c r="A1" s="77" t="s">
        <v>432</v>
      </c>
      <c r="B1" s="77" t="s">
        <v>433</v>
      </c>
      <c r="C1" s="77" t="s">
        <v>434</v>
      </c>
      <c r="D1" s="77" t="s">
        <v>435</v>
      </c>
      <c r="E1" s="77" t="s">
        <v>436</v>
      </c>
      <c r="F1" s="77" t="s">
        <v>437</v>
      </c>
      <c r="G1" s="77" t="s">
        <v>438</v>
      </c>
      <c r="H1" s="77" t="s">
        <v>439</v>
      </c>
    </row>
    <row r="2" spans="1:8" ht="15" hidden="1" customHeight="1" x14ac:dyDescent="0.25">
      <c r="A2" s="76">
        <v>2017</v>
      </c>
      <c r="B2" s="76">
        <v>101</v>
      </c>
      <c r="C2" s="76" t="s">
        <v>440</v>
      </c>
      <c r="D2" s="76">
        <v>100</v>
      </c>
      <c r="E2" s="76" t="s">
        <v>441</v>
      </c>
      <c r="F2" s="76" t="s">
        <v>22</v>
      </c>
      <c r="G2" s="76">
        <v>3</v>
      </c>
      <c r="H2" s="76" t="s">
        <v>442</v>
      </c>
    </row>
    <row r="3" spans="1:8" ht="15" hidden="1" customHeight="1" x14ac:dyDescent="0.25">
      <c r="A3" s="76">
        <v>2017</v>
      </c>
      <c r="B3" s="76">
        <v>101</v>
      </c>
      <c r="C3" s="76" t="s">
        <v>440</v>
      </c>
      <c r="D3" s="76">
        <v>100</v>
      </c>
      <c r="E3" s="76" t="s">
        <v>441</v>
      </c>
      <c r="F3" s="76" t="s">
        <v>82</v>
      </c>
      <c r="G3" s="76">
        <v>279</v>
      </c>
      <c r="H3" s="76" t="s">
        <v>442</v>
      </c>
    </row>
    <row r="4" spans="1:8" ht="15" hidden="1" customHeight="1" x14ac:dyDescent="0.25">
      <c r="A4" s="76">
        <v>2017</v>
      </c>
      <c r="B4" s="76">
        <v>101</v>
      </c>
      <c r="C4" s="76" t="s">
        <v>440</v>
      </c>
      <c r="D4" s="76">
        <v>100</v>
      </c>
      <c r="E4" s="76" t="s">
        <v>441</v>
      </c>
      <c r="F4" s="76" t="s">
        <v>102</v>
      </c>
      <c r="G4" s="76">
        <v>122</v>
      </c>
      <c r="H4" s="76" t="s">
        <v>442</v>
      </c>
    </row>
    <row r="5" spans="1:8" ht="15" hidden="1" customHeight="1" x14ac:dyDescent="0.25">
      <c r="A5" s="76">
        <v>2017</v>
      </c>
      <c r="B5" s="76">
        <v>101</v>
      </c>
      <c r="C5" s="76" t="s">
        <v>440</v>
      </c>
      <c r="D5" s="76">
        <v>210</v>
      </c>
      <c r="E5" s="76" t="s">
        <v>443</v>
      </c>
      <c r="F5" s="76" t="s">
        <v>22</v>
      </c>
      <c r="G5" s="76">
        <v>3</v>
      </c>
      <c r="H5" s="76" t="s">
        <v>442</v>
      </c>
    </row>
    <row r="6" spans="1:8" ht="15" hidden="1" customHeight="1" x14ac:dyDescent="0.25">
      <c r="A6" s="76">
        <v>2017</v>
      </c>
      <c r="B6" s="76">
        <v>101</v>
      </c>
      <c r="C6" s="76" t="s">
        <v>440</v>
      </c>
      <c r="D6" s="76">
        <v>210</v>
      </c>
      <c r="E6" s="76" t="s">
        <v>443</v>
      </c>
      <c r="F6" s="76" t="s">
        <v>51</v>
      </c>
      <c r="G6" s="76">
        <v>2863</v>
      </c>
      <c r="H6" s="76" t="s">
        <v>442</v>
      </c>
    </row>
    <row r="7" spans="1:8" ht="15" hidden="1" customHeight="1" x14ac:dyDescent="0.25">
      <c r="A7" s="76">
        <v>2017</v>
      </c>
      <c r="B7" s="76">
        <v>101</v>
      </c>
      <c r="C7" s="76" t="s">
        <v>440</v>
      </c>
      <c r="D7" s="76">
        <v>210</v>
      </c>
      <c r="E7" s="76" t="s">
        <v>443</v>
      </c>
      <c r="F7" s="76" t="s">
        <v>82</v>
      </c>
      <c r="G7" s="76">
        <v>2540</v>
      </c>
      <c r="H7" s="76" t="s">
        <v>442</v>
      </c>
    </row>
    <row r="8" spans="1:8" ht="15" hidden="1" customHeight="1" x14ac:dyDescent="0.25">
      <c r="A8" s="76">
        <v>2017</v>
      </c>
      <c r="B8" s="76">
        <v>101</v>
      </c>
      <c r="C8" s="76" t="s">
        <v>440</v>
      </c>
      <c r="D8" s="76">
        <v>210</v>
      </c>
      <c r="E8" s="76" t="s">
        <v>443</v>
      </c>
      <c r="F8" s="76" t="s">
        <v>102</v>
      </c>
      <c r="G8" s="76">
        <v>192</v>
      </c>
      <c r="H8" s="76" t="s">
        <v>442</v>
      </c>
    </row>
    <row r="9" spans="1:8" ht="15" hidden="1" customHeight="1" x14ac:dyDescent="0.25">
      <c r="A9" s="76">
        <v>2017</v>
      </c>
      <c r="B9" s="76">
        <v>101</v>
      </c>
      <c r="C9" s="76" t="s">
        <v>440</v>
      </c>
      <c r="D9" s="76">
        <v>210</v>
      </c>
      <c r="E9" s="76" t="s">
        <v>443</v>
      </c>
      <c r="F9" s="76" t="s">
        <v>94</v>
      </c>
      <c r="G9" s="76">
        <v>1463</v>
      </c>
      <c r="H9" s="76" t="s">
        <v>442</v>
      </c>
    </row>
    <row r="10" spans="1:8" ht="15" hidden="1" customHeight="1" x14ac:dyDescent="0.25">
      <c r="A10" s="76">
        <v>2017</v>
      </c>
      <c r="B10" s="76">
        <v>101</v>
      </c>
      <c r="C10" s="76" t="s">
        <v>440</v>
      </c>
      <c r="D10" s="76">
        <v>210</v>
      </c>
      <c r="E10" s="76" t="s">
        <v>443</v>
      </c>
      <c r="F10" s="76" t="s">
        <v>39</v>
      </c>
      <c r="G10" s="76">
        <v>25</v>
      </c>
      <c r="H10" s="76" t="s">
        <v>442</v>
      </c>
    </row>
    <row r="11" spans="1:8" ht="15" hidden="1" customHeight="1" x14ac:dyDescent="0.25">
      <c r="A11" s="76">
        <v>2017</v>
      </c>
      <c r="B11" s="76">
        <v>101</v>
      </c>
      <c r="C11" s="76" t="s">
        <v>440</v>
      </c>
      <c r="D11" s="76">
        <v>220</v>
      </c>
      <c r="E11" s="76" t="s">
        <v>444</v>
      </c>
      <c r="F11" s="76" t="s">
        <v>22</v>
      </c>
      <c r="G11" s="76">
        <v>9</v>
      </c>
      <c r="H11" s="76" t="s">
        <v>442</v>
      </c>
    </row>
    <row r="12" spans="1:8" ht="15" hidden="1" customHeight="1" x14ac:dyDescent="0.25">
      <c r="A12" s="76">
        <v>2017</v>
      </c>
      <c r="B12" s="76">
        <v>101</v>
      </c>
      <c r="C12" s="76" t="s">
        <v>440</v>
      </c>
      <c r="D12" s="76">
        <v>220</v>
      </c>
      <c r="E12" s="76" t="s">
        <v>444</v>
      </c>
      <c r="F12" s="76" t="s">
        <v>82</v>
      </c>
      <c r="G12" s="76">
        <v>158</v>
      </c>
      <c r="H12" s="76" t="s">
        <v>442</v>
      </c>
    </row>
    <row r="13" spans="1:8" ht="15" hidden="1" customHeight="1" x14ac:dyDescent="0.25">
      <c r="A13" s="76">
        <v>2017</v>
      </c>
      <c r="B13" s="76">
        <v>101</v>
      </c>
      <c r="C13" s="76" t="s">
        <v>440</v>
      </c>
      <c r="D13" s="76">
        <v>220</v>
      </c>
      <c r="E13" s="76" t="s">
        <v>444</v>
      </c>
      <c r="F13" s="76" t="s">
        <v>102</v>
      </c>
      <c r="G13" s="76">
        <v>28</v>
      </c>
      <c r="H13" s="76" t="s">
        <v>442</v>
      </c>
    </row>
    <row r="14" spans="1:8" ht="15" hidden="1" customHeight="1" x14ac:dyDescent="0.25">
      <c r="A14" s="76">
        <v>2017</v>
      </c>
      <c r="B14" s="76">
        <v>101</v>
      </c>
      <c r="C14" s="76" t="s">
        <v>440</v>
      </c>
      <c r="D14" s="76">
        <v>220</v>
      </c>
      <c r="E14" s="76" t="s">
        <v>444</v>
      </c>
      <c r="F14" s="76" t="s">
        <v>94</v>
      </c>
      <c r="G14" s="76">
        <v>155</v>
      </c>
      <c r="H14" s="76" t="s">
        <v>442</v>
      </c>
    </row>
    <row r="15" spans="1:8" ht="15" hidden="1" customHeight="1" x14ac:dyDescent="0.25">
      <c r="A15" s="76">
        <v>2017</v>
      </c>
      <c r="B15" s="76">
        <v>101</v>
      </c>
      <c r="C15" s="76" t="s">
        <v>440</v>
      </c>
      <c r="D15" s="76">
        <v>300</v>
      </c>
      <c r="E15" s="76" t="s">
        <v>445</v>
      </c>
      <c r="F15" s="76" t="s">
        <v>22</v>
      </c>
      <c r="G15" s="76">
        <v>1</v>
      </c>
      <c r="H15" s="76" t="s">
        <v>442</v>
      </c>
    </row>
    <row r="16" spans="1:8" ht="15" hidden="1" customHeight="1" x14ac:dyDescent="0.25">
      <c r="A16" s="76">
        <v>2017</v>
      </c>
      <c r="B16" s="76">
        <v>101</v>
      </c>
      <c r="C16" s="76" t="s">
        <v>440</v>
      </c>
      <c r="D16" s="76">
        <v>300</v>
      </c>
      <c r="E16" s="76" t="s">
        <v>445</v>
      </c>
      <c r="F16" s="76" t="s">
        <v>82</v>
      </c>
      <c r="G16" s="76">
        <v>25</v>
      </c>
      <c r="H16" s="76" t="s">
        <v>442</v>
      </c>
    </row>
    <row r="17" spans="1:8" ht="15" hidden="1" customHeight="1" x14ac:dyDescent="0.25">
      <c r="A17" s="76">
        <v>2017</v>
      </c>
      <c r="B17" s="76">
        <v>101</v>
      </c>
      <c r="C17" s="76" t="s">
        <v>440</v>
      </c>
      <c r="D17" s="76">
        <v>300</v>
      </c>
      <c r="E17" s="76" t="s">
        <v>445</v>
      </c>
      <c r="F17" s="76" t="s">
        <v>102</v>
      </c>
      <c r="G17" s="76">
        <v>1206</v>
      </c>
      <c r="H17" s="76" t="s">
        <v>442</v>
      </c>
    </row>
    <row r="18" spans="1:8" ht="15" hidden="1" customHeight="1" x14ac:dyDescent="0.25">
      <c r="A18" s="76">
        <v>2017</v>
      </c>
      <c r="B18" s="76">
        <v>101</v>
      </c>
      <c r="C18" s="76" t="s">
        <v>440</v>
      </c>
      <c r="D18" s="76">
        <v>500</v>
      </c>
      <c r="E18" s="76" t="s">
        <v>446</v>
      </c>
      <c r="F18" s="76" t="s">
        <v>22</v>
      </c>
      <c r="G18" s="76">
        <v>6</v>
      </c>
      <c r="H18" s="76" t="s">
        <v>442</v>
      </c>
    </row>
    <row r="19" spans="1:8" ht="15" hidden="1" customHeight="1" x14ac:dyDescent="0.25">
      <c r="A19" s="76">
        <v>2017</v>
      </c>
      <c r="B19" s="76">
        <v>101</v>
      </c>
      <c r="C19" s="76" t="s">
        <v>440</v>
      </c>
      <c r="D19" s="76">
        <v>500</v>
      </c>
      <c r="E19" s="76" t="s">
        <v>446</v>
      </c>
      <c r="F19" s="76" t="s">
        <v>51</v>
      </c>
      <c r="G19" s="76">
        <v>1882</v>
      </c>
      <c r="H19" s="76" t="s">
        <v>442</v>
      </c>
    </row>
    <row r="20" spans="1:8" ht="15" hidden="1" customHeight="1" x14ac:dyDescent="0.25">
      <c r="A20" s="76">
        <v>2017</v>
      </c>
      <c r="B20" s="76">
        <v>101</v>
      </c>
      <c r="C20" s="76" t="s">
        <v>440</v>
      </c>
      <c r="D20" s="76">
        <v>500</v>
      </c>
      <c r="E20" s="76" t="s">
        <v>446</v>
      </c>
      <c r="F20" s="76" t="s">
        <v>82</v>
      </c>
      <c r="G20" s="76">
        <v>19</v>
      </c>
      <c r="H20" s="76" t="s">
        <v>442</v>
      </c>
    </row>
    <row r="21" spans="1:8" ht="15" hidden="1" customHeight="1" x14ac:dyDescent="0.25">
      <c r="A21" s="76">
        <v>2017</v>
      </c>
      <c r="B21" s="76">
        <v>101</v>
      </c>
      <c r="C21" s="76" t="s">
        <v>440</v>
      </c>
      <c r="D21" s="76">
        <v>500</v>
      </c>
      <c r="E21" s="76" t="s">
        <v>446</v>
      </c>
      <c r="F21" s="76" t="s">
        <v>102</v>
      </c>
      <c r="G21" s="76">
        <v>227</v>
      </c>
      <c r="H21" s="76" t="s">
        <v>442</v>
      </c>
    </row>
    <row r="22" spans="1:8" ht="15" hidden="1" customHeight="1" x14ac:dyDescent="0.25">
      <c r="A22" s="76">
        <v>2017</v>
      </c>
      <c r="B22" s="76">
        <v>101</v>
      </c>
      <c r="C22" s="76" t="s">
        <v>440</v>
      </c>
      <c r="D22" s="76">
        <v>500</v>
      </c>
      <c r="E22" s="76" t="s">
        <v>446</v>
      </c>
      <c r="F22" s="76" t="s">
        <v>94</v>
      </c>
      <c r="G22" s="76">
        <v>1</v>
      </c>
      <c r="H22" s="76" t="s">
        <v>442</v>
      </c>
    </row>
    <row r="23" spans="1:8" ht="15" hidden="1" customHeight="1" x14ac:dyDescent="0.25">
      <c r="A23" s="76">
        <v>2017</v>
      </c>
      <c r="B23" s="76">
        <v>101</v>
      </c>
      <c r="C23" s="76" t="s">
        <v>440</v>
      </c>
      <c r="D23" s="76">
        <v>500</v>
      </c>
      <c r="E23" s="76" t="s">
        <v>446</v>
      </c>
      <c r="F23" s="76" t="s">
        <v>39</v>
      </c>
      <c r="G23" s="76">
        <v>102</v>
      </c>
      <c r="H23" s="76" t="s">
        <v>442</v>
      </c>
    </row>
    <row r="24" spans="1:8" ht="15" hidden="1" customHeight="1" x14ac:dyDescent="0.25">
      <c r="A24" s="76">
        <v>2017</v>
      </c>
      <c r="B24" s="76">
        <v>101</v>
      </c>
      <c r="C24" s="76" t="s">
        <v>440</v>
      </c>
      <c r="D24" s="76">
        <v>610</v>
      </c>
      <c r="E24" s="76" t="s">
        <v>447</v>
      </c>
      <c r="F24" s="76" t="s">
        <v>22</v>
      </c>
      <c r="G24" s="76">
        <v>2</v>
      </c>
      <c r="H24" s="76" t="s">
        <v>442</v>
      </c>
    </row>
    <row r="25" spans="1:8" ht="15" hidden="1" customHeight="1" x14ac:dyDescent="0.25">
      <c r="A25" s="76">
        <v>2017</v>
      </c>
      <c r="B25" s="76">
        <v>101</v>
      </c>
      <c r="C25" s="76" t="s">
        <v>440</v>
      </c>
      <c r="D25" s="76">
        <v>610</v>
      </c>
      <c r="E25" s="76" t="s">
        <v>447</v>
      </c>
      <c r="F25" s="76" t="s">
        <v>102</v>
      </c>
      <c r="G25" s="76">
        <v>736</v>
      </c>
      <c r="H25" s="76" t="s">
        <v>442</v>
      </c>
    </row>
    <row r="26" spans="1:8" ht="15" hidden="1" customHeight="1" x14ac:dyDescent="0.25">
      <c r="A26" s="76">
        <v>2017</v>
      </c>
      <c r="B26" s="76">
        <v>101</v>
      </c>
      <c r="C26" s="76" t="s">
        <v>440</v>
      </c>
      <c r="D26" s="76">
        <v>610</v>
      </c>
      <c r="E26" s="76" t="s">
        <v>447</v>
      </c>
      <c r="F26" s="76" t="s">
        <v>94</v>
      </c>
      <c r="G26" s="76">
        <v>4124</v>
      </c>
      <c r="H26" s="76" t="s">
        <v>442</v>
      </c>
    </row>
    <row r="27" spans="1:8" ht="15" hidden="1" customHeight="1" x14ac:dyDescent="0.25">
      <c r="A27" s="76">
        <v>2017</v>
      </c>
      <c r="B27" s="76">
        <v>101</v>
      </c>
      <c r="C27" s="76" t="s">
        <v>440</v>
      </c>
      <c r="D27" s="76">
        <v>620</v>
      </c>
      <c r="E27" s="76" t="s">
        <v>448</v>
      </c>
      <c r="F27" s="76" t="s">
        <v>82</v>
      </c>
      <c r="G27" s="76">
        <v>58</v>
      </c>
      <c r="H27" s="76" t="s">
        <v>442</v>
      </c>
    </row>
    <row r="28" spans="1:8" ht="15" hidden="1" customHeight="1" x14ac:dyDescent="0.25">
      <c r="A28" s="76">
        <v>2017</v>
      </c>
      <c r="B28" s="76">
        <v>101</v>
      </c>
      <c r="C28" s="76" t="s">
        <v>440</v>
      </c>
      <c r="D28" s="76">
        <v>700</v>
      </c>
      <c r="E28" s="76" t="s">
        <v>449</v>
      </c>
      <c r="F28" s="76" t="s">
        <v>82</v>
      </c>
      <c r="G28" s="76">
        <v>1</v>
      </c>
      <c r="H28" s="76" t="s">
        <v>442</v>
      </c>
    </row>
    <row r="29" spans="1:8" ht="15" hidden="1" customHeight="1" x14ac:dyDescent="0.25">
      <c r="A29" s="76">
        <v>2017</v>
      </c>
      <c r="B29" s="76">
        <v>101</v>
      </c>
      <c r="C29" s="76" t="s">
        <v>440</v>
      </c>
      <c r="D29" s="76">
        <v>700</v>
      </c>
      <c r="E29" s="76" t="s">
        <v>449</v>
      </c>
      <c r="F29" s="76" t="s">
        <v>102</v>
      </c>
      <c r="G29" s="76">
        <v>26</v>
      </c>
      <c r="H29" s="76" t="s">
        <v>442</v>
      </c>
    </row>
    <row r="30" spans="1:8" ht="15" hidden="1" customHeight="1" x14ac:dyDescent="0.25">
      <c r="A30" s="76">
        <v>2017</v>
      </c>
      <c r="B30" s="76">
        <v>101</v>
      </c>
      <c r="C30" s="76" t="s">
        <v>440</v>
      </c>
      <c r="D30" s="76">
        <v>820</v>
      </c>
      <c r="E30" s="76" t="s">
        <v>450</v>
      </c>
      <c r="F30" s="76" t="s">
        <v>22</v>
      </c>
      <c r="G30" s="76">
        <v>16</v>
      </c>
      <c r="H30" s="76" t="s">
        <v>442</v>
      </c>
    </row>
    <row r="31" spans="1:8" ht="15" hidden="1" customHeight="1" x14ac:dyDescent="0.25">
      <c r="A31" s="76">
        <v>2017</v>
      </c>
      <c r="B31" s="76">
        <v>101</v>
      </c>
      <c r="C31" s="76" t="s">
        <v>440</v>
      </c>
      <c r="D31" s="76">
        <v>820</v>
      </c>
      <c r="E31" s="76" t="s">
        <v>450</v>
      </c>
      <c r="F31" s="76" t="s">
        <v>82</v>
      </c>
      <c r="G31" s="76">
        <v>1075</v>
      </c>
      <c r="H31" s="76" t="s">
        <v>442</v>
      </c>
    </row>
    <row r="32" spans="1:8" ht="15" hidden="1" customHeight="1" x14ac:dyDescent="0.25">
      <c r="A32" s="76">
        <v>2017</v>
      </c>
      <c r="B32" s="76">
        <v>101</v>
      </c>
      <c r="C32" s="76" t="s">
        <v>440</v>
      </c>
      <c r="D32" s="76">
        <v>820</v>
      </c>
      <c r="E32" s="76" t="s">
        <v>450</v>
      </c>
      <c r="F32" s="76" t="s">
        <v>102</v>
      </c>
      <c r="G32" s="76">
        <v>433</v>
      </c>
      <c r="H32" s="76" t="s">
        <v>442</v>
      </c>
    </row>
    <row r="33" spans="1:8" ht="15" hidden="1" customHeight="1" x14ac:dyDescent="0.25">
      <c r="A33" s="76">
        <v>2017</v>
      </c>
      <c r="B33" s="76">
        <v>101</v>
      </c>
      <c r="C33" s="76" t="s">
        <v>440</v>
      </c>
      <c r="D33" s="76">
        <v>820</v>
      </c>
      <c r="E33" s="76" t="s">
        <v>450</v>
      </c>
      <c r="F33" s="76" t="s">
        <v>94</v>
      </c>
      <c r="G33" s="76">
        <v>7465</v>
      </c>
      <c r="H33" s="76" t="s">
        <v>442</v>
      </c>
    </row>
    <row r="34" spans="1:8" ht="15" hidden="1" customHeight="1" x14ac:dyDescent="0.25">
      <c r="A34" s="76">
        <v>2017</v>
      </c>
      <c r="B34" s="76">
        <v>101</v>
      </c>
      <c r="C34" s="76" t="s">
        <v>440</v>
      </c>
      <c r="D34" s="76">
        <v>820</v>
      </c>
      <c r="E34" s="76" t="s">
        <v>450</v>
      </c>
      <c r="F34" s="76" t="s">
        <v>39</v>
      </c>
      <c r="G34" s="76">
        <v>79</v>
      </c>
      <c r="H34" s="76" t="s">
        <v>442</v>
      </c>
    </row>
    <row r="35" spans="1:8" ht="15" hidden="1" customHeight="1" x14ac:dyDescent="0.25">
      <c r="A35" s="76">
        <v>2017</v>
      </c>
      <c r="B35" s="76">
        <v>101</v>
      </c>
      <c r="C35" s="76" t="s">
        <v>440</v>
      </c>
      <c r="D35" s="76">
        <v>830</v>
      </c>
      <c r="E35" s="76" t="s">
        <v>451</v>
      </c>
      <c r="F35" s="76" t="s">
        <v>22</v>
      </c>
      <c r="G35" s="76">
        <v>655</v>
      </c>
      <c r="H35" s="76" t="s">
        <v>442</v>
      </c>
    </row>
    <row r="36" spans="1:8" ht="15" hidden="1" customHeight="1" x14ac:dyDescent="0.25">
      <c r="A36" s="76">
        <v>2017</v>
      </c>
      <c r="B36" s="76">
        <v>101</v>
      </c>
      <c r="C36" s="76" t="s">
        <v>440</v>
      </c>
      <c r="D36" s="76">
        <v>830</v>
      </c>
      <c r="E36" s="76" t="s">
        <v>451</v>
      </c>
      <c r="F36" s="76" t="s">
        <v>51</v>
      </c>
      <c r="G36" s="76">
        <v>963</v>
      </c>
      <c r="H36" s="76" t="s">
        <v>442</v>
      </c>
    </row>
    <row r="37" spans="1:8" ht="15" hidden="1" customHeight="1" x14ac:dyDescent="0.25">
      <c r="A37" s="76">
        <v>2017</v>
      </c>
      <c r="B37" s="76">
        <v>101</v>
      </c>
      <c r="C37" s="76" t="s">
        <v>440</v>
      </c>
      <c r="D37" s="76">
        <v>830</v>
      </c>
      <c r="E37" s="76" t="s">
        <v>451</v>
      </c>
      <c r="F37" s="76" t="s">
        <v>82</v>
      </c>
      <c r="G37" s="76">
        <v>66</v>
      </c>
      <c r="H37" s="76" t="s">
        <v>442</v>
      </c>
    </row>
    <row r="38" spans="1:8" ht="15" hidden="1" customHeight="1" x14ac:dyDescent="0.25">
      <c r="A38" s="76">
        <v>2017</v>
      </c>
      <c r="B38" s="76">
        <v>101</v>
      </c>
      <c r="C38" s="76" t="s">
        <v>440</v>
      </c>
      <c r="D38" s="76">
        <v>830</v>
      </c>
      <c r="E38" s="76" t="s">
        <v>451</v>
      </c>
      <c r="F38" s="76" t="s">
        <v>104</v>
      </c>
      <c r="G38" s="76">
        <v>35</v>
      </c>
      <c r="H38" s="76" t="s">
        <v>442</v>
      </c>
    </row>
    <row r="39" spans="1:8" ht="15" hidden="1" customHeight="1" x14ac:dyDescent="0.25">
      <c r="A39" s="76">
        <v>2017</v>
      </c>
      <c r="B39" s="76">
        <v>101</v>
      </c>
      <c r="C39" s="76" t="s">
        <v>440</v>
      </c>
      <c r="D39" s="76">
        <v>830</v>
      </c>
      <c r="E39" s="76" t="s">
        <v>451</v>
      </c>
      <c r="F39" s="76" t="s">
        <v>102</v>
      </c>
      <c r="G39" s="76">
        <v>27</v>
      </c>
      <c r="H39" s="76" t="s">
        <v>442</v>
      </c>
    </row>
    <row r="40" spans="1:8" ht="15" hidden="1" customHeight="1" x14ac:dyDescent="0.25">
      <c r="A40" s="76">
        <v>2017</v>
      </c>
      <c r="B40" s="76">
        <v>101</v>
      </c>
      <c r="C40" s="76" t="s">
        <v>440</v>
      </c>
      <c r="D40" s="76">
        <v>830</v>
      </c>
      <c r="E40" s="76" t="s">
        <v>451</v>
      </c>
      <c r="F40" s="76" t="s">
        <v>94</v>
      </c>
      <c r="G40" s="76">
        <v>143</v>
      </c>
      <c r="H40" s="76" t="s">
        <v>442</v>
      </c>
    </row>
    <row r="41" spans="1:8" ht="15" hidden="1" customHeight="1" x14ac:dyDescent="0.25">
      <c r="A41" s="76">
        <v>2017</v>
      </c>
      <c r="B41" s="76">
        <v>101</v>
      </c>
      <c r="C41" s="76" t="s">
        <v>440</v>
      </c>
      <c r="D41" s="76">
        <v>920</v>
      </c>
      <c r="E41" s="76" t="s">
        <v>452</v>
      </c>
      <c r="F41" s="76" t="s">
        <v>102</v>
      </c>
      <c r="G41" s="76">
        <v>308</v>
      </c>
      <c r="H41" s="76" t="s">
        <v>442</v>
      </c>
    </row>
    <row r="42" spans="1:8" ht="15" hidden="1" customHeight="1" x14ac:dyDescent="0.25">
      <c r="A42" s="76">
        <v>2017</v>
      </c>
      <c r="B42" s="76">
        <v>101</v>
      </c>
      <c r="C42" s="76" t="s">
        <v>440</v>
      </c>
      <c r="D42" s="76">
        <v>920</v>
      </c>
      <c r="E42" s="76" t="s">
        <v>452</v>
      </c>
      <c r="F42" s="76" t="s">
        <v>94</v>
      </c>
      <c r="G42" s="76">
        <v>5567</v>
      </c>
      <c r="H42" s="76" t="s">
        <v>442</v>
      </c>
    </row>
    <row r="43" spans="1:8" ht="15" hidden="1" customHeight="1" x14ac:dyDescent="0.25">
      <c r="A43" s="76">
        <v>2017</v>
      </c>
      <c r="B43" s="76">
        <v>101</v>
      </c>
      <c r="C43" s="76" t="s">
        <v>440</v>
      </c>
      <c r="D43" s="76">
        <v>930</v>
      </c>
      <c r="E43" s="76" t="s">
        <v>453</v>
      </c>
      <c r="F43" s="76" t="s">
        <v>102</v>
      </c>
      <c r="G43" s="76">
        <v>542</v>
      </c>
      <c r="H43" s="76" t="s">
        <v>442</v>
      </c>
    </row>
    <row r="44" spans="1:8" ht="15" hidden="1" customHeight="1" x14ac:dyDescent="0.25">
      <c r="A44" s="76">
        <v>2017</v>
      </c>
      <c r="B44" s="76">
        <v>101</v>
      </c>
      <c r="C44" s="76" t="s">
        <v>440</v>
      </c>
      <c r="D44" s="76">
        <v>1003</v>
      </c>
      <c r="E44" s="76" t="s">
        <v>454</v>
      </c>
      <c r="F44" s="76" t="s">
        <v>82</v>
      </c>
      <c r="G44" s="76">
        <v>5</v>
      </c>
      <c r="H44" s="76" t="s">
        <v>442</v>
      </c>
    </row>
    <row r="45" spans="1:8" ht="15" hidden="1" customHeight="1" x14ac:dyDescent="0.25">
      <c r="A45" s="76">
        <v>2017</v>
      </c>
      <c r="B45" s="76">
        <v>101</v>
      </c>
      <c r="C45" s="76" t="s">
        <v>440</v>
      </c>
      <c r="D45" s="76">
        <v>1004</v>
      </c>
      <c r="E45" s="76" t="s">
        <v>455</v>
      </c>
      <c r="F45" s="76" t="s">
        <v>39</v>
      </c>
      <c r="G45" s="76">
        <v>41</v>
      </c>
      <c r="H45" s="76" t="s">
        <v>442</v>
      </c>
    </row>
    <row r="46" spans="1:8" ht="15" hidden="1" customHeight="1" x14ac:dyDescent="0.25">
      <c r="A46" s="76">
        <v>2017</v>
      </c>
      <c r="B46" s="76">
        <v>101</v>
      </c>
      <c r="C46" s="76" t="s">
        <v>440</v>
      </c>
      <c r="D46" s="76">
        <v>1006</v>
      </c>
      <c r="E46" s="76" t="s">
        <v>456</v>
      </c>
      <c r="F46" s="76" t="s">
        <v>22</v>
      </c>
      <c r="G46" s="76">
        <v>1</v>
      </c>
      <c r="H46" s="76" t="s">
        <v>442</v>
      </c>
    </row>
    <row r="47" spans="1:8" ht="15" hidden="1" customHeight="1" x14ac:dyDescent="0.25">
      <c r="A47" s="76">
        <v>2017</v>
      </c>
      <c r="B47" s="76">
        <v>101</v>
      </c>
      <c r="C47" s="76" t="s">
        <v>440</v>
      </c>
      <c r="D47" s="76">
        <v>1006</v>
      </c>
      <c r="E47" s="76" t="s">
        <v>456</v>
      </c>
      <c r="F47" s="76" t="s">
        <v>51</v>
      </c>
      <c r="G47" s="76">
        <v>10</v>
      </c>
      <c r="H47" s="76" t="s">
        <v>442</v>
      </c>
    </row>
    <row r="48" spans="1:8" ht="15" hidden="1" customHeight="1" x14ac:dyDescent="0.25">
      <c r="A48" s="76">
        <v>2017</v>
      </c>
      <c r="B48" s="76">
        <v>101</v>
      </c>
      <c r="C48" s="76" t="s">
        <v>440</v>
      </c>
      <c r="D48" s="76">
        <v>1100</v>
      </c>
      <c r="E48" s="76" t="s">
        <v>457</v>
      </c>
      <c r="F48" s="76" t="s">
        <v>22</v>
      </c>
      <c r="G48" s="76">
        <v>259</v>
      </c>
      <c r="H48" s="76" t="s">
        <v>442</v>
      </c>
    </row>
    <row r="49" spans="1:8" ht="15" hidden="1" customHeight="1" x14ac:dyDescent="0.25">
      <c r="A49" s="76">
        <v>2017</v>
      </c>
      <c r="B49" s="76">
        <v>101</v>
      </c>
      <c r="C49" s="76" t="s">
        <v>440</v>
      </c>
      <c r="D49" s="76">
        <v>1100</v>
      </c>
      <c r="E49" s="76" t="s">
        <v>457</v>
      </c>
      <c r="F49" s="76" t="s">
        <v>82</v>
      </c>
      <c r="G49" s="76">
        <v>4585</v>
      </c>
      <c r="H49" s="76" t="s">
        <v>442</v>
      </c>
    </row>
    <row r="50" spans="1:8" ht="15" hidden="1" customHeight="1" x14ac:dyDescent="0.25">
      <c r="A50" s="76">
        <v>2017</v>
      </c>
      <c r="B50" s="76">
        <v>101</v>
      </c>
      <c r="C50" s="76" t="s">
        <v>440</v>
      </c>
      <c r="D50" s="76">
        <v>1100</v>
      </c>
      <c r="E50" s="76" t="s">
        <v>457</v>
      </c>
      <c r="F50" s="76" t="s">
        <v>102</v>
      </c>
      <c r="G50" s="76">
        <v>20</v>
      </c>
      <c r="H50" s="76" t="s">
        <v>442</v>
      </c>
    </row>
    <row r="51" spans="1:8" ht="15" hidden="1" customHeight="1" x14ac:dyDescent="0.25">
      <c r="A51" s="76">
        <v>2017</v>
      </c>
      <c r="B51" s="76">
        <v>101</v>
      </c>
      <c r="C51" s="76" t="s">
        <v>440</v>
      </c>
      <c r="D51" s="76">
        <v>1100</v>
      </c>
      <c r="E51" s="76" t="s">
        <v>457</v>
      </c>
      <c r="F51" s="76" t="s">
        <v>39</v>
      </c>
      <c r="G51" s="76">
        <v>4</v>
      </c>
      <c r="H51" s="76" t="s">
        <v>442</v>
      </c>
    </row>
    <row r="52" spans="1:8" ht="15" hidden="1" customHeight="1" x14ac:dyDescent="0.25">
      <c r="A52" s="76">
        <v>2017</v>
      </c>
      <c r="B52" s="76">
        <v>101</v>
      </c>
      <c r="C52" s="76" t="s">
        <v>440</v>
      </c>
      <c r="D52" s="76">
        <v>1300</v>
      </c>
      <c r="E52" s="76" t="s">
        <v>458</v>
      </c>
      <c r="F52" s="76" t="s">
        <v>22</v>
      </c>
      <c r="G52" s="76">
        <v>1167</v>
      </c>
      <c r="H52" s="76" t="s">
        <v>442</v>
      </c>
    </row>
    <row r="53" spans="1:8" ht="15" hidden="1" customHeight="1" x14ac:dyDescent="0.25">
      <c r="A53" s="76">
        <v>2017</v>
      </c>
      <c r="B53" s="76">
        <v>101</v>
      </c>
      <c r="C53" s="76" t="s">
        <v>440</v>
      </c>
      <c r="D53" s="76">
        <v>1300</v>
      </c>
      <c r="E53" s="76" t="s">
        <v>458</v>
      </c>
      <c r="F53" s="76" t="s">
        <v>51</v>
      </c>
      <c r="G53" s="76">
        <v>956</v>
      </c>
      <c r="H53" s="76" t="s">
        <v>442</v>
      </c>
    </row>
    <row r="54" spans="1:8" ht="15" hidden="1" customHeight="1" x14ac:dyDescent="0.25">
      <c r="A54" s="76">
        <v>2017</v>
      </c>
      <c r="B54" s="76">
        <v>101</v>
      </c>
      <c r="C54" s="76" t="s">
        <v>440</v>
      </c>
      <c r="D54" s="76">
        <v>1300</v>
      </c>
      <c r="E54" s="76" t="s">
        <v>458</v>
      </c>
      <c r="F54" s="76" t="s">
        <v>82</v>
      </c>
      <c r="G54" s="76">
        <v>5095</v>
      </c>
      <c r="H54" s="76" t="s">
        <v>442</v>
      </c>
    </row>
    <row r="55" spans="1:8" ht="15" hidden="1" customHeight="1" x14ac:dyDescent="0.25">
      <c r="A55" s="76">
        <v>2017</v>
      </c>
      <c r="B55" s="76">
        <v>101</v>
      </c>
      <c r="C55" s="76" t="s">
        <v>440</v>
      </c>
      <c r="D55" s="76">
        <v>1300</v>
      </c>
      <c r="E55" s="76" t="s">
        <v>458</v>
      </c>
      <c r="F55" s="76" t="s">
        <v>104</v>
      </c>
      <c r="G55" s="76">
        <v>11</v>
      </c>
      <c r="H55" s="76" t="s">
        <v>442</v>
      </c>
    </row>
    <row r="56" spans="1:8" ht="15" hidden="1" customHeight="1" x14ac:dyDescent="0.25">
      <c r="A56" s="76">
        <v>2017</v>
      </c>
      <c r="B56" s="76">
        <v>101</v>
      </c>
      <c r="C56" s="76" t="s">
        <v>440</v>
      </c>
      <c r="D56" s="76">
        <v>1300</v>
      </c>
      <c r="E56" s="76" t="s">
        <v>458</v>
      </c>
      <c r="F56" s="76" t="s">
        <v>102</v>
      </c>
      <c r="G56" s="76">
        <v>21242</v>
      </c>
      <c r="H56" s="76" t="s">
        <v>442</v>
      </c>
    </row>
    <row r="57" spans="1:8" ht="15" hidden="1" customHeight="1" x14ac:dyDescent="0.25">
      <c r="A57" s="76">
        <v>2017</v>
      </c>
      <c r="B57" s="76">
        <v>101</v>
      </c>
      <c r="C57" s="76" t="s">
        <v>440</v>
      </c>
      <c r="D57" s="76">
        <v>1300</v>
      </c>
      <c r="E57" s="76" t="s">
        <v>458</v>
      </c>
      <c r="F57" s="76" t="s">
        <v>94</v>
      </c>
      <c r="G57" s="76">
        <v>3682</v>
      </c>
      <c r="H57" s="76" t="s">
        <v>442</v>
      </c>
    </row>
    <row r="58" spans="1:8" ht="15" hidden="1" customHeight="1" x14ac:dyDescent="0.25">
      <c r="A58" s="76">
        <v>2017</v>
      </c>
      <c r="B58" s="76">
        <v>101</v>
      </c>
      <c r="C58" s="76" t="s">
        <v>440</v>
      </c>
      <c r="D58" s="76">
        <v>1300</v>
      </c>
      <c r="E58" s="76" t="s">
        <v>458</v>
      </c>
      <c r="F58" s="76" t="s">
        <v>39</v>
      </c>
      <c r="G58" s="76">
        <v>1438</v>
      </c>
      <c r="H58" s="76" t="s">
        <v>442</v>
      </c>
    </row>
    <row r="59" spans="1:8" ht="15" hidden="1" customHeight="1" x14ac:dyDescent="0.25">
      <c r="A59" s="76">
        <v>2017</v>
      </c>
      <c r="B59" s="76">
        <v>101</v>
      </c>
      <c r="C59" s="76" t="s">
        <v>440</v>
      </c>
      <c r="D59" s="76">
        <v>1311</v>
      </c>
      <c r="E59" s="76" t="s">
        <v>459</v>
      </c>
      <c r="F59" s="76" t="s">
        <v>22</v>
      </c>
      <c r="G59" s="76">
        <v>30</v>
      </c>
      <c r="H59" s="76" t="s">
        <v>442</v>
      </c>
    </row>
    <row r="60" spans="1:8" ht="15" hidden="1" customHeight="1" x14ac:dyDescent="0.25">
      <c r="A60" s="76">
        <v>2017</v>
      </c>
      <c r="B60" s="76">
        <v>101</v>
      </c>
      <c r="C60" s="76" t="s">
        <v>440</v>
      </c>
      <c r="D60" s="76">
        <v>1311</v>
      </c>
      <c r="E60" s="76" t="s">
        <v>459</v>
      </c>
      <c r="F60" s="76" t="s">
        <v>51</v>
      </c>
      <c r="G60" s="76">
        <v>2</v>
      </c>
      <c r="H60" s="76" t="s">
        <v>442</v>
      </c>
    </row>
    <row r="61" spans="1:8" ht="15" hidden="1" customHeight="1" x14ac:dyDescent="0.25">
      <c r="A61" s="76">
        <v>2017</v>
      </c>
      <c r="B61" s="76">
        <v>101</v>
      </c>
      <c r="C61" s="76" t="s">
        <v>440</v>
      </c>
      <c r="D61" s="76">
        <v>1311</v>
      </c>
      <c r="E61" s="76" t="s">
        <v>459</v>
      </c>
      <c r="F61" s="76" t="s">
        <v>82</v>
      </c>
      <c r="G61" s="76">
        <v>233</v>
      </c>
      <c r="H61" s="76" t="s">
        <v>442</v>
      </c>
    </row>
    <row r="62" spans="1:8" ht="15" hidden="1" customHeight="1" x14ac:dyDescent="0.25">
      <c r="A62" s="76">
        <v>2017</v>
      </c>
      <c r="B62" s="76">
        <v>101</v>
      </c>
      <c r="C62" s="76" t="s">
        <v>440</v>
      </c>
      <c r="D62" s="76">
        <v>1311</v>
      </c>
      <c r="E62" s="76" t="s">
        <v>459</v>
      </c>
      <c r="F62" s="76" t="s">
        <v>102</v>
      </c>
      <c r="G62" s="76">
        <v>1</v>
      </c>
      <c r="H62" s="76" t="s">
        <v>442</v>
      </c>
    </row>
    <row r="63" spans="1:8" ht="15" hidden="1" customHeight="1" x14ac:dyDescent="0.25">
      <c r="A63" s="76">
        <v>2017</v>
      </c>
      <c r="B63" s="76">
        <v>101</v>
      </c>
      <c r="C63" s="76" t="s">
        <v>440</v>
      </c>
      <c r="D63" s="76">
        <v>1311</v>
      </c>
      <c r="E63" s="76" t="s">
        <v>459</v>
      </c>
      <c r="F63" s="76" t="s">
        <v>94</v>
      </c>
      <c r="G63" s="76">
        <v>482</v>
      </c>
      <c r="H63" s="76" t="s">
        <v>442</v>
      </c>
    </row>
    <row r="64" spans="1:8" ht="15" hidden="1" customHeight="1" x14ac:dyDescent="0.25">
      <c r="A64" s="76">
        <v>2017</v>
      </c>
      <c r="B64" s="76">
        <v>101</v>
      </c>
      <c r="C64" s="76" t="s">
        <v>440</v>
      </c>
      <c r="D64" s="76">
        <v>1312</v>
      </c>
      <c r="E64" s="76" t="s">
        <v>460</v>
      </c>
      <c r="F64" s="76" t="s">
        <v>82</v>
      </c>
      <c r="G64" s="76">
        <v>6</v>
      </c>
      <c r="H64" s="76" t="s">
        <v>442</v>
      </c>
    </row>
    <row r="65" spans="1:8" ht="15" hidden="1" customHeight="1" x14ac:dyDescent="0.25">
      <c r="A65" s="76">
        <v>2017</v>
      </c>
      <c r="B65" s="76">
        <v>101</v>
      </c>
      <c r="C65" s="76" t="s">
        <v>440</v>
      </c>
      <c r="D65" s="76">
        <v>1410</v>
      </c>
      <c r="E65" s="76" t="s">
        <v>461</v>
      </c>
      <c r="F65" s="76" t="s">
        <v>51</v>
      </c>
      <c r="G65" s="76">
        <v>4143</v>
      </c>
      <c r="H65" s="76" t="s">
        <v>442</v>
      </c>
    </row>
    <row r="66" spans="1:8" ht="15" hidden="1" customHeight="1" x14ac:dyDescent="0.25">
      <c r="A66" s="76">
        <v>2017</v>
      </c>
      <c r="B66" s="76">
        <v>101</v>
      </c>
      <c r="C66" s="76" t="s">
        <v>440</v>
      </c>
      <c r="D66" s="76">
        <v>1410</v>
      </c>
      <c r="E66" s="76" t="s">
        <v>461</v>
      </c>
      <c r="F66" s="76" t="s">
        <v>82</v>
      </c>
      <c r="G66" s="76">
        <v>184</v>
      </c>
      <c r="H66" s="76" t="s">
        <v>442</v>
      </c>
    </row>
    <row r="67" spans="1:8" ht="15" hidden="1" customHeight="1" x14ac:dyDescent="0.25">
      <c r="A67" s="76">
        <v>2017</v>
      </c>
      <c r="B67" s="76">
        <v>101</v>
      </c>
      <c r="C67" s="76" t="s">
        <v>440</v>
      </c>
      <c r="D67" s="76">
        <v>1410</v>
      </c>
      <c r="E67" s="76" t="s">
        <v>461</v>
      </c>
      <c r="F67" s="76" t="s">
        <v>102</v>
      </c>
      <c r="G67" s="76">
        <v>1364</v>
      </c>
      <c r="H67" s="76" t="s">
        <v>442</v>
      </c>
    </row>
    <row r="68" spans="1:8" ht="15" hidden="1" customHeight="1" x14ac:dyDescent="0.25">
      <c r="A68" s="76">
        <v>2017</v>
      </c>
      <c r="B68" s="76">
        <v>101</v>
      </c>
      <c r="C68" s="76" t="s">
        <v>440</v>
      </c>
      <c r="D68" s="76">
        <v>1410</v>
      </c>
      <c r="E68" s="76" t="s">
        <v>461</v>
      </c>
      <c r="F68" s="76" t="s">
        <v>94</v>
      </c>
      <c r="G68" s="76">
        <v>5215</v>
      </c>
      <c r="H68" s="76" t="s">
        <v>442</v>
      </c>
    </row>
    <row r="69" spans="1:8" ht="15" hidden="1" customHeight="1" x14ac:dyDescent="0.25">
      <c r="A69" s="76">
        <v>2017</v>
      </c>
      <c r="B69" s="76">
        <v>101</v>
      </c>
      <c r="C69" s="76" t="s">
        <v>440</v>
      </c>
      <c r="D69" s="76">
        <v>1420</v>
      </c>
      <c r="E69" s="76" t="s">
        <v>462</v>
      </c>
      <c r="F69" s="76" t="s">
        <v>82</v>
      </c>
      <c r="G69" s="76">
        <v>5</v>
      </c>
      <c r="H69" s="76" t="s">
        <v>442</v>
      </c>
    </row>
    <row r="70" spans="1:8" ht="15" hidden="1" customHeight="1" x14ac:dyDescent="0.25">
      <c r="A70" s="76">
        <v>2017</v>
      </c>
      <c r="B70" s="76">
        <v>101</v>
      </c>
      <c r="C70" s="76" t="s">
        <v>440</v>
      </c>
      <c r="D70" s="76">
        <v>1420</v>
      </c>
      <c r="E70" s="76" t="s">
        <v>462</v>
      </c>
      <c r="F70" s="76" t="s">
        <v>102</v>
      </c>
      <c r="G70" s="76">
        <v>416</v>
      </c>
      <c r="H70" s="76" t="s">
        <v>442</v>
      </c>
    </row>
    <row r="71" spans="1:8" ht="15" hidden="1" customHeight="1" x14ac:dyDescent="0.25">
      <c r="A71" s="76">
        <v>2017</v>
      </c>
      <c r="B71" s="76">
        <v>101</v>
      </c>
      <c r="C71" s="76" t="s">
        <v>440</v>
      </c>
      <c r="D71" s="76">
        <v>1520</v>
      </c>
      <c r="E71" s="76" t="s">
        <v>463</v>
      </c>
      <c r="F71" s="76" t="s">
        <v>102</v>
      </c>
      <c r="G71" s="76">
        <v>25</v>
      </c>
      <c r="H71" s="76" t="s">
        <v>442</v>
      </c>
    </row>
    <row r="72" spans="1:8" ht="15" hidden="1" customHeight="1" x14ac:dyDescent="0.25">
      <c r="A72" s="76">
        <v>2017</v>
      </c>
      <c r="B72" s="76">
        <v>101</v>
      </c>
      <c r="C72" s="76" t="s">
        <v>440</v>
      </c>
      <c r="D72" s="76">
        <v>1532</v>
      </c>
      <c r="E72" s="76" t="s">
        <v>464</v>
      </c>
      <c r="F72" s="76" t="s">
        <v>102</v>
      </c>
      <c r="G72" s="76">
        <v>1</v>
      </c>
      <c r="H72" s="76" t="s">
        <v>442</v>
      </c>
    </row>
    <row r="73" spans="1:8" ht="15" hidden="1" customHeight="1" x14ac:dyDescent="0.25">
      <c r="A73" s="76">
        <v>2017</v>
      </c>
      <c r="B73" s="76">
        <v>101</v>
      </c>
      <c r="C73" s="76" t="s">
        <v>440</v>
      </c>
      <c r="D73" s="76">
        <v>1630</v>
      </c>
      <c r="E73" s="76" t="s">
        <v>465</v>
      </c>
      <c r="F73" s="76" t="s">
        <v>102</v>
      </c>
      <c r="G73" s="76">
        <v>12</v>
      </c>
      <c r="H73" s="76" t="s">
        <v>442</v>
      </c>
    </row>
    <row r="74" spans="1:8" ht="15" hidden="1" customHeight="1" x14ac:dyDescent="0.25">
      <c r="A74" s="76">
        <v>2017</v>
      </c>
      <c r="B74" s="76">
        <v>101</v>
      </c>
      <c r="C74" s="76" t="s">
        <v>440</v>
      </c>
      <c r="D74" s="76">
        <v>1717</v>
      </c>
      <c r="E74" s="76" t="s">
        <v>466</v>
      </c>
      <c r="F74" s="76" t="s">
        <v>102</v>
      </c>
      <c r="G74" s="76">
        <v>4</v>
      </c>
      <c r="H74" s="76" t="s">
        <v>442</v>
      </c>
    </row>
    <row r="75" spans="1:8" ht="15" hidden="1" customHeight="1" x14ac:dyDescent="0.25">
      <c r="A75" s="76">
        <v>2017</v>
      </c>
      <c r="B75" s="76">
        <v>101</v>
      </c>
      <c r="C75" s="76" t="s">
        <v>440</v>
      </c>
      <c r="D75" s="76">
        <v>1811</v>
      </c>
      <c r="E75" s="76" t="s">
        <v>467</v>
      </c>
      <c r="F75" s="76" t="s">
        <v>39</v>
      </c>
      <c r="G75" s="76">
        <v>6</v>
      </c>
      <c r="H75" s="76" t="s">
        <v>442</v>
      </c>
    </row>
    <row r="76" spans="1:8" ht="15" hidden="1" customHeight="1" x14ac:dyDescent="0.25">
      <c r="A76" s="76">
        <v>2017</v>
      </c>
      <c r="B76" s="76">
        <v>101</v>
      </c>
      <c r="C76" s="76" t="s">
        <v>440</v>
      </c>
      <c r="D76" s="76">
        <v>1814</v>
      </c>
      <c r="E76" s="76" t="s">
        <v>468</v>
      </c>
      <c r="F76" s="76" t="s">
        <v>39</v>
      </c>
      <c r="G76" s="76">
        <v>184</v>
      </c>
      <c r="H76" s="76" t="s">
        <v>442</v>
      </c>
    </row>
    <row r="77" spans="1:8" ht="15" hidden="1" customHeight="1" x14ac:dyDescent="0.25">
      <c r="A77" s="76">
        <v>2017</v>
      </c>
      <c r="B77" s="76">
        <v>101</v>
      </c>
      <c r="C77" s="76" t="s">
        <v>440</v>
      </c>
      <c r="D77" s="76">
        <v>2002</v>
      </c>
      <c r="E77" s="76" t="s">
        <v>469</v>
      </c>
      <c r="F77" s="76" t="s">
        <v>22</v>
      </c>
      <c r="G77" s="76">
        <v>0</v>
      </c>
      <c r="H77" s="76" t="s">
        <v>442</v>
      </c>
    </row>
    <row r="78" spans="1:8" ht="15" hidden="1" customHeight="1" x14ac:dyDescent="0.25">
      <c r="A78" s="76">
        <v>2017</v>
      </c>
      <c r="B78" s="76">
        <v>101</v>
      </c>
      <c r="C78" s="76" t="s">
        <v>440</v>
      </c>
      <c r="D78" s="76">
        <v>2002</v>
      </c>
      <c r="E78" s="76" t="s">
        <v>469</v>
      </c>
      <c r="F78" s="76" t="s">
        <v>82</v>
      </c>
      <c r="G78" s="76">
        <v>0</v>
      </c>
      <c r="H78" s="76" t="s">
        <v>442</v>
      </c>
    </row>
    <row r="79" spans="1:8" ht="15" hidden="1" customHeight="1" x14ac:dyDescent="0.25">
      <c r="A79" s="76">
        <v>2017</v>
      </c>
      <c r="B79" s="76">
        <v>101</v>
      </c>
      <c r="C79" s="76" t="s">
        <v>440</v>
      </c>
      <c r="D79" s="76">
        <v>2002</v>
      </c>
      <c r="E79" s="76" t="s">
        <v>469</v>
      </c>
      <c r="F79" s="76" t="s">
        <v>102</v>
      </c>
      <c r="G79" s="76">
        <v>8</v>
      </c>
      <c r="H79" s="76" t="s">
        <v>442</v>
      </c>
    </row>
    <row r="80" spans="1:8" ht="15" hidden="1" customHeight="1" x14ac:dyDescent="0.25">
      <c r="A80" s="76">
        <v>2017</v>
      </c>
      <c r="B80" s="76">
        <v>101</v>
      </c>
      <c r="C80" s="76" t="s">
        <v>440</v>
      </c>
      <c r="D80" s="76">
        <v>2100</v>
      </c>
      <c r="E80" s="76" t="s">
        <v>470</v>
      </c>
      <c r="F80" s="76" t="s">
        <v>102</v>
      </c>
      <c r="G80" s="76">
        <v>0</v>
      </c>
      <c r="H80" s="76" t="s">
        <v>442</v>
      </c>
    </row>
    <row r="81" spans="1:8" ht="15" hidden="1" customHeight="1" x14ac:dyDescent="0.25">
      <c r="A81" s="76">
        <v>2017</v>
      </c>
      <c r="B81" s="76">
        <v>101</v>
      </c>
      <c r="C81" s="76" t="s">
        <v>440</v>
      </c>
      <c r="D81" s="76">
        <v>2100</v>
      </c>
      <c r="E81" s="76" t="s">
        <v>470</v>
      </c>
      <c r="F81" s="76" t="s">
        <v>94</v>
      </c>
      <c r="G81" s="76">
        <v>109</v>
      </c>
      <c r="H81" s="76" t="s">
        <v>442</v>
      </c>
    </row>
    <row r="82" spans="1:8" ht="15" hidden="1" customHeight="1" x14ac:dyDescent="0.25">
      <c r="A82" s="76">
        <v>2017</v>
      </c>
      <c r="B82" s="76">
        <v>101</v>
      </c>
      <c r="C82" s="76" t="s">
        <v>440</v>
      </c>
      <c r="D82" s="76">
        <v>2100</v>
      </c>
      <c r="E82" s="76" t="s">
        <v>470</v>
      </c>
      <c r="F82" s="76" t="s">
        <v>39</v>
      </c>
      <c r="G82" s="76">
        <v>2</v>
      </c>
      <c r="H82" s="76" t="s">
        <v>442</v>
      </c>
    </row>
    <row r="83" spans="1:8" ht="15" hidden="1" customHeight="1" x14ac:dyDescent="0.25">
      <c r="A83" s="76">
        <v>2017</v>
      </c>
      <c r="B83" s="76">
        <v>101</v>
      </c>
      <c r="C83" s="76" t="s">
        <v>440</v>
      </c>
      <c r="D83" s="76">
        <v>2340</v>
      </c>
      <c r="E83" s="76" t="s">
        <v>471</v>
      </c>
      <c r="F83" s="76" t="s">
        <v>94</v>
      </c>
      <c r="G83" s="76">
        <v>335</v>
      </c>
      <c r="H83" s="76" t="s">
        <v>442</v>
      </c>
    </row>
    <row r="84" spans="1:8" ht="15" hidden="1" customHeight="1" x14ac:dyDescent="0.25">
      <c r="A84" s="76">
        <v>2017</v>
      </c>
      <c r="B84" s="76">
        <v>101</v>
      </c>
      <c r="C84" s="76" t="s">
        <v>440</v>
      </c>
      <c r="D84" s="76">
        <v>2360</v>
      </c>
      <c r="E84" s="76" t="s">
        <v>472</v>
      </c>
      <c r="F84" s="76" t="s">
        <v>94</v>
      </c>
      <c r="G84" s="76">
        <v>1365</v>
      </c>
      <c r="H84" s="76" t="s">
        <v>442</v>
      </c>
    </row>
    <row r="85" spans="1:8" ht="15" hidden="1" customHeight="1" x14ac:dyDescent="0.25">
      <c r="A85" s="76">
        <v>2017</v>
      </c>
      <c r="B85" s="76">
        <v>101</v>
      </c>
      <c r="C85" s="76" t="s">
        <v>440</v>
      </c>
      <c r="D85" s="76">
        <v>2440</v>
      </c>
      <c r="E85" s="76" t="s">
        <v>473</v>
      </c>
      <c r="F85" s="76" t="s">
        <v>94</v>
      </c>
      <c r="G85" s="76">
        <v>255</v>
      </c>
      <c r="H85" s="76" t="s">
        <v>442</v>
      </c>
    </row>
    <row r="86" spans="1:8" ht="15" customHeight="1" x14ac:dyDescent="0.25">
      <c r="A86" s="76">
        <v>2017</v>
      </c>
      <c r="B86" s="76">
        <v>101</v>
      </c>
      <c r="C86" s="76" t="s">
        <v>440</v>
      </c>
      <c r="D86" s="76">
        <v>1000</v>
      </c>
      <c r="E86" s="76" t="s">
        <v>179</v>
      </c>
      <c r="F86" s="76" t="s">
        <v>22</v>
      </c>
      <c r="G86" s="76">
        <v>2152</v>
      </c>
      <c r="H86" s="76" t="s">
        <v>442</v>
      </c>
    </row>
    <row r="87" spans="1:8" ht="15" customHeight="1" x14ac:dyDescent="0.25">
      <c r="A87" s="76">
        <v>2017</v>
      </c>
      <c r="B87" s="76">
        <v>101</v>
      </c>
      <c r="C87" s="76" t="s">
        <v>440</v>
      </c>
      <c r="D87" s="76">
        <v>1000</v>
      </c>
      <c r="E87" s="76" t="s">
        <v>179</v>
      </c>
      <c r="F87" s="76" t="s">
        <v>51</v>
      </c>
      <c r="G87" s="76">
        <v>10819</v>
      </c>
      <c r="H87" s="76" t="s">
        <v>442</v>
      </c>
    </row>
    <row r="88" spans="1:8" ht="15" customHeight="1" x14ac:dyDescent="0.25">
      <c r="A88" s="76">
        <v>2017</v>
      </c>
      <c r="B88" s="76">
        <v>101</v>
      </c>
      <c r="C88" s="76" t="s">
        <v>440</v>
      </c>
      <c r="D88" s="76">
        <v>1000</v>
      </c>
      <c r="E88" s="76" t="s">
        <v>179</v>
      </c>
      <c r="F88" s="76" t="s">
        <v>82</v>
      </c>
      <c r="G88" s="76">
        <v>14334</v>
      </c>
      <c r="H88" s="76" t="s">
        <v>442</v>
      </c>
    </row>
    <row r="89" spans="1:8" ht="15" customHeight="1" x14ac:dyDescent="0.25">
      <c r="A89" s="76">
        <v>2017</v>
      </c>
      <c r="B89" s="76">
        <v>101</v>
      </c>
      <c r="C89" s="76" t="s">
        <v>440</v>
      </c>
      <c r="D89" s="76">
        <v>1000</v>
      </c>
      <c r="E89" s="76" t="s">
        <v>179</v>
      </c>
      <c r="F89" s="76" t="s">
        <v>104</v>
      </c>
      <c r="G89" s="76">
        <v>46</v>
      </c>
      <c r="H89" s="76" t="s">
        <v>442</v>
      </c>
    </row>
    <row r="90" spans="1:8" ht="15" customHeight="1" x14ac:dyDescent="0.25">
      <c r="A90" s="76">
        <v>2017</v>
      </c>
      <c r="B90" s="76">
        <v>101</v>
      </c>
      <c r="C90" s="76" t="s">
        <v>440</v>
      </c>
      <c r="D90" s="76">
        <v>1000</v>
      </c>
      <c r="E90" s="76" t="s">
        <v>179</v>
      </c>
      <c r="F90" s="76" t="s">
        <v>102</v>
      </c>
      <c r="G90" s="76">
        <v>26940</v>
      </c>
      <c r="H90" s="76" t="s">
        <v>442</v>
      </c>
    </row>
    <row r="91" spans="1:8" ht="15" customHeight="1" x14ac:dyDescent="0.25">
      <c r="A91" s="76">
        <v>2017</v>
      </c>
      <c r="B91" s="76">
        <v>101</v>
      </c>
      <c r="C91" s="76" t="s">
        <v>440</v>
      </c>
      <c r="D91" s="76">
        <v>1000</v>
      </c>
      <c r="E91" s="76" t="s">
        <v>179</v>
      </c>
      <c r="F91" s="76" t="s">
        <v>94</v>
      </c>
      <c r="G91" s="76">
        <v>30361</v>
      </c>
      <c r="H91" s="76" t="s">
        <v>442</v>
      </c>
    </row>
    <row r="92" spans="1:8" ht="15" customHeight="1" x14ac:dyDescent="0.25">
      <c r="A92" s="76">
        <v>2017</v>
      </c>
      <c r="B92" s="76">
        <v>101</v>
      </c>
      <c r="C92" s="76" t="s">
        <v>440</v>
      </c>
      <c r="D92" s="76">
        <v>1000</v>
      </c>
      <c r="E92" s="76" t="s">
        <v>179</v>
      </c>
      <c r="F92" s="76" t="s">
        <v>39</v>
      </c>
      <c r="G92" s="76">
        <v>1881</v>
      </c>
      <c r="H92" s="76" t="s">
        <v>442</v>
      </c>
    </row>
    <row r="93" spans="1:8" ht="15" hidden="1" customHeight="1" x14ac:dyDescent="0.25">
      <c r="A93" s="76">
        <v>2017</v>
      </c>
      <c r="B93" s="76">
        <v>101</v>
      </c>
      <c r="C93" s="76" t="s">
        <v>440</v>
      </c>
      <c r="D93" s="76">
        <v>210</v>
      </c>
      <c r="E93" s="76" t="s">
        <v>443</v>
      </c>
      <c r="F93" s="76" t="s">
        <v>51</v>
      </c>
      <c r="G93" s="76">
        <v>1085</v>
      </c>
      <c r="H93" s="76" t="s">
        <v>474</v>
      </c>
    </row>
    <row r="94" spans="1:8" ht="15" hidden="1" customHeight="1" x14ac:dyDescent="0.25">
      <c r="A94" s="76">
        <v>2017</v>
      </c>
      <c r="B94" s="76">
        <v>101</v>
      </c>
      <c r="C94" s="76" t="s">
        <v>440</v>
      </c>
      <c r="D94" s="76">
        <v>210</v>
      </c>
      <c r="E94" s="76" t="s">
        <v>443</v>
      </c>
      <c r="F94" s="76" t="s">
        <v>82</v>
      </c>
      <c r="G94" s="76">
        <v>740</v>
      </c>
      <c r="H94" s="76" t="s">
        <v>474</v>
      </c>
    </row>
    <row r="95" spans="1:8" ht="15" hidden="1" customHeight="1" x14ac:dyDescent="0.25">
      <c r="A95" s="76">
        <v>2017</v>
      </c>
      <c r="B95" s="76">
        <v>101</v>
      </c>
      <c r="C95" s="76" t="s">
        <v>440</v>
      </c>
      <c r="D95" s="76">
        <v>210</v>
      </c>
      <c r="E95" s="76" t="s">
        <v>443</v>
      </c>
      <c r="F95" s="76" t="s">
        <v>104</v>
      </c>
      <c r="G95" s="76">
        <v>25</v>
      </c>
      <c r="H95" s="76" t="s">
        <v>474</v>
      </c>
    </row>
    <row r="96" spans="1:8" ht="15" hidden="1" customHeight="1" x14ac:dyDescent="0.25">
      <c r="A96" s="76">
        <v>2017</v>
      </c>
      <c r="B96" s="76">
        <v>101</v>
      </c>
      <c r="C96" s="76" t="s">
        <v>440</v>
      </c>
      <c r="D96" s="76">
        <v>210</v>
      </c>
      <c r="E96" s="76" t="s">
        <v>443</v>
      </c>
      <c r="F96" s="76" t="s">
        <v>102</v>
      </c>
      <c r="G96" s="76">
        <v>246</v>
      </c>
      <c r="H96" s="76" t="s">
        <v>474</v>
      </c>
    </row>
    <row r="97" spans="1:8" ht="15" hidden="1" customHeight="1" x14ac:dyDescent="0.25">
      <c r="A97" s="76">
        <v>2017</v>
      </c>
      <c r="B97" s="76">
        <v>101</v>
      </c>
      <c r="C97" s="76" t="s">
        <v>440</v>
      </c>
      <c r="D97" s="76">
        <v>220</v>
      </c>
      <c r="E97" s="76" t="s">
        <v>444</v>
      </c>
      <c r="F97" s="76" t="s">
        <v>102</v>
      </c>
      <c r="G97" s="76">
        <v>9</v>
      </c>
      <c r="H97" s="76" t="s">
        <v>474</v>
      </c>
    </row>
    <row r="98" spans="1:8" ht="15" hidden="1" customHeight="1" x14ac:dyDescent="0.25">
      <c r="A98" s="76">
        <v>2017</v>
      </c>
      <c r="B98" s="76">
        <v>101</v>
      </c>
      <c r="C98" s="76" t="s">
        <v>440</v>
      </c>
      <c r="D98" s="76">
        <v>300</v>
      </c>
      <c r="E98" s="76" t="s">
        <v>445</v>
      </c>
      <c r="F98" s="76" t="s">
        <v>51</v>
      </c>
      <c r="G98" s="76">
        <v>10</v>
      </c>
      <c r="H98" s="76" t="s">
        <v>474</v>
      </c>
    </row>
    <row r="99" spans="1:8" ht="15" hidden="1" customHeight="1" x14ac:dyDescent="0.25">
      <c r="A99" s="76">
        <v>2017</v>
      </c>
      <c r="B99" s="76">
        <v>101</v>
      </c>
      <c r="C99" s="76" t="s">
        <v>440</v>
      </c>
      <c r="D99" s="76">
        <v>300</v>
      </c>
      <c r="E99" s="76" t="s">
        <v>445</v>
      </c>
      <c r="F99" s="76" t="s">
        <v>104</v>
      </c>
      <c r="G99" s="76">
        <v>5881</v>
      </c>
      <c r="H99" s="76" t="s">
        <v>474</v>
      </c>
    </row>
    <row r="100" spans="1:8" ht="15" hidden="1" customHeight="1" x14ac:dyDescent="0.25">
      <c r="A100" s="76">
        <v>2017</v>
      </c>
      <c r="B100" s="76">
        <v>101</v>
      </c>
      <c r="C100" s="76" t="s">
        <v>440</v>
      </c>
      <c r="D100" s="76">
        <v>300</v>
      </c>
      <c r="E100" s="76" t="s">
        <v>445</v>
      </c>
      <c r="F100" s="76" t="s">
        <v>102</v>
      </c>
      <c r="G100" s="76">
        <v>793</v>
      </c>
      <c r="H100" s="76" t="s">
        <v>474</v>
      </c>
    </row>
    <row r="101" spans="1:8" ht="15" hidden="1" customHeight="1" x14ac:dyDescent="0.25">
      <c r="A101" s="76">
        <v>2017</v>
      </c>
      <c r="B101" s="76">
        <v>101</v>
      </c>
      <c r="C101" s="76" t="s">
        <v>440</v>
      </c>
      <c r="D101" s="76">
        <v>500</v>
      </c>
      <c r="E101" s="76" t="s">
        <v>446</v>
      </c>
      <c r="F101" s="76" t="s">
        <v>22</v>
      </c>
      <c r="G101" s="76">
        <v>11766</v>
      </c>
      <c r="H101" s="76" t="s">
        <v>474</v>
      </c>
    </row>
    <row r="102" spans="1:8" ht="15" hidden="1" customHeight="1" x14ac:dyDescent="0.25">
      <c r="A102" s="76">
        <v>2017</v>
      </c>
      <c r="B102" s="76">
        <v>101</v>
      </c>
      <c r="C102" s="76" t="s">
        <v>440</v>
      </c>
      <c r="D102" s="76">
        <v>500</v>
      </c>
      <c r="E102" s="76" t="s">
        <v>446</v>
      </c>
      <c r="F102" s="76" t="s">
        <v>51</v>
      </c>
      <c r="G102" s="76">
        <v>42271</v>
      </c>
      <c r="H102" s="76" t="s">
        <v>474</v>
      </c>
    </row>
    <row r="103" spans="1:8" ht="15" hidden="1" customHeight="1" x14ac:dyDescent="0.25">
      <c r="A103" s="76">
        <v>2017</v>
      </c>
      <c r="B103" s="76">
        <v>101</v>
      </c>
      <c r="C103" s="76" t="s">
        <v>440</v>
      </c>
      <c r="D103" s="76">
        <v>500</v>
      </c>
      <c r="E103" s="76" t="s">
        <v>446</v>
      </c>
      <c r="F103" s="76" t="s">
        <v>82</v>
      </c>
      <c r="G103" s="76">
        <v>54</v>
      </c>
      <c r="H103" s="76" t="s">
        <v>474</v>
      </c>
    </row>
    <row r="104" spans="1:8" ht="15" hidden="1" customHeight="1" x14ac:dyDescent="0.25">
      <c r="A104" s="76">
        <v>2017</v>
      </c>
      <c r="B104" s="76">
        <v>101</v>
      </c>
      <c r="C104" s="76" t="s">
        <v>440</v>
      </c>
      <c r="D104" s="76">
        <v>500</v>
      </c>
      <c r="E104" s="76" t="s">
        <v>446</v>
      </c>
      <c r="F104" s="76" t="s">
        <v>104</v>
      </c>
      <c r="G104" s="76">
        <v>2972</v>
      </c>
      <c r="H104" s="76" t="s">
        <v>474</v>
      </c>
    </row>
    <row r="105" spans="1:8" ht="15" hidden="1" customHeight="1" x14ac:dyDescent="0.25">
      <c r="A105" s="76">
        <v>2017</v>
      </c>
      <c r="B105" s="76">
        <v>101</v>
      </c>
      <c r="C105" s="76" t="s">
        <v>440</v>
      </c>
      <c r="D105" s="76">
        <v>500</v>
      </c>
      <c r="E105" s="76" t="s">
        <v>446</v>
      </c>
      <c r="F105" s="76" t="s">
        <v>102</v>
      </c>
      <c r="G105" s="76">
        <v>2707</v>
      </c>
      <c r="H105" s="76" t="s">
        <v>474</v>
      </c>
    </row>
    <row r="106" spans="1:8" ht="15" hidden="1" customHeight="1" x14ac:dyDescent="0.25">
      <c r="A106" s="76">
        <v>2017</v>
      </c>
      <c r="B106" s="76">
        <v>101</v>
      </c>
      <c r="C106" s="76" t="s">
        <v>440</v>
      </c>
      <c r="D106" s="76">
        <v>610</v>
      </c>
      <c r="E106" s="76" t="s">
        <v>447</v>
      </c>
      <c r="F106" s="76" t="s">
        <v>102</v>
      </c>
      <c r="G106" s="76">
        <v>293</v>
      </c>
      <c r="H106" s="76" t="s">
        <v>474</v>
      </c>
    </row>
    <row r="107" spans="1:8" ht="15" hidden="1" customHeight="1" x14ac:dyDescent="0.25">
      <c r="A107" s="76">
        <v>2017</v>
      </c>
      <c r="B107" s="76">
        <v>101</v>
      </c>
      <c r="C107" s="76" t="s">
        <v>440</v>
      </c>
      <c r="D107" s="76">
        <v>700</v>
      </c>
      <c r="E107" s="76" t="s">
        <v>449</v>
      </c>
      <c r="F107" s="76" t="s">
        <v>102</v>
      </c>
      <c r="G107" s="76">
        <v>24</v>
      </c>
      <c r="H107" s="76" t="s">
        <v>474</v>
      </c>
    </row>
    <row r="108" spans="1:8" ht="15" hidden="1" customHeight="1" x14ac:dyDescent="0.25">
      <c r="A108" s="76">
        <v>2017</v>
      </c>
      <c r="B108" s="76">
        <v>101</v>
      </c>
      <c r="C108" s="76" t="s">
        <v>440</v>
      </c>
      <c r="D108" s="76">
        <v>820</v>
      </c>
      <c r="E108" s="76" t="s">
        <v>450</v>
      </c>
      <c r="F108" s="76" t="s">
        <v>51</v>
      </c>
      <c r="G108" s="76">
        <v>1</v>
      </c>
      <c r="H108" s="76" t="s">
        <v>474</v>
      </c>
    </row>
    <row r="109" spans="1:8" ht="15" hidden="1" customHeight="1" x14ac:dyDescent="0.25">
      <c r="A109" s="76">
        <v>2017</v>
      </c>
      <c r="B109" s="76">
        <v>101</v>
      </c>
      <c r="C109" s="76" t="s">
        <v>440</v>
      </c>
      <c r="D109" s="76">
        <v>820</v>
      </c>
      <c r="E109" s="76" t="s">
        <v>450</v>
      </c>
      <c r="F109" s="76" t="s">
        <v>104</v>
      </c>
      <c r="G109" s="76">
        <v>49</v>
      </c>
      <c r="H109" s="76" t="s">
        <v>474</v>
      </c>
    </row>
    <row r="110" spans="1:8" ht="15" hidden="1" customHeight="1" x14ac:dyDescent="0.25">
      <c r="A110" s="76">
        <v>2017</v>
      </c>
      <c r="B110" s="76">
        <v>101</v>
      </c>
      <c r="C110" s="76" t="s">
        <v>440</v>
      </c>
      <c r="D110" s="76">
        <v>820</v>
      </c>
      <c r="E110" s="76" t="s">
        <v>450</v>
      </c>
      <c r="F110" s="76" t="s">
        <v>102</v>
      </c>
      <c r="G110" s="76">
        <v>2830</v>
      </c>
      <c r="H110" s="76" t="s">
        <v>474</v>
      </c>
    </row>
    <row r="111" spans="1:8" ht="15" hidden="1" customHeight="1" x14ac:dyDescent="0.25">
      <c r="A111" s="76">
        <v>2017</v>
      </c>
      <c r="B111" s="76">
        <v>101</v>
      </c>
      <c r="C111" s="76" t="s">
        <v>440</v>
      </c>
      <c r="D111" s="76">
        <v>830</v>
      </c>
      <c r="E111" s="76" t="s">
        <v>451</v>
      </c>
      <c r="F111" s="76" t="s">
        <v>22</v>
      </c>
      <c r="G111" s="76">
        <v>5839</v>
      </c>
      <c r="H111" s="76" t="s">
        <v>474</v>
      </c>
    </row>
    <row r="112" spans="1:8" ht="15" hidden="1" customHeight="1" x14ac:dyDescent="0.25">
      <c r="A112" s="76">
        <v>2017</v>
      </c>
      <c r="B112" s="76">
        <v>101</v>
      </c>
      <c r="C112" s="76" t="s">
        <v>440</v>
      </c>
      <c r="D112" s="76">
        <v>830</v>
      </c>
      <c r="E112" s="76" t="s">
        <v>451</v>
      </c>
      <c r="F112" s="76" t="s">
        <v>51</v>
      </c>
      <c r="G112" s="76">
        <v>9908</v>
      </c>
      <c r="H112" s="76" t="s">
        <v>474</v>
      </c>
    </row>
    <row r="113" spans="1:8" ht="15" hidden="1" customHeight="1" x14ac:dyDescent="0.25">
      <c r="A113" s="76">
        <v>2017</v>
      </c>
      <c r="B113" s="76">
        <v>101</v>
      </c>
      <c r="C113" s="76" t="s">
        <v>440</v>
      </c>
      <c r="D113" s="76">
        <v>830</v>
      </c>
      <c r="E113" s="76" t="s">
        <v>451</v>
      </c>
      <c r="F113" s="76" t="s">
        <v>82</v>
      </c>
      <c r="G113" s="76">
        <v>89</v>
      </c>
      <c r="H113" s="76" t="s">
        <v>474</v>
      </c>
    </row>
    <row r="114" spans="1:8" ht="15" hidden="1" customHeight="1" x14ac:dyDescent="0.25">
      <c r="A114" s="76">
        <v>2017</v>
      </c>
      <c r="B114" s="76">
        <v>101</v>
      </c>
      <c r="C114" s="76" t="s">
        <v>440</v>
      </c>
      <c r="D114" s="76">
        <v>830</v>
      </c>
      <c r="E114" s="76" t="s">
        <v>451</v>
      </c>
      <c r="F114" s="76" t="s">
        <v>104</v>
      </c>
      <c r="G114" s="76">
        <v>6860</v>
      </c>
      <c r="H114" s="76" t="s">
        <v>474</v>
      </c>
    </row>
    <row r="115" spans="1:8" ht="15" hidden="1" customHeight="1" x14ac:dyDescent="0.25">
      <c r="A115" s="76">
        <v>2017</v>
      </c>
      <c r="B115" s="76">
        <v>101</v>
      </c>
      <c r="C115" s="76" t="s">
        <v>440</v>
      </c>
      <c r="D115" s="76">
        <v>830</v>
      </c>
      <c r="E115" s="76" t="s">
        <v>451</v>
      </c>
      <c r="F115" s="76" t="s">
        <v>102</v>
      </c>
      <c r="G115" s="76">
        <v>104</v>
      </c>
      <c r="H115" s="76" t="s">
        <v>474</v>
      </c>
    </row>
    <row r="116" spans="1:8" ht="15" hidden="1" customHeight="1" x14ac:dyDescent="0.25">
      <c r="A116" s="76">
        <v>2017</v>
      </c>
      <c r="B116" s="76">
        <v>101</v>
      </c>
      <c r="C116" s="76" t="s">
        <v>440</v>
      </c>
      <c r="D116" s="76">
        <v>830</v>
      </c>
      <c r="E116" s="76" t="s">
        <v>451</v>
      </c>
      <c r="F116" s="76" t="s">
        <v>39</v>
      </c>
      <c r="G116" s="76">
        <v>35</v>
      </c>
      <c r="H116" s="76" t="s">
        <v>474</v>
      </c>
    </row>
    <row r="117" spans="1:8" ht="15" hidden="1" customHeight="1" x14ac:dyDescent="0.25">
      <c r="A117" s="76">
        <v>2017</v>
      </c>
      <c r="B117" s="76">
        <v>101</v>
      </c>
      <c r="C117" s="76" t="s">
        <v>440</v>
      </c>
      <c r="D117" s="76">
        <v>1007</v>
      </c>
      <c r="E117" s="76" t="s">
        <v>475</v>
      </c>
      <c r="F117" s="76" t="s">
        <v>102</v>
      </c>
      <c r="G117" s="76">
        <v>118</v>
      </c>
      <c r="H117" s="76" t="s">
        <v>474</v>
      </c>
    </row>
    <row r="118" spans="1:8" ht="15" hidden="1" customHeight="1" x14ac:dyDescent="0.25">
      <c r="A118" s="76">
        <v>2017</v>
      </c>
      <c r="B118" s="76">
        <v>101</v>
      </c>
      <c r="C118" s="76" t="s">
        <v>440</v>
      </c>
      <c r="D118" s="76">
        <v>1009</v>
      </c>
      <c r="E118" s="76" t="s">
        <v>476</v>
      </c>
      <c r="F118" s="76" t="s">
        <v>102</v>
      </c>
      <c r="G118" s="76">
        <v>217</v>
      </c>
      <c r="H118" s="76" t="s">
        <v>474</v>
      </c>
    </row>
    <row r="119" spans="1:8" ht="15" hidden="1" customHeight="1" x14ac:dyDescent="0.25">
      <c r="A119" s="76">
        <v>2017</v>
      </c>
      <c r="B119" s="76">
        <v>101</v>
      </c>
      <c r="C119" s="76" t="s">
        <v>440</v>
      </c>
      <c r="D119" s="76">
        <v>1300</v>
      </c>
      <c r="E119" s="76" t="s">
        <v>458</v>
      </c>
      <c r="F119" s="76" t="s">
        <v>82</v>
      </c>
      <c r="G119" s="76">
        <v>5</v>
      </c>
      <c r="H119" s="76" t="s">
        <v>474</v>
      </c>
    </row>
    <row r="120" spans="1:8" ht="15" hidden="1" customHeight="1" x14ac:dyDescent="0.25">
      <c r="A120" s="76">
        <v>2017</v>
      </c>
      <c r="B120" s="76">
        <v>101</v>
      </c>
      <c r="C120" s="76" t="s">
        <v>440</v>
      </c>
      <c r="D120" s="76">
        <v>1300</v>
      </c>
      <c r="E120" s="76" t="s">
        <v>458</v>
      </c>
      <c r="F120" s="76" t="s">
        <v>104</v>
      </c>
      <c r="G120" s="76">
        <v>976</v>
      </c>
      <c r="H120" s="76" t="s">
        <v>474</v>
      </c>
    </row>
    <row r="121" spans="1:8" ht="15" hidden="1" customHeight="1" x14ac:dyDescent="0.25">
      <c r="A121" s="76">
        <v>2017</v>
      </c>
      <c r="B121" s="76">
        <v>101</v>
      </c>
      <c r="C121" s="76" t="s">
        <v>440</v>
      </c>
      <c r="D121" s="76">
        <v>1300</v>
      </c>
      <c r="E121" s="76" t="s">
        <v>458</v>
      </c>
      <c r="F121" s="76" t="s">
        <v>102</v>
      </c>
      <c r="G121" s="76">
        <v>2932</v>
      </c>
      <c r="H121" s="76" t="s">
        <v>474</v>
      </c>
    </row>
    <row r="122" spans="1:8" ht="15" hidden="1" customHeight="1" x14ac:dyDescent="0.25">
      <c r="A122" s="76">
        <v>2017</v>
      </c>
      <c r="B122" s="76">
        <v>101</v>
      </c>
      <c r="C122" s="76" t="s">
        <v>440</v>
      </c>
      <c r="D122" s="76">
        <v>1311</v>
      </c>
      <c r="E122" s="76" t="s">
        <v>459</v>
      </c>
      <c r="F122" s="76" t="s">
        <v>51</v>
      </c>
      <c r="G122" s="76">
        <v>164</v>
      </c>
      <c r="H122" s="76" t="s">
        <v>474</v>
      </c>
    </row>
    <row r="123" spans="1:8" ht="15" hidden="1" customHeight="1" x14ac:dyDescent="0.25">
      <c r="A123" s="76">
        <v>2017</v>
      </c>
      <c r="B123" s="76">
        <v>101</v>
      </c>
      <c r="C123" s="76" t="s">
        <v>440</v>
      </c>
      <c r="D123" s="76">
        <v>1330</v>
      </c>
      <c r="E123" s="76" t="s">
        <v>477</v>
      </c>
      <c r="F123" s="76" t="s">
        <v>82</v>
      </c>
      <c r="G123" s="76">
        <v>11</v>
      </c>
      <c r="H123" s="76" t="s">
        <v>474</v>
      </c>
    </row>
    <row r="124" spans="1:8" ht="15" hidden="1" customHeight="1" x14ac:dyDescent="0.25">
      <c r="A124" s="76">
        <v>2017</v>
      </c>
      <c r="B124" s="76">
        <v>101</v>
      </c>
      <c r="C124" s="76" t="s">
        <v>440</v>
      </c>
      <c r="D124" s="76">
        <v>1330</v>
      </c>
      <c r="E124" s="76" t="s">
        <v>477</v>
      </c>
      <c r="F124" s="76" t="s">
        <v>102</v>
      </c>
      <c r="G124" s="76">
        <v>21</v>
      </c>
      <c r="H124" s="76" t="s">
        <v>474</v>
      </c>
    </row>
    <row r="125" spans="1:8" ht="15" hidden="1" customHeight="1" x14ac:dyDescent="0.25">
      <c r="A125" s="76">
        <v>2017</v>
      </c>
      <c r="B125" s="76">
        <v>101</v>
      </c>
      <c r="C125" s="76" t="s">
        <v>440</v>
      </c>
      <c r="D125" s="76">
        <v>1340</v>
      </c>
      <c r="E125" s="76" t="s">
        <v>478</v>
      </c>
      <c r="F125" s="76" t="s">
        <v>51</v>
      </c>
      <c r="G125" s="76">
        <v>766</v>
      </c>
      <c r="H125" s="76" t="s">
        <v>474</v>
      </c>
    </row>
    <row r="126" spans="1:8" ht="15" hidden="1" customHeight="1" x14ac:dyDescent="0.25">
      <c r="A126" s="76">
        <v>2017</v>
      </c>
      <c r="B126" s="76">
        <v>101</v>
      </c>
      <c r="C126" s="76" t="s">
        <v>440</v>
      </c>
      <c r="D126" s="76">
        <v>1340</v>
      </c>
      <c r="E126" s="76" t="s">
        <v>478</v>
      </c>
      <c r="F126" s="76" t="s">
        <v>102</v>
      </c>
      <c r="G126" s="76">
        <v>92</v>
      </c>
      <c r="H126" s="76" t="s">
        <v>474</v>
      </c>
    </row>
    <row r="127" spans="1:8" ht="15" hidden="1" customHeight="1" x14ac:dyDescent="0.25">
      <c r="A127" s="76">
        <v>2017</v>
      </c>
      <c r="B127" s="76">
        <v>101</v>
      </c>
      <c r="C127" s="76" t="s">
        <v>440</v>
      </c>
      <c r="D127" s="76">
        <v>1410</v>
      </c>
      <c r="E127" s="76" t="s">
        <v>461</v>
      </c>
      <c r="F127" s="76" t="s">
        <v>51</v>
      </c>
      <c r="G127" s="76">
        <v>7028</v>
      </c>
      <c r="H127" s="76" t="s">
        <v>474</v>
      </c>
    </row>
    <row r="128" spans="1:8" ht="15" hidden="1" customHeight="1" x14ac:dyDescent="0.25">
      <c r="A128" s="76">
        <v>2017</v>
      </c>
      <c r="B128" s="76">
        <v>101</v>
      </c>
      <c r="C128" s="76" t="s">
        <v>440</v>
      </c>
      <c r="D128" s="76">
        <v>1410</v>
      </c>
      <c r="E128" s="76" t="s">
        <v>461</v>
      </c>
      <c r="F128" s="76" t="s">
        <v>104</v>
      </c>
      <c r="G128" s="76">
        <v>38313</v>
      </c>
      <c r="H128" s="76" t="s">
        <v>474</v>
      </c>
    </row>
    <row r="129" spans="1:8" ht="15" hidden="1" customHeight="1" x14ac:dyDescent="0.25">
      <c r="A129" s="76">
        <v>2017</v>
      </c>
      <c r="B129" s="76">
        <v>101</v>
      </c>
      <c r="C129" s="76" t="s">
        <v>440</v>
      </c>
      <c r="D129" s="76">
        <v>1410</v>
      </c>
      <c r="E129" s="76" t="s">
        <v>461</v>
      </c>
      <c r="F129" s="76" t="s">
        <v>102</v>
      </c>
      <c r="G129" s="76">
        <v>101</v>
      </c>
      <c r="H129" s="76" t="s">
        <v>474</v>
      </c>
    </row>
    <row r="130" spans="1:8" ht="15" hidden="1" customHeight="1" x14ac:dyDescent="0.25">
      <c r="A130" s="76">
        <v>2017</v>
      </c>
      <c r="B130" s="76">
        <v>101</v>
      </c>
      <c r="C130" s="76" t="s">
        <v>440</v>
      </c>
      <c r="D130" s="76">
        <v>1420</v>
      </c>
      <c r="E130" s="76" t="s">
        <v>462</v>
      </c>
      <c r="F130" s="76" t="s">
        <v>51</v>
      </c>
      <c r="G130" s="76">
        <v>25</v>
      </c>
      <c r="H130" s="76" t="s">
        <v>474</v>
      </c>
    </row>
    <row r="131" spans="1:8" ht="15" hidden="1" customHeight="1" x14ac:dyDescent="0.25">
      <c r="A131" s="76">
        <v>2017</v>
      </c>
      <c r="B131" s="76">
        <v>101</v>
      </c>
      <c r="C131" s="76" t="s">
        <v>440</v>
      </c>
      <c r="D131" s="76">
        <v>1520</v>
      </c>
      <c r="E131" s="76" t="s">
        <v>463</v>
      </c>
      <c r="F131" s="76" t="s">
        <v>102</v>
      </c>
      <c r="G131" s="76">
        <v>315</v>
      </c>
      <c r="H131" s="76" t="s">
        <v>474</v>
      </c>
    </row>
    <row r="132" spans="1:8" ht="15" hidden="1" customHeight="1" x14ac:dyDescent="0.25">
      <c r="A132" s="76">
        <v>2017</v>
      </c>
      <c r="B132" s="76">
        <v>101</v>
      </c>
      <c r="C132" s="76" t="s">
        <v>440</v>
      </c>
      <c r="D132" s="76">
        <v>1532</v>
      </c>
      <c r="E132" s="76" t="s">
        <v>464</v>
      </c>
      <c r="F132" s="76" t="s">
        <v>51</v>
      </c>
      <c r="G132" s="76">
        <v>140</v>
      </c>
      <c r="H132" s="76" t="s">
        <v>474</v>
      </c>
    </row>
    <row r="133" spans="1:8" ht="15" hidden="1" customHeight="1" x14ac:dyDescent="0.25">
      <c r="A133" s="76">
        <v>2017</v>
      </c>
      <c r="B133" s="76">
        <v>101</v>
      </c>
      <c r="C133" s="76" t="s">
        <v>440</v>
      </c>
      <c r="D133" s="76">
        <v>1610</v>
      </c>
      <c r="E133" s="76" t="s">
        <v>479</v>
      </c>
      <c r="F133" s="76" t="s">
        <v>51</v>
      </c>
      <c r="G133" s="76">
        <v>3</v>
      </c>
      <c r="H133" s="76" t="s">
        <v>474</v>
      </c>
    </row>
    <row r="134" spans="1:8" ht="15" hidden="1" customHeight="1" x14ac:dyDescent="0.25">
      <c r="A134" s="76">
        <v>2017</v>
      </c>
      <c r="B134" s="76">
        <v>101</v>
      </c>
      <c r="C134" s="76" t="s">
        <v>440</v>
      </c>
      <c r="D134" s="76">
        <v>1610</v>
      </c>
      <c r="E134" s="76" t="s">
        <v>479</v>
      </c>
      <c r="F134" s="76" t="s">
        <v>102</v>
      </c>
      <c r="G134" s="76">
        <v>1</v>
      </c>
      <c r="H134" s="76" t="s">
        <v>474</v>
      </c>
    </row>
    <row r="135" spans="1:8" ht="15" hidden="1" customHeight="1" x14ac:dyDescent="0.25">
      <c r="A135" s="76">
        <v>2017</v>
      </c>
      <c r="B135" s="76">
        <v>101</v>
      </c>
      <c r="C135" s="76" t="s">
        <v>440</v>
      </c>
      <c r="D135" s="76">
        <v>1630</v>
      </c>
      <c r="E135" s="76" t="s">
        <v>465</v>
      </c>
      <c r="F135" s="76" t="s">
        <v>102</v>
      </c>
      <c r="G135" s="76">
        <v>10</v>
      </c>
      <c r="H135" s="76" t="s">
        <v>474</v>
      </c>
    </row>
    <row r="136" spans="1:8" ht="15" hidden="1" customHeight="1" x14ac:dyDescent="0.25">
      <c r="A136" s="76">
        <v>2017</v>
      </c>
      <c r="B136" s="76">
        <v>101</v>
      </c>
      <c r="C136" s="76" t="s">
        <v>440</v>
      </c>
      <c r="D136" s="76">
        <v>1644</v>
      </c>
      <c r="E136" s="76" t="s">
        <v>480</v>
      </c>
      <c r="F136" s="76" t="s">
        <v>102</v>
      </c>
      <c r="G136" s="76">
        <v>20</v>
      </c>
      <c r="H136" s="76" t="s">
        <v>474</v>
      </c>
    </row>
    <row r="137" spans="1:8" ht="15" hidden="1" customHeight="1" x14ac:dyDescent="0.25">
      <c r="A137" s="76">
        <v>2017</v>
      </c>
      <c r="B137" s="76">
        <v>101</v>
      </c>
      <c r="C137" s="76" t="s">
        <v>440</v>
      </c>
      <c r="D137" s="76">
        <v>1814</v>
      </c>
      <c r="E137" s="76" t="s">
        <v>468</v>
      </c>
      <c r="F137" s="76" t="s">
        <v>102</v>
      </c>
      <c r="G137" s="76">
        <v>1</v>
      </c>
      <c r="H137" s="76" t="s">
        <v>474</v>
      </c>
    </row>
    <row r="138" spans="1:8" ht="15" hidden="1" customHeight="1" x14ac:dyDescent="0.25">
      <c r="A138" s="76">
        <v>2017</v>
      </c>
      <c r="B138" s="76">
        <v>101</v>
      </c>
      <c r="C138" s="76" t="s">
        <v>440</v>
      </c>
      <c r="D138" s="76">
        <v>1840</v>
      </c>
      <c r="E138" s="76" t="s">
        <v>481</v>
      </c>
      <c r="F138" s="76" t="s">
        <v>102</v>
      </c>
      <c r="G138" s="76">
        <v>24</v>
      </c>
      <c r="H138" s="76" t="s">
        <v>474</v>
      </c>
    </row>
    <row r="139" spans="1:8" ht="15" hidden="1" customHeight="1" x14ac:dyDescent="0.25">
      <c r="A139" s="76">
        <v>2017</v>
      </c>
      <c r="B139" s="76">
        <v>101</v>
      </c>
      <c r="C139" s="76" t="s">
        <v>440</v>
      </c>
      <c r="D139" s="76">
        <v>2002</v>
      </c>
      <c r="E139" s="76" t="s">
        <v>469</v>
      </c>
      <c r="F139" s="76" t="s">
        <v>102</v>
      </c>
      <c r="G139" s="76">
        <v>1335</v>
      </c>
      <c r="H139" s="76" t="s">
        <v>474</v>
      </c>
    </row>
    <row r="140" spans="1:8" ht="15" hidden="1" customHeight="1" x14ac:dyDescent="0.25">
      <c r="A140" s="76">
        <v>2017</v>
      </c>
      <c r="B140" s="76">
        <v>101</v>
      </c>
      <c r="C140" s="76" t="s">
        <v>440</v>
      </c>
      <c r="D140" s="76">
        <v>2340</v>
      </c>
      <c r="E140" s="76" t="s">
        <v>471</v>
      </c>
      <c r="F140" s="76" t="s">
        <v>102</v>
      </c>
      <c r="G140" s="76">
        <v>526</v>
      </c>
      <c r="H140" s="76" t="s">
        <v>474</v>
      </c>
    </row>
    <row r="141" spans="1:8" ht="15" hidden="1" customHeight="1" x14ac:dyDescent="0.25">
      <c r="A141" s="76">
        <v>2017</v>
      </c>
      <c r="B141" s="76">
        <v>101</v>
      </c>
      <c r="C141" s="76" t="s">
        <v>440</v>
      </c>
      <c r="D141" s="76">
        <v>2360</v>
      </c>
      <c r="E141" s="76" t="s">
        <v>472</v>
      </c>
      <c r="F141" s="76" t="s">
        <v>102</v>
      </c>
      <c r="G141" s="76">
        <v>37</v>
      </c>
      <c r="H141" s="76" t="s">
        <v>474</v>
      </c>
    </row>
    <row r="142" spans="1:8" ht="15" hidden="1" customHeight="1" x14ac:dyDescent="0.25">
      <c r="A142" s="76">
        <v>2017</v>
      </c>
      <c r="B142" s="76">
        <v>101</v>
      </c>
      <c r="C142" s="76" t="s">
        <v>440</v>
      </c>
      <c r="D142" s="76">
        <v>2540</v>
      </c>
      <c r="E142" s="76" t="s">
        <v>482</v>
      </c>
      <c r="F142" s="76" t="s">
        <v>102</v>
      </c>
      <c r="G142" s="76">
        <v>28</v>
      </c>
      <c r="H142" s="76" t="s">
        <v>474</v>
      </c>
    </row>
    <row r="143" spans="1:8" ht="15" customHeight="1" x14ac:dyDescent="0.25">
      <c r="A143" s="76">
        <v>2017</v>
      </c>
      <c r="B143" s="76">
        <v>101</v>
      </c>
      <c r="C143" s="76" t="s">
        <v>440</v>
      </c>
      <c r="D143" s="76">
        <v>1000</v>
      </c>
      <c r="E143" s="76" t="s">
        <v>179</v>
      </c>
      <c r="F143" s="76" t="s">
        <v>22</v>
      </c>
      <c r="G143" s="76">
        <v>17605</v>
      </c>
      <c r="H143" s="76" t="s">
        <v>474</v>
      </c>
    </row>
    <row r="144" spans="1:8" ht="15" customHeight="1" x14ac:dyDescent="0.25">
      <c r="A144" s="76">
        <v>2017</v>
      </c>
      <c r="B144" s="76">
        <v>101</v>
      </c>
      <c r="C144" s="76" t="s">
        <v>440</v>
      </c>
      <c r="D144" s="76">
        <v>1000</v>
      </c>
      <c r="E144" s="76" t="s">
        <v>179</v>
      </c>
      <c r="F144" s="76" t="s">
        <v>51</v>
      </c>
      <c r="G144" s="76">
        <v>61401</v>
      </c>
      <c r="H144" s="76" t="s">
        <v>474</v>
      </c>
    </row>
    <row r="145" spans="1:8" ht="15" customHeight="1" x14ac:dyDescent="0.25">
      <c r="A145" s="76">
        <v>2017</v>
      </c>
      <c r="B145" s="76">
        <v>101</v>
      </c>
      <c r="C145" s="76" t="s">
        <v>440</v>
      </c>
      <c r="D145" s="76">
        <v>1000</v>
      </c>
      <c r="E145" s="76" t="s">
        <v>179</v>
      </c>
      <c r="F145" s="76" t="s">
        <v>82</v>
      </c>
      <c r="G145" s="76">
        <v>899</v>
      </c>
      <c r="H145" s="76" t="s">
        <v>474</v>
      </c>
    </row>
    <row r="146" spans="1:8" ht="15" customHeight="1" x14ac:dyDescent="0.25">
      <c r="A146" s="76">
        <v>2017</v>
      </c>
      <c r="B146" s="76">
        <v>101</v>
      </c>
      <c r="C146" s="76" t="s">
        <v>440</v>
      </c>
      <c r="D146" s="76">
        <v>1000</v>
      </c>
      <c r="E146" s="76" t="s">
        <v>179</v>
      </c>
      <c r="F146" s="76" t="s">
        <v>104</v>
      </c>
      <c r="G146" s="76">
        <v>55076</v>
      </c>
      <c r="H146" s="76" t="s">
        <v>474</v>
      </c>
    </row>
    <row r="147" spans="1:8" ht="15" customHeight="1" x14ac:dyDescent="0.25">
      <c r="A147" s="76">
        <v>2017</v>
      </c>
      <c r="B147" s="76">
        <v>101</v>
      </c>
      <c r="C147" s="76" t="s">
        <v>440</v>
      </c>
      <c r="D147" s="76">
        <v>1000</v>
      </c>
      <c r="E147" s="76" t="s">
        <v>179</v>
      </c>
      <c r="F147" s="76" t="s">
        <v>102</v>
      </c>
      <c r="G147" s="76">
        <v>12784</v>
      </c>
      <c r="H147" s="76" t="s">
        <v>474</v>
      </c>
    </row>
  </sheetData>
  <autoFilter ref="A1:H147" xr:uid="{00000000-0009-0000-0000-000013000000}">
    <filterColumn colId="4">
      <filters>
        <filter val="International"/>
      </filters>
    </filterColumn>
  </autoFilter>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filterMode="1"/>
  <dimension ref="A1:L210"/>
  <sheetViews>
    <sheetView workbookViewId="0">
      <selection activeCell="G97" sqref="A1:L210"/>
    </sheetView>
  </sheetViews>
  <sheetFormatPr baseColWidth="10" defaultRowHeight="12.75" x14ac:dyDescent="0.2"/>
  <cols>
    <col min="1" max="1" width="10" bestFit="1" customWidth="1"/>
    <col min="2" max="2" width="20.25" bestFit="1" customWidth="1"/>
    <col min="3" max="5" width="42.625" bestFit="1" customWidth="1"/>
    <col min="6" max="6" width="27.875" bestFit="1" customWidth="1"/>
    <col min="7" max="7" width="12.5" bestFit="1" customWidth="1"/>
    <col min="8" max="8" width="23" bestFit="1" customWidth="1"/>
    <col min="9" max="9" width="10.875" bestFit="1" customWidth="1"/>
    <col min="10" max="10" width="8.5" bestFit="1" customWidth="1"/>
    <col min="11" max="11" width="20.375" bestFit="1" customWidth="1"/>
    <col min="12" max="12" width="14.75" bestFit="1" customWidth="1"/>
  </cols>
  <sheetData>
    <row r="1" spans="1:12" ht="15" customHeight="1" x14ac:dyDescent="0.2">
      <c r="A1" s="75" t="s">
        <v>432</v>
      </c>
      <c r="B1" s="75" t="s">
        <v>483</v>
      </c>
      <c r="C1" s="75" t="s">
        <v>484</v>
      </c>
      <c r="D1" s="75" t="s">
        <v>485</v>
      </c>
      <c r="E1" s="75" t="s">
        <v>486</v>
      </c>
      <c r="F1" s="75" t="s">
        <v>437</v>
      </c>
      <c r="G1" s="75" t="s">
        <v>438</v>
      </c>
      <c r="H1" s="75" t="s">
        <v>487</v>
      </c>
      <c r="I1" s="75" t="s">
        <v>488</v>
      </c>
      <c r="J1" s="75"/>
      <c r="K1" s="75"/>
      <c r="L1" s="75"/>
    </row>
    <row r="2" spans="1:12" hidden="1" x14ac:dyDescent="0.2">
      <c r="A2">
        <v>2017</v>
      </c>
      <c r="B2">
        <v>11</v>
      </c>
      <c r="C2" t="s">
        <v>489</v>
      </c>
      <c r="D2">
        <v>101</v>
      </c>
      <c r="E2" t="s">
        <v>440</v>
      </c>
      <c r="F2" t="s">
        <v>22</v>
      </c>
      <c r="G2">
        <v>1130</v>
      </c>
      <c r="H2">
        <v>1</v>
      </c>
      <c r="I2">
        <v>10</v>
      </c>
    </row>
    <row r="3" spans="1:12" hidden="1" x14ac:dyDescent="0.2">
      <c r="A3">
        <v>2017</v>
      </c>
      <c r="B3">
        <v>11</v>
      </c>
      <c r="C3" t="s">
        <v>489</v>
      </c>
      <c r="D3">
        <v>101</v>
      </c>
      <c r="E3" t="s">
        <v>440</v>
      </c>
      <c r="F3" t="s">
        <v>81</v>
      </c>
      <c r="G3">
        <v>13049</v>
      </c>
      <c r="H3">
        <v>2</v>
      </c>
      <c r="I3">
        <v>10</v>
      </c>
    </row>
    <row r="4" spans="1:12" hidden="1" x14ac:dyDescent="0.2">
      <c r="A4">
        <v>2017</v>
      </c>
      <c r="B4">
        <v>24</v>
      </c>
      <c r="C4" t="s">
        <v>490</v>
      </c>
      <c r="D4">
        <v>101</v>
      </c>
      <c r="E4" t="s">
        <v>440</v>
      </c>
      <c r="F4" t="s">
        <v>81</v>
      </c>
      <c r="G4">
        <v>2414</v>
      </c>
      <c r="H4">
        <v>1</v>
      </c>
      <c r="I4">
        <v>10</v>
      </c>
    </row>
    <row r="5" spans="1:12" hidden="1" x14ac:dyDescent="0.2">
      <c r="A5">
        <v>2017</v>
      </c>
      <c r="B5">
        <v>27</v>
      </c>
      <c r="C5" t="s">
        <v>491</v>
      </c>
      <c r="D5">
        <v>101</v>
      </c>
      <c r="E5" t="s">
        <v>440</v>
      </c>
      <c r="F5" t="s">
        <v>22</v>
      </c>
      <c r="G5">
        <v>50329</v>
      </c>
      <c r="H5">
        <v>13</v>
      </c>
      <c r="I5">
        <v>0.86754812242124035</v>
      </c>
    </row>
    <row r="6" spans="1:12" hidden="1" x14ac:dyDescent="0.2">
      <c r="A6">
        <v>2017</v>
      </c>
      <c r="B6">
        <v>27</v>
      </c>
      <c r="C6" t="s">
        <v>491</v>
      </c>
      <c r="D6">
        <v>101</v>
      </c>
      <c r="E6" t="s">
        <v>440</v>
      </c>
      <c r="F6" t="s">
        <v>51</v>
      </c>
      <c r="G6">
        <v>10641</v>
      </c>
      <c r="H6">
        <v>1</v>
      </c>
      <c r="I6">
        <v>10</v>
      </c>
    </row>
    <row r="7" spans="1:12" hidden="1" x14ac:dyDescent="0.2">
      <c r="A7">
        <v>2017</v>
      </c>
      <c r="B7">
        <v>27</v>
      </c>
      <c r="C7" t="s">
        <v>491</v>
      </c>
      <c r="D7">
        <v>101</v>
      </c>
      <c r="E7" t="s">
        <v>440</v>
      </c>
      <c r="F7" t="s">
        <v>81</v>
      </c>
      <c r="G7">
        <v>23205</v>
      </c>
      <c r="H7">
        <v>14</v>
      </c>
      <c r="I7">
        <v>0.8490393746515853</v>
      </c>
    </row>
    <row r="8" spans="1:12" hidden="1" x14ac:dyDescent="0.2">
      <c r="A8">
        <v>2017</v>
      </c>
      <c r="B8">
        <v>27</v>
      </c>
      <c r="C8" t="s">
        <v>491</v>
      </c>
      <c r="D8">
        <v>101</v>
      </c>
      <c r="E8" t="s">
        <v>440</v>
      </c>
      <c r="F8" t="s">
        <v>82</v>
      </c>
      <c r="G8">
        <v>1980</v>
      </c>
      <c r="H8">
        <v>1</v>
      </c>
      <c r="I8">
        <v>10</v>
      </c>
    </row>
    <row r="9" spans="1:12" hidden="1" x14ac:dyDescent="0.2">
      <c r="A9">
        <v>2017</v>
      </c>
      <c r="B9">
        <v>27</v>
      </c>
      <c r="C9" t="s">
        <v>491</v>
      </c>
      <c r="D9">
        <v>101</v>
      </c>
      <c r="E9" t="s">
        <v>440</v>
      </c>
      <c r="F9" t="s">
        <v>102</v>
      </c>
      <c r="G9">
        <v>665</v>
      </c>
      <c r="H9">
        <v>1</v>
      </c>
      <c r="I9">
        <v>10</v>
      </c>
    </row>
    <row r="10" spans="1:12" hidden="1" x14ac:dyDescent="0.2">
      <c r="A10">
        <v>2017</v>
      </c>
      <c r="B10">
        <v>27</v>
      </c>
      <c r="C10" t="s">
        <v>491</v>
      </c>
      <c r="D10">
        <v>101</v>
      </c>
      <c r="E10" t="s">
        <v>440</v>
      </c>
      <c r="F10" t="s">
        <v>39</v>
      </c>
      <c r="G10">
        <v>953</v>
      </c>
      <c r="H10">
        <v>1</v>
      </c>
      <c r="I10">
        <v>10</v>
      </c>
    </row>
    <row r="11" spans="1:12" hidden="1" x14ac:dyDescent="0.2">
      <c r="A11">
        <v>2017</v>
      </c>
      <c r="B11">
        <v>28</v>
      </c>
      <c r="C11" t="s">
        <v>492</v>
      </c>
      <c r="D11">
        <v>101</v>
      </c>
      <c r="E11" t="s">
        <v>440</v>
      </c>
      <c r="F11" t="s">
        <v>22</v>
      </c>
      <c r="G11">
        <v>12884</v>
      </c>
      <c r="H11">
        <v>4</v>
      </c>
      <c r="I11">
        <v>10</v>
      </c>
    </row>
    <row r="12" spans="1:12" hidden="1" x14ac:dyDescent="0.2">
      <c r="A12">
        <v>2017</v>
      </c>
      <c r="B12">
        <v>28</v>
      </c>
      <c r="C12" t="s">
        <v>492</v>
      </c>
      <c r="D12">
        <v>101</v>
      </c>
      <c r="E12" t="s">
        <v>440</v>
      </c>
      <c r="F12" t="s">
        <v>102</v>
      </c>
      <c r="G12">
        <v>2184</v>
      </c>
      <c r="H12">
        <v>2</v>
      </c>
      <c r="I12">
        <v>10</v>
      </c>
    </row>
    <row r="13" spans="1:12" hidden="1" x14ac:dyDescent="0.2">
      <c r="A13">
        <v>2017</v>
      </c>
      <c r="B13">
        <v>32</v>
      </c>
      <c r="C13" t="s">
        <v>493</v>
      </c>
      <c r="D13">
        <v>101</v>
      </c>
      <c r="E13" t="s">
        <v>440</v>
      </c>
      <c r="F13" t="s">
        <v>81</v>
      </c>
      <c r="G13">
        <v>198</v>
      </c>
      <c r="H13">
        <v>1</v>
      </c>
      <c r="I13">
        <v>10</v>
      </c>
    </row>
    <row r="14" spans="1:12" hidden="1" x14ac:dyDescent="0.2">
      <c r="A14">
        <v>2017</v>
      </c>
      <c r="B14">
        <v>44</v>
      </c>
      <c r="C14" t="s">
        <v>494</v>
      </c>
      <c r="D14">
        <v>101</v>
      </c>
      <c r="E14" t="s">
        <v>440</v>
      </c>
      <c r="F14" t="s">
        <v>22</v>
      </c>
      <c r="G14">
        <v>3073</v>
      </c>
      <c r="H14">
        <v>1</v>
      </c>
      <c r="I14">
        <v>10</v>
      </c>
    </row>
    <row r="15" spans="1:12" hidden="1" x14ac:dyDescent="0.2">
      <c r="A15">
        <v>2017</v>
      </c>
      <c r="B15">
        <v>44</v>
      </c>
      <c r="C15" t="s">
        <v>494</v>
      </c>
      <c r="D15">
        <v>101</v>
      </c>
      <c r="E15" t="s">
        <v>440</v>
      </c>
      <c r="F15" t="s">
        <v>81</v>
      </c>
      <c r="G15">
        <v>804</v>
      </c>
      <c r="H15">
        <v>1</v>
      </c>
      <c r="I15">
        <v>10</v>
      </c>
    </row>
    <row r="16" spans="1:12" hidden="1" x14ac:dyDescent="0.2">
      <c r="A16">
        <v>2017</v>
      </c>
      <c r="B16">
        <v>44</v>
      </c>
      <c r="C16" t="s">
        <v>494</v>
      </c>
      <c r="D16">
        <v>101</v>
      </c>
      <c r="E16" t="s">
        <v>440</v>
      </c>
      <c r="F16" t="s">
        <v>82</v>
      </c>
      <c r="G16">
        <v>441</v>
      </c>
      <c r="H16">
        <v>1</v>
      </c>
      <c r="I16">
        <v>10</v>
      </c>
    </row>
    <row r="17" spans="1:9" hidden="1" x14ac:dyDescent="0.2">
      <c r="A17">
        <v>2017</v>
      </c>
      <c r="B17">
        <v>44</v>
      </c>
      <c r="C17" t="s">
        <v>494</v>
      </c>
      <c r="D17">
        <v>101</v>
      </c>
      <c r="E17" t="s">
        <v>440</v>
      </c>
      <c r="F17" t="s">
        <v>102</v>
      </c>
      <c r="G17">
        <v>480</v>
      </c>
      <c r="H17">
        <v>1</v>
      </c>
      <c r="I17">
        <v>10</v>
      </c>
    </row>
    <row r="18" spans="1:9" hidden="1" x14ac:dyDescent="0.2">
      <c r="A18">
        <v>2017</v>
      </c>
      <c r="B18">
        <v>44</v>
      </c>
      <c r="C18" t="s">
        <v>494</v>
      </c>
      <c r="D18">
        <v>101</v>
      </c>
      <c r="E18" t="s">
        <v>440</v>
      </c>
      <c r="F18" t="s">
        <v>39</v>
      </c>
      <c r="G18">
        <v>6849</v>
      </c>
      <c r="H18">
        <v>4</v>
      </c>
      <c r="I18">
        <v>10</v>
      </c>
    </row>
    <row r="19" spans="1:9" hidden="1" x14ac:dyDescent="0.2">
      <c r="A19">
        <v>2017</v>
      </c>
      <c r="B19">
        <v>75</v>
      </c>
      <c r="C19" t="s">
        <v>495</v>
      </c>
      <c r="D19">
        <v>101</v>
      </c>
      <c r="E19" t="s">
        <v>440</v>
      </c>
      <c r="F19" t="s">
        <v>22</v>
      </c>
      <c r="G19">
        <v>3668</v>
      </c>
      <c r="H19">
        <v>1</v>
      </c>
      <c r="I19">
        <v>10</v>
      </c>
    </row>
    <row r="20" spans="1:9" hidden="1" x14ac:dyDescent="0.2">
      <c r="A20">
        <v>2017</v>
      </c>
      <c r="B20">
        <v>75</v>
      </c>
      <c r="C20" t="s">
        <v>495</v>
      </c>
      <c r="D20">
        <v>101</v>
      </c>
      <c r="E20" t="s">
        <v>440</v>
      </c>
      <c r="F20" t="s">
        <v>81</v>
      </c>
      <c r="G20">
        <v>2680</v>
      </c>
      <c r="H20">
        <v>2</v>
      </c>
      <c r="I20">
        <v>10</v>
      </c>
    </row>
    <row r="21" spans="1:9" hidden="1" x14ac:dyDescent="0.2">
      <c r="A21">
        <v>2017</v>
      </c>
      <c r="B21">
        <v>75</v>
      </c>
      <c r="C21" t="s">
        <v>495</v>
      </c>
      <c r="D21">
        <v>101</v>
      </c>
      <c r="E21" t="s">
        <v>440</v>
      </c>
      <c r="F21" t="s">
        <v>102</v>
      </c>
      <c r="G21">
        <v>2320</v>
      </c>
      <c r="H21">
        <v>1</v>
      </c>
      <c r="I21">
        <v>10</v>
      </c>
    </row>
    <row r="22" spans="1:9" hidden="1" x14ac:dyDescent="0.2">
      <c r="A22">
        <v>2017</v>
      </c>
      <c r="B22">
        <v>76</v>
      </c>
      <c r="C22" t="s">
        <v>496</v>
      </c>
      <c r="D22">
        <v>101</v>
      </c>
      <c r="E22" t="s">
        <v>440</v>
      </c>
      <c r="F22" t="s">
        <v>22</v>
      </c>
      <c r="G22">
        <v>2525</v>
      </c>
      <c r="H22">
        <v>1</v>
      </c>
      <c r="I22">
        <v>10</v>
      </c>
    </row>
    <row r="23" spans="1:9" hidden="1" x14ac:dyDescent="0.2">
      <c r="A23">
        <v>2017</v>
      </c>
      <c r="B23">
        <v>76</v>
      </c>
      <c r="C23" t="s">
        <v>496</v>
      </c>
      <c r="D23">
        <v>101</v>
      </c>
      <c r="E23" t="s">
        <v>440</v>
      </c>
      <c r="F23" t="s">
        <v>81</v>
      </c>
      <c r="G23">
        <v>5080</v>
      </c>
      <c r="H23">
        <v>2</v>
      </c>
      <c r="I23">
        <v>10</v>
      </c>
    </row>
    <row r="24" spans="1:9" hidden="1" x14ac:dyDescent="0.2">
      <c r="A24">
        <v>2017</v>
      </c>
      <c r="B24">
        <v>76</v>
      </c>
      <c r="C24" t="s">
        <v>496</v>
      </c>
      <c r="D24">
        <v>101</v>
      </c>
      <c r="E24" t="s">
        <v>440</v>
      </c>
      <c r="F24" t="s">
        <v>82</v>
      </c>
      <c r="G24">
        <v>2352</v>
      </c>
      <c r="H24">
        <v>1</v>
      </c>
      <c r="I24">
        <v>10</v>
      </c>
    </row>
    <row r="25" spans="1:9" hidden="1" x14ac:dyDescent="0.2">
      <c r="A25">
        <v>2017</v>
      </c>
      <c r="B25">
        <v>93</v>
      </c>
      <c r="C25" t="s">
        <v>497</v>
      </c>
      <c r="D25">
        <v>101</v>
      </c>
      <c r="E25" t="s">
        <v>440</v>
      </c>
      <c r="F25" t="s">
        <v>81</v>
      </c>
      <c r="G25">
        <v>14754</v>
      </c>
      <c r="H25">
        <v>4</v>
      </c>
      <c r="I25">
        <v>10</v>
      </c>
    </row>
    <row r="26" spans="1:9" hidden="1" x14ac:dyDescent="0.2">
      <c r="A26">
        <v>2017</v>
      </c>
      <c r="B26">
        <v>93</v>
      </c>
      <c r="C26" t="s">
        <v>497</v>
      </c>
      <c r="D26">
        <v>101</v>
      </c>
      <c r="E26" t="s">
        <v>440</v>
      </c>
      <c r="F26" t="s">
        <v>102</v>
      </c>
      <c r="G26">
        <v>6213</v>
      </c>
      <c r="H26">
        <v>2</v>
      </c>
      <c r="I26">
        <v>10</v>
      </c>
    </row>
    <row r="27" spans="1:9" hidden="1" x14ac:dyDescent="0.2">
      <c r="A27">
        <v>2017</v>
      </c>
      <c r="B27">
        <v>102</v>
      </c>
      <c r="C27" t="s">
        <v>498</v>
      </c>
      <c r="D27">
        <v>101</v>
      </c>
      <c r="E27" t="s">
        <v>440</v>
      </c>
      <c r="F27" t="s">
        <v>22</v>
      </c>
      <c r="G27">
        <v>191368</v>
      </c>
      <c r="H27">
        <v>32</v>
      </c>
      <c r="I27">
        <v>0.66750180748988031</v>
      </c>
    </row>
    <row r="28" spans="1:9" hidden="1" x14ac:dyDescent="0.2">
      <c r="A28">
        <v>2017</v>
      </c>
      <c r="B28">
        <v>102</v>
      </c>
      <c r="C28" t="s">
        <v>498</v>
      </c>
      <c r="D28">
        <v>101</v>
      </c>
      <c r="E28" t="s">
        <v>440</v>
      </c>
      <c r="F28" t="s">
        <v>51</v>
      </c>
      <c r="G28">
        <v>16580</v>
      </c>
      <c r="H28">
        <v>3</v>
      </c>
      <c r="I28">
        <v>10</v>
      </c>
    </row>
    <row r="29" spans="1:9" hidden="1" x14ac:dyDescent="0.2">
      <c r="A29">
        <v>2017</v>
      </c>
      <c r="B29">
        <v>102</v>
      </c>
      <c r="C29" t="s">
        <v>498</v>
      </c>
      <c r="D29">
        <v>101</v>
      </c>
      <c r="E29" t="s">
        <v>440</v>
      </c>
      <c r="F29" t="s">
        <v>81</v>
      </c>
      <c r="G29">
        <v>31525</v>
      </c>
      <c r="H29">
        <v>19</v>
      </c>
      <c r="I29">
        <v>0.77684395718703581</v>
      </c>
    </row>
    <row r="30" spans="1:9" hidden="1" x14ac:dyDescent="0.2">
      <c r="A30">
        <v>2017</v>
      </c>
      <c r="B30">
        <v>102</v>
      </c>
      <c r="C30" t="s">
        <v>498</v>
      </c>
      <c r="D30">
        <v>101</v>
      </c>
      <c r="E30" t="s">
        <v>440</v>
      </c>
      <c r="F30" t="s">
        <v>82</v>
      </c>
      <c r="G30">
        <v>4064</v>
      </c>
      <c r="H30">
        <v>1</v>
      </c>
      <c r="I30">
        <v>10</v>
      </c>
    </row>
    <row r="31" spans="1:9" hidden="1" x14ac:dyDescent="0.2">
      <c r="A31">
        <v>2017</v>
      </c>
      <c r="B31">
        <v>102</v>
      </c>
      <c r="C31" t="s">
        <v>498</v>
      </c>
      <c r="D31">
        <v>101</v>
      </c>
      <c r="E31" t="s">
        <v>440</v>
      </c>
      <c r="F31" t="s">
        <v>104</v>
      </c>
      <c r="G31">
        <v>4270</v>
      </c>
      <c r="H31">
        <v>2</v>
      </c>
      <c r="I31">
        <v>10</v>
      </c>
    </row>
    <row r="32" spans="1:9" hidden="1" x14ac:dyDescent="0.2">
      <c r="A32">
        <v>2017</v>
      </c>
      <c r="B32">
        <v>102</v>
      </c>
      <c r="C32" t="s">
        <v>498</v>
      </c>
      <c r="D32">
        <v>101</v>
      </c>
      <c r="E32" t="s">
        <v>440</v>
      </c>
      <c r="F32" t="s">
        <v>102</v>
      </c>
      <c r="G32">
        <v>21695</v>
      </c>
      <c r="H32">
        <v>12</v>
      </c>
      <c r="I32">
        <v>0.88799260099725497</v>
      </c>
    </row>
    <row r="33" spans="1:9" hidden="1" x14ac:dyDescent="0.2">
      <c r="A33">
        <v>2017</v>
      </c>
      <c r="B33">
        <v>102</v>
      </c>
      <c r="C33" t="s">
        <v>498</v>
      </c>
      <c r="D33">
        <v>101</v>
      </c>
      <c r="E33" t="s">
        <v>440</v>
      </c>
      <c r="F33" t="s">
        <v>39</v>
      </c>
      <c r="G33">
        <v>72</v>
      </c>
      <c r="H33">
        <v>1</v>
      </c>
      <c r="I33">
        <v>10</v>
      </c>
    </row>
    <row r="34" spans="1:9" hidden="1" x14ac:dyDescent="0.2">
      <c r="A34">
        <v>2018</v>
      </c>
      <c r="B34">
        <v>11</v>
      </c>
      <c r="C34" t="s">
        <v>489</v>
      </c>
      <c r="D34">
        <v>101</v>
      </c>
      <c r="E34" t="s">
        <v>440</v>
      </c>
      <c r="F34" t="s">
        <v>81</v>
      </c>
      <c r="G34">
        <v>8279</v>
      </c>
      <c r="H34">
        <v>3</v>
      </c>
      <c r="I34">
        <v>10</v>
      </c>
    </row>
    <row r="35" spans="1:9" hidden="1" x14ac:dyDescent="0.2">
      <c r="A35">
        <v>2018</v>
      </c>
      <c r="B35">
        <v>27</v>
      </c>
      <c r="C35" t="s">
        <v>491</v>
      </c>
      <c r="D35">
        <v>101</v>
      </c>
      <c r="E35" t="s">
        <v>440</v>
      </c>
      <c r="F35" t="s">
        <v>22</v>
      </c>
      <c r="G35">
        <v>18884</v>
      </c>
      <c r="H35">
        <v>5</v>
      </c>
      <c r="I35">
        <v>10</v>
      </c>
    </row>
    <row r="36" spans="1:9" hidden="1" x14ac:dyDescent="0.2">
      <c r="A36">
        <v>2018</v>
      </c>
      <c r="B36">
        <v>27</v>
      </c>
      <c r="C36" t="s">
        <v>491</v>
      </c>
      <c r="D36">
        <v>101</v>
      </c>
      <c r="E36" t="s">
        <v>440</v>
      </c>
      <c r="F36" t="s">
        <v>51</v>
      </c>
      <c r="G36">
        <v>4891</v>
      </c>
      <c r="H36">
        <v>1</v>
      </c>
      <c r="I36">
        <v>10</v>
      </c>
    </row>
    <row r="37" spans="1:9" hidden="1" x14ac:dyDescent="0.2">
      <c r="A37">
        <v>2018</v>
      </c>
      <c r="B37">
        <v>27</v>
      </c>
      <c r="C37" t="s">
        <v>491</v>
      </c>
      <c r="D37">
        <v>101</v>
      </c>
      <c r="E37" t="s">
        <v>440</v>
      </c>
      <c r="F37" t="s">
        <v>81</v>
      </c>
      <c r="G37">
        <v>20733</v>
      </c>
      <c r="H37">
        <v>15</v>
      </c>
      <c r="I37">
        <v>0.8321632514967664</v>
      </c>
    </row>
    <row r="38" spans="1:9" hidden="1" x14ac:dyDescent="0.2">
      <c r="A38">
        <v>2018</v>
      </c>
      <c r="B38">
        <v>44</v>
      </c>
      <c r="C38" t="s">
        <v>494</v>
      </c>
      <c r="D38">
        <v>101</v>
      </c>
      <c r="E38" t="s">
        <v>440</v>
      </c>
      <c r="F38" t="s">
        <v>22</v>
      </c>
      <c r="G38">
        <v>5860</v>
      </c>
      <c r="H38">
        <v>3</v>
      </c>
      <c r="I38">
        <v>10</v>
      </c>
    </row>
    <row r="39" spans="1:9" hidden="1" x14ac:dyDescent="0.2">
      <c r="A39">
        <v>2018</v>
      </c>
      <c r="B39">
        <v>44</v>
      </c>
      <c r="C39" t="s">
        <v>494</v>
      </c>
      <c r="D39">
        <v>101</v>
      </c>
      <c r="E39" t="s">
        <v>440</v>
      </c>
      <c r="F39" t="s">
        <v>81</v>
      </c>
      <c r="G39">
        <v>512</v>
      </c>
      <c r="H39">
        <v>1</v>
      </c>
      <c r="I39">
        <v>10</v>
      </c>
    </row>
    <row r="40" spans="1:9" hidden="1" x14ac:dyDescent="0.2">
      <c r="A40">
        <v>2018</v>
      </c>
      <c r="B40">
        <v>44</v>
      </c>
      <c r="C40" t="s">
        <v>494</v>
      </c>
      <c r="D40">
        <v>101</v>
      </c>
      <c r="E40" t="s">
        <v>440</v>
      </c>
      <c r="F40" t="s">
        <v>104</v>
      </c>
      <c r="G40">
        <v>5450</v>
      </c>
      <c r="H40">
        <v>1</v>
      </c>
      <c r="I40">
        <v>10</v>
      </c>
    </row>
    <row r="41" spans="1:9" hidden="1" x14ac:dyDescent="0.2">
      <c r="A41">
        <v>2018</v>
      </c>
      <c r="B41">
        <v>44</v>
      </c>
      <c r="C41" t="s">
        <v>494</v>
      </c>
      <c r="D41">
        <v>101</v>
      </c>
      <c r="E41" t="s">
        <v>440</v>
      </c>
      <c r="F41" t="s">
        <v>102</v>
      </c>
      <c r="G41">
        <v>2132</v>
      </c>
      <c r="H41">
        <v>1</v>
      </c>
      <c r="I41">
        <v>10</v>
      </c>
    </row>
    <row r="42" spans="1:9" hidden="1" x14ac:dyDescent="0.2">
      <c r="A42">
        <v>2018</v>
      </c>
      <c r="B42">
        <v>75</v>
      </c>
      <c r="C42" t="s">
        <v>495</v>
      </c>
      <c r="D42">
        <v>101</v>
      </c>
      <c r="E42" t="s">
        <v>440</v>
      </c>
      <c r="F42" t="s">
        <v>81</v>
      </c>
      <c r="G42">
        <v>19740</v>
      </c>
      <c r="H42">
        <v>2</v>
      </c>
      <c r="I42">
        <v>10</v>
      </c>
    </row>
    <row r="43" spans="1:9" hidden="1" x14ac:dyDescent="0.2">
      <c r="A43">
        <v>2018</v>
      </c>
      <c r="B43">
        <v>75</v>
      </c>
      <c r="C43" t="s">
        <v>495</v>
      </c>
      <c r="D43">
        <v>101</v>
      </c>
      <c r="E43" t="s">
        <v>440</v>
      </c>
      <c r="F43" t="s">
        <v>94</v>
      </c>
      <c r="G43">
        <v>1794</v>
      </c>
      <c r="H43">
        <v>1</v>
      </c>
      <c r="I43">
        <v>10</v>
      </c>
    </row>
    <row r="44" spans="1:9" hidden="1" x14ac:dyDescent="0.2">
      <c r="A44">
        <v>2018</v>
      </c>
      <c r="B44">
        <v>75</v>
      </c>
      <c r="C44" t="s">
        <v>495</v>
      </c>
      <c r="D44">
        <v>101</v>
      </c>
      <c r="E44" t="s">
        <v>440</v>
      </c>
      <c r="F44" t="s">
        <v>39</v>
      </c>
      <c r="G44">
        <v>3927</v>
      </c>
      <c r="H44">
        <v>1</v>
      </c>
      <c r="I44">
        <v>10</v>
      </c>
    </row>
    <row r="45" spans="1:9" hidden="1" x14ac:dyDescent="0.2">
      <c r="A45">
        <v>2018</v>
      </c>
      <c r="B45">
        <v>76</v>
      </c>
      <c r="C45" t="s">
        <v>496</v>
      </c>
      <c r="D45">
        <v>101</v>
      </c>
      <c r="E45" t="s">
        <v>440</v>
      </c>
      <c r="F45" t="s">
        <v>81</v>
      </c>
      <c r="G45">
        <v>9150</v>
      </c>
      <c r="H45">
        <v>1</v>
      </c>
      <c r="I45">
        <v>10</v>
      </c>
    </row>
    <row r="46" spans="1:9" hidden="1" x14ac:dyDescent="0.2">
      <c r="A46">
        <v>2018</v>
      </c>
      <c r="B46">
        <v>93</v>
      </c>
      <c r="C46" t="s">
        <v>497</v>
      </c>
      <c r="D46">
        <v>101</v>
      </c>
      <c r="E46" t="s">
        <v>440</v>
      </c>
      <c r="F46" t="s">
        <v>81</v>
      </c>
      <c r="G46">
        <v>12571</v>
      </c>
      <c r="H46">
        <v>5</v>
      </c>
      <c r="I46">
        <v>10</v>
      </c>
    </row>
    <row r="47" spans="1:9" hidden="1" x14ac:dyDescent="0.2">
      <c r="A47">
        <v>2018</v>
      </c>
      <c r="B47">
        <v>102</v>
      </c>
      <c r="C47" t="s">
        <v>498</v>
      </c>
      <c r="D47">
        <v>101</v>
      </c>
      <c r="E47" t="s">
        <v>440</v>
      </c>
      <c r="F47" t="s">
        <v>22</v>
      </c>
      <c r="G47">
        <v>306679</v>
      </c>
      <c r="H47">
        <v>53</v>
      </c>
      <c r="I47">
        <v>0.57635068236697651</v>
      </c>
    </row>
    <row r="48" spans="1:9" hidden="1" x14ac:dyDescent="0.2">
      <c r="A48">
        <v>2018</v>
      </c>
      <c r="B48">
        <v>102</v>
      </c>
      <c r="C48" t="s">
        <v>498</v>
      </c>
      <c r="D48">
        <v>101</v>
      </c>
      <c r="E48" t="s">
        <v>440</v>
      </c>
      <c r="F48" t="s">
        <v>51</v>
      </c>
      <c r="G48">
        <v>12407</v>
      </c>
      <c r="H48">
        <v>3</v>
      </c>
      <c r="I48">
        <v>10</v>
      </c>
    </row>
    <row r="49" spans="1:9" hidden="1" x14ac:dyDescent="0.2">
      <c r="A49">
        <v>2018</v>
      </c>
      <c r="B49">
        <v>102</v>
      </c>
      <c r="C49" t="s">
        <v>498</v>
      </c>
      <c r="D49">
        <v>101</v>
      </c>
      <c r="E49" t="s">
        <v>440</v>
      </c>
      <c r="F49" t="s">
        <v>81</v>
      </c>
      <c r="G49">
        <v>32089</v>
      </c>
      <c r="H49">
        <v>13</v>
      </c>
      <c r="I49">
        <v>0.86754812242124035</v>
      </c>
    </row>
    <row r="50" spans="1:9" hidden="1" x14ac:dyDescent="0.2">
      <c r="A50">
        <v>2018</v>
      </c>
      <c r="B50">
        <v>102</v>
      </c>
      <c r="C50" t="s">
        <v>498</v>
      </c>
      <c r="D50">
        <v>101</v>
      </c>
      <c r="E50" t="s">
        <v>440</v>
      </c>
      <c r="F50" t="s">
        <v>82</v>
      </c>
      <c r="G50">
        <v>4000</v>
      </c>
      <c r="H50">
        <v>1</v>
      </c>
      <c r="I50">
        <v>10</v>
      </c>
    </row>
    <row r="51" spans="1:9" hidden="1" x14ac:dyDescent="0.2">
      <c r="A51">
        <v>2018</v>
      </c>
      <c r="B51">
        <v>102</v>
      </c>
      <c r="C51" t="s">
        <v>498</v>
      </c>
      <c r="D51">
        <v>101</v>
      </c>
      <c r="E51" t="s">
        <v>440</v>
      </c>
      <c r="F51" t="s">
        <v>104</v>
      </c>
      <c r="G51">
        <v>54985</v>
      </c>
      <c r="H51">
        <v>5</v>
      </c>
      <c r="I51">
        <v>10</v>
      </c>
    </row>
    <row r="52" spans="1:9" hidden="1" x14ac:dyDescent="0.2">
      <c r="A52">
        <v>2018</v>
      </c>
      <c r="B52">
        <v>102</v>
      </c>
      <c r="C52" t="s">
        <v>498</v>
      </c>
      <c r="D52">
        <v>101</v>
      </c>
      <c r="E52" t="s">
        <v>440</v>
      </c>
      <c r="F52" t="s">
        <v>102</v>
      </c>
      <c r="G52">
        <v>13333</v>
      </c>
      <c r="H52">
        <v>5</v>
      </c>
      <c r="I52">
        <v>10</v>
      </c>
    </row>
    <row r="53" spans="1:9" hidden="1" x14ac:dyDescent="0.2">
      <c r="A53">
        <v>2018</v>
      </c>
      <c r="B53">
        <v>102</v>
      </c>
      <c r="C53" t="s">
        <v>498</v>
      </c>
      <c r="D53">
        <v>101</v>
      </c>
      <c r="E53" t="s">
        <v>440</v>
      </c>
      <c r="F53" t="s">
        <v>39</v>
      </c>
      <c r="G53">
        <v>4051</v>
      </c>
      <c r="H53">
        <v>2</v>
      </c>
      <c r="I53">
        <v>10</v>
      </c>
    </row>
    <row r="54" spans="1:9" x14ac:dyDescent="0.2">
      <c r="A54">
        <v>2017</v>
      </c>
      <c r="B54">
        <v>100</v>
      </c>
      <c r="C54" t="s">
        <v>181</v>
      </c>
      <c r="D54">
        <v>101</v>
      </c>
      <c r="E54" t="s">
        <v>440</v>
      </c>
      <c r="F54" t="s">
        <v>22</v>
      </c>
      <c r="G54">
        <v>264977</v>
      </c>
      <c r="H54">
        <v>53</v>
      </c>
      <c r="I54">
        <v>0.57635068236697651</v>
      </c>
    </row>
    <row r="55" spans="1:9" x14ac:dyDescent="0.2">
      <c r="A55">
        <v>2017</v>
      </c>
      <c r="B55">
        <v>100</v>
      </c>
      <c r="C55" t="s">
        <v>181</v>
      </c>
      <c r="D55">
        <v>101</v>
      </c>
      <c r="E55" t="s">
        <v>440</v>
      </c>
      <c r="F55" t="s">
        <v>51</v>
      </c>
      <c r="G55">
        <v>27221</v>
      </c>
      <c r="H55">
        <v>4</v>
      </c>
      <c r="I55">
        <v>10</v>
      </c>
    </row>
    <row r="56" spans="1:9" x14ac:dyDescent="0.2">
      <c r="A56">
        <v>2017</v>
      </c>
      <c r="B56">
        <v>100</v>
      </c>
      <c r="C56" t="s">
        <v>181</v>
      </c>
      <c r="D56">
        <v>101</v>
      </c>
      <c r="E56" t="s">
        <v>440</v>
      </c>
      <c r="F56" t="s">
        <v>81</v>
      </c>
      <c r="G56">
        <v>93709</v>
      </c>
      <c r="H56">
        <v>46</v>
      </c>
      <c r="I56">
        <v>0.60060447082773105</v>
      </c>
    </row>
    <row r="57" spans="1:9" x14ac:dyDescent="0.2">
      <c r="A57">
        <v>2017</v>
      </c>
      <c r="B57">
        <v>100</v>
      </c>
      <c r="C57" t="s">
        <v>181</v>
      </c>
      <c r="D57">
        <v>101</v>
      </c>
      <c r="E57" t="s">
        <v>440</v>
      </c>
      <c r="F57" t="s">
        <v>82</v>
      </c>
      <c r="G57">
        <v>8837</v>
      </c>
      <c r="H57">
        <v>4</v>
      </c>
      <c r="I57">
        <v>10</v>
      </c>
    </row>
    <row r="58" spans="1:9" x14ac:dyDescent="0.2">
      <c r="A58">
        <v>2017</v>
      </c>
      <c r="B58">
        <v>100</v>
      </c>
      <c r="C58" t="s">
        <v>181</v>
      </c>
      <c r="D58">
        <v>101</v>
      </c>
      <c r="E58" t="s">
        <v>440</v>
      </c>
      <c r="F58" t="s">
        <v>104</v>
      </c>
      <c r="G58">
        <v>4270</v>
      </c>
      <c r="H58">
        <v>2</v>
      </c>
      <c r="I58">
        <v>10</v>
      </c>
    </row>
    <row r="59" spans="1:9" x14ac:dyDescent="0.2">
      <c r="A59">
        <v>2017</v>
      </c>
      <c r="B59">
        <v>100</v>
      </c>
      <c r="C59" t="s">
        <v>181</v>
      </c>
      <c r="D59">
        <v>101</v>
      </c>
      <c r="E59" t="s">
        <v>440</v>
      </c>
      <c r="F59" t="s">
        <v>102</v>
      </c>
      <c r="G59">
        <v>33557</v>
      </c>
      <c r="H59">
        <v>19</v>
      </c>
      <c r="I59">
        <v>0.77684395718703581</v>
      </c>
    </row>
    <row r="60" spans="1:9" x14ac:dyDescent="0.2">
      <c r="A60">
        <v>2017</v>
      </c>
      <c r="B60">
        <v>100</v>
      </c>
      <c r="C60" t="s">
        <v>181</v>
      </c>
      <c r="D60">
        <v>101</v>
      </c>
      <c r="E60" t="s">
        <v>440</v>
      </c>
      <c r="F60" t="s">
        <v>39</v>
      </c>
      <c r="G60">
        <v>7874</v>
      </c>
      <c r="H60">
        <v>6</v>
      </c>
      <c r="I60">
        <v>10</v>
      </c>
    </row>
    <row r="61" spans="1:9" x14ac:dyDescent="0.2">
      <c r="A61">
        <v>2018</v>
      </c>
      <c r="B61">
        <v>100</v>
      </c>
      <c r="C61" t="s">
        <v>181</v>
      </c>
      <c r="D61">
        <v>101</v>
      </c>
      <c r="E61" t="s">
        <v>440</v>
      </c>
      <c r="F61" t="s">
        <v>22</v>
      </c>
      <c r="G61">
        <v>331423</v>
      </c>
      <c r="H61">
        <v>61</v>
      </c>
      <c r="I61">
        <v>0.55324832499936338</v>
      </c>
    </row>
    <row r="62" spans="1:9" x14ac:dyDescent="0.2">
      <c r="A62">
        <v>2018</v>
      </c>
      <c r="B62">
        <v>100</v>
      </c>
      <c r="C62" t="s">
        <v>181</v>
      </c>
      <c r="D62">
        <v>101</v>
      </c>
      <c r="E62" t="s">
        <v>440</v>
      </c>
      <c r="F62" t="s">
        <v>51</v>
      </c>
      <c r="G62">
        <v>17298</v>
      </c>
      <c r="H62">
        <v>4</v>
      </c>
      <c r="I62">
        <v>10</v>
      </c>
    </row>
    <row r="63" spans="1:9" x14ac:dyDescent="0.2">
      <c r="A63">
        <v>2018</v>
      </c>
      <c r="B63">
        <v>100</v>
      </c>
      <c r="C63" t="s">
        <v>181</v>
      </c>
      <c r="D63">
        <v>101</v>
      </c>
      <c r="E63" t="s">
        <v>440</v>
      </c>
      <c r="F63" t="s">
        <v>81</v>
      </c>
      <c r="G63">
        <v>103074</v>
      </c>
      <c r="H63">
        <v>40</v>
      </c>
      <c r="I63">
        <v>0.62553502571635111</v>
      </c>
    </row>
    <row r="64" spans="1:9" x14ac:dyDescent="0.2">
      <c r="A64">
        <v>2018</v>
      </c>
      <c r="B64">
        <v>100</v>
      </c>
      <c r="C64" t="s">
        <v>181</v>
      </c>
      <c r="D64">
        <v>101</v>
      </c>
      <c r="E64" t="s">
        <v>440</v>
      </c>
      <c r="F64" t="s">
        <v>82</v>
      </c>
      <c r="G64">
        <v>4000</v>
      </c>
      <c r="H64">
        <v>1</v>
      </c>
      <c r="I64">
        <v>10</v>
      </c>
    </row>
    <row r="65" spans="1:9" x14ac:dyDescent="0.2">
      <c r="A65">
        <v>2018</v>
      </c>
      <c r="B65">
        <v>100</v>
      </c>
      <c r="C65" t="s">
        <v>181</v>
      </c>
      <c r="D65">
        <v>101</v>
      </c>
      <c r="E65" t="s">
        <v>440</v>
      </c>
      <c r="F65" t="s">
        <v>104</v>
      </c>
      <c r="G65">
        <v>60435</v>
      </c>
      <c r="H65">
        <v>6</v>
      </c>
      <c r="I65">
        <v>10</v>
      </c>
    </row>
    <row r="66" spans="1:9" x14ac:dyDescent="0.2">
      <c r="A66">
        <v>2018</v>
      </c>
      <c r="B66">
        <v>100</v>
      </c>
      <c r="C66" t="s">
        <v>181</v>
      </c>
      <c r="D66">
        <v>101</v>
      </c>
      <c r="E66" t="s">
        <v>440</v>
      </c>
      <c r="F66" t="s">
        <v>102</v>
      </c>
      <c r="G66">
        <v>15465</v>
      </c>
      <c r="H66">
        <v>6</v>
      </c>
      <c r="I66">
        <v>10</v>
      </c>
    </row>
    <row r="67" spans="1:9" x14ac:dyDescent="0.2">
      <c r="A67">
        <v>2018</v>
      </c>
      <c r="B67">
        <v>100</v>
      </c>
      <c r="C67" t="s">
        <v>181</v>
      </c>
      <c r="D67">
        <v>101</v>
      </c>
      <c r="E67" t="s">
        <v>440</v>
      </c>
      <c r="F67" t="s">
        <v>94</v>
      </c>
      <c r="G67">
        <v>1794</v>
      </c>
      <c r="H67">
        <v>1</v>
      </c>
      <c r="I67">
        <v>10</v>
      </c>
    </row>
    <row r="68" spans="1:9" x14ac:dyDescent="0.2">
      <c r="A68">
        <v>2018</v>
      </c>
      <c r="B68">
        <v>100</v>
      </c>
      <c r="C68" t="s">
        <v>181</v>
      </c>
      <c r="D68">
        <v>101</v>
      </c>
      <c r="E68" t="s">
        <v>440</v>
      </c>
      <c r="F68" t="s">
        <v>39</v>
      </c>
      <c r="G68">
        <v>7978</v>
      </c>
      <c r="H68">
        <v>3</v>
      </c>
      <c r="I68">
        <v>10</v>
      </c>
    </row>
    <row r="69" spans="1:9" hidden="1" x14ac:dyDescent="0.2">
      <c r="A69" t="s">
        <v>499</v>
      </c>
      <c r="B69">
        <v>11</v>
      </c>
      <c r="C69" t="s">
        <v>489</v>
      </c>
      <c r="D69">
        <v>101</v>
      </c>
      <c r="E69" t="s">
        <v>440</v>
      </c>
      <c r="F69" t="s">
        <v>22</v>
      </c>
      <c r="G69">
        <v>565</v>
      </c>
      <c r="H69">
        <v>1</v>
      </c>
      <c r="I69">
        <v>10</v>
      </c>
    </row>
    <row r="70" spans="1:9" hidden="1" x14ac:dyDescent="0.2">
      <c r="A70" t="s">
        <v>499</v>
      </c>
      <c r="B70">
        <v>11</v>
      </c>
      <c r="C70" t="s">
        <v>489</v>
      </c>
      <c r="D70">
        <v>101</v>
      </c>
      <c r="E70" t="s">
        <v>440</v>
      </c>
      <c r="F70" t="s">
        <v>81</v>
      </c>
      <c r="G70">
        <v>10664</v>
      </c>
      <c r="H70">
        <v>5</v>
      </c>
      <c r="I70">
        <v>10</v>
      </c>
    </row>
    <row r="71" spans="1:9" hidden="1" x14ac:dyDescent="0.2">
      <c r="A71" t="s">
        <v>499</v>
      </c>
      <c r="B71">
        <v>24</v>
      </c>
      <c r="C71" t="s">
        <v>490</v>
      </c>
      <c r="D71">
        <v>101</v>
      </c>
      <c r="E71" t="s">
        <v>440</v>
      </c>
      <c r="F71" t="s">
        <v>81</v>
      </c>
      <c r="G71">
        <v>1207</v>
      </c>
      <c r="H71">
        <v>1</v>
      </c>
      <c r="I71">
        <v>10</v>
      </c>
    </row>
    <row r="72" spans="1:9" hidden="1" x14ac:dyDescent="0.2">
      <c r="A72" t="s">
        <v>499</v>
      </c>
      <c r="B72">
        <v>27</v>
      </c>
      <c r="C72" t="s">
        <v>491</v>
      </c>
      <c r="D72">
        <v>101</v>
      </c>
      <c r="E72" t="s">
        <v>440</v>
      </c>
      <c r="F72" t="s">
        <v>22</v>
      </c>
      <c r="G72">
        <v>34606.5</v>
      </c>
      <c r="H72">
        <v>18</v>
      </c>
      <c r="I72">
        <v>0.78916313743880362</v>
      </c>
    </row>
    <row r="73" spans="1:9" hidden="1" x14ac:dyDescent="0.2">
      <c r="A73" t="s">
        <v>499</v>
      </c>
      <c r="B73">
        <v>27</v>
      </c>
      <c r="C73" t="s">
        <v>491</v>
      </c>
      <c r="D73">
        <v>101</v>
      </c>
      <c r="E73" t="s">
        <v>440</v>
      </c>
      <c r="F73" t="s">
        <v>51</v>
      </c>
      <c r="G73">
        <v>7766</v>
      </c>
      <c r="H73">
        <v>2</v>
      </c>
      <c r="I73">
        <v>10</v>
      </c>
    </row>
    <row r="74" spans="1:9" hidden="1" x14ac:dyDescent="0.2">
      <c r="A74" t="s">
        <v>499</v>
      </c>
      <c r="B74">
        <v>27</v>
      </c>
      <c r="C74" t="s">
        <v>491</v>
      </c>
      <c r="D74">
        <v>101</v>
      </c>
      <c r="E74" t="s">
        <v>440</v>
      </c>
      <c r="F74" t="s">
        <v>81</v>
      </c>
      <c r="G74">
        <v>21969</v>
      </c>
      <c r="H74">
        <v>29</v>
      </c>
      <c r="I74">
        <v>0.68689961402383193</v>
      </c>
    </row>
    <row r="75" spans="1:9" hidden="1" x14ac:dyDescent="0.2">
      <c r="A75" t="s">
        <v>499</v>
      </c>
      <c r="B75">
        <v>27</v>
      </c>
      <c r="C75" t="s">
        <v>491</v>
      </c>
      <c r="D75">
        <v>101</v>
      </c>
      <c r="E75" t="s">
        <v>440</v>
      </c>
      <c r="F75" t="s">
        <v>82</v>
      </c>
      <c r="G75">
        <v>990</v>
      </c>
      <c r="H75">
        <v>1</v>
      </c>
      <c r="I75">
        <v>10</v>
      </c>
    </row>
    <row r="76" spans="1:9" hidden="1" x14ac:dyDescent="0.2">
      <c r="A76" t="s">
        <v>499</v>
      </c>
      <c r="B76">
        <v>27</v>
      </c>
      <c r="C76" t="s">
        <v>491</v>
      </c>
      <c r="D76">
        <v>101</v>
      </c>
      <c r="E76" t="s">
        <v>440</v>
      </c>
      <c r="F76" t="s">
        <v>102</v>
      </c>
      <c r="G76">
        <v>332.5</v>
      </c>
      <c r="H76">
        <v>1</v>
      </c>
      <c r="I76">
        <v>10</v>
      </c>
    </row>
    <row r="77" spans="1:9" hidden="1" x14ac:dyDescent="0.2">
      <c r="A77" t="s">
        <v>499</v>
      </c>
      <c r="B77">
        <v>27</v>
      </c>
      <c r="C77" t="s">
        <v>491</v>
      </c>
      <c r="D77">
        <v>101</v>
      </c>
      <c r="E77" t="s">
        <v>440</v>
      </c>
      <c r="F77" t="s">
        <v>39</v>
      </c>
      <c r="G77">
        <v>476.5</v>
      </c>
      <c r="H77">
        <v>1</v>
      </c>
      <c r="I77">
        <v>10</v>
      </c>
    </row>
    <row r="78" spans="1:9" hidden="1" x14ac:dyDescent="0.2">
      <c r="A78" t="s">
        <v>499</v>
      </c>
      <c r="B78">
        <v>28</v>
      </c>
      <c r="C78" t="s">
        <v>492</v>
      </c>
      <c r="D78">
        <v>101</v>
      </c>
      <c r="E78" t="s">
        <v>440</v>
      </c>
      <c r="F78" t="s">
        <v>22</v>
      </c>
      <c r="G78">
        <v>6442</v>
      </c>
      <c r="H78">
        <v>4</v>
      </c>
      <c r="I78">
        <v>10</v>
      </c>
    </row>
    <row r="79" spans="1:9" hidden="1" x14ac:dyDescent="0.2">
      <c r="A79" t="s">
        <v>499</v>
      </c>
      <c r="B79">
        <v>28</v>
      </c>
      <c r="C79" t="s">
        <v>492</v>
      </c>
      <c r="D79">
        <v>101</v>
      </c>
      <c r="E79" t="s">
        <v>440</v>
      </c>
      <c r="F79" t="s">
        <v>102</v>
      </c>
      <c r="G79">
        <v>1092</v>
      </c>
      <c r="H79">
        <v>2</v>
      </c>
      <c r="I79">
        <v>10</v>
      </c>
    </row>
    <row r="80" spans="1:9" hidden="1" x14ac:dyDescent="0.2">
      <c r="A80" t="s">
        <v>499</v>
      </c>
      <c r="B80">
        <v>32</v>
      </c>
      <c r="C80" t="s">
        <v>493</v>
      </c>
      <c r="D80">
        <v>101</v>
      </c>
      <c r="E80" t="s">
        <v>440</v>
      </c>
      <c r="F80" t="s">
        <v>81</v>
      </c>
      <c r="G80">
        <v>99</v>
      </c>
      <c r="H80">
        <v>1</v>
      </c>
      <c r="I80">
        <v>10</v>
      </c>
    </row>
    <row r="81" spans="1:9" hidden="1" x14ac:dyDescent="0.2">
      <c r="A81" t="s">
        <v>499</v>
      </c>
      <c r="B81">
        <v>44</v>
      </c>
      <c r="C81" t="s">
        <v>494</v>
      </c>
      <c r="D81">
        <v>101</v>
      </c>
      <c r="E81" t="s">
        <v>440</v>
      </c>
      <c r="F81" t="s">
        <v>22</v>
      </c>
      <c r="G81">
        <v>4466.5</v>
      </c>
      <c r="H81">
        <v>4</v>
      </c>
      <c r="I81">
        <v>10</v>
      </c>
    </row>
    <row r="82" spans="1:9" hidden="1" x14ac:dyDescent="0.2">
      <c r="A82" t="s">
        <v>499</v>
      </c>
      <c r="B82">
        <v>44</v>
      </c>
      <c r="C82" t="s">
        <v>494</v>
      </c>
      <c r="D82">
        <v>101</v>
      </c>
      <c r="E82" t="s">
        <v>440</v>
      </c>
      <c r="F82" t="s">
        <v>81</v>
      </c>
      <c r="G82">
        <v>658</v>
      </c>
      <c r="H82">
        <v>2</v>
      </c>
      <c r="I82">
        <v>10</v>
      </c>
    </row>
    <row r="83" spans="1:9" hidden="1" x14ac:dyDescent="0.2">
      <c r="A83" t="s">
        <v>499</v>
      </c>
      <c r="B83">
        <v>44</v>
      </c>
      <c r="C83" t="s">
        <v>494</v>
      </c>
      <c r="D83">
        <v>101</v>
      </c>
      <c r="E83" t="s">
        <v>440</v>
      </c>
      <c r="F83" t="s">
        <v>82</v>
      </c>
      <c r="G83">
        <v>220.5</v>
      </c>
      <c r="H83">
        <v>1</v>
      </c>
      <c r="I83">
        <v>10</v>
      </c>
    </row>
    <row r="84" spans="1:9" hidden="1" x14ac:dyDescent="0.2">
      <c r="A84" t="s">
        <v>499</v>
      </c>
      <c r="B84">
        <v>44</v>
      </c>
      <c r="C84" t="s">
        <v>494</v>
      </c>
      <c r="D84">
        <v>101</v>
      </c>
      <c r="E84" t="s">
        <v>440</v>
      </c>
      <c r="F84" t="s">
        <v>104</v>
      </c>
      <c r="G84">
        <v>2725</v>
      </c>
      <c r="H84">
        <v>1</v>
      </c>
      <c r="I84">
        <v>10</v>
      </c>
    </row>
    <row r="85" spans="1:9" hidden="1" x14ac:dyDescent="0.2">
      <c r="A85" t="s">
        <v>499</v>
      </c>
      <c r="B85">
        <v>44</v>
      </c>
      <c r="C85" t="s">
        <v>494</v>
      </c>
      <c r="D85">
        <v>101</v>
      </c>
      <c r="E85" t="s">
        <v>440</v>
      </c>
      <c r="F85" t="s">
        <v>102</v>
      </c>
      <c r="G85">
        <v>1306</v>
      </c>
      <c r="H85">
        <v>2</v>
      </c>
      <c r="I85">
        <v>10</v>
      </c>
    </row>
    <row r="86" spans="1:9" hidden="1" x14ac:dyDescent="0.2">
      <c r="A86" t="s">
        <v>499</v>
      </c>
      <c r="B86">
        <v>44</v>
      </c>
      <c r="C86" t="s">
        <v>494</v>
      </c>
      <c r="D86">
        <v>101</v>
      </c>
      <c r="E86" t="s">
        <v>440</v>
      </c>
      <c r="F86" t="s">
        <v>39</v>
      </c>
      <c r="G86">
        <v>3424.5</v>
      </c>
      <c r="H86">
        <v>4</v>
      </c>
      <c r="I86">
        <v>10</v>
      </c>
    </row>
    <row r="87" spans="1:9" hidden="1" x14ac:dyDescent="0.2">
      <c r="A87" t="s">
        <v>499</v>
      </c>
      <c r="B87">
        <v>75</v>
      </c>
      <c r="C87" t="s">
        <v>495</v>
      </c>
      <c r="D87">
        <v>101</v>
      </c>
      <c r="E87" t="s">
        <v>440</v>
      </c>
      <c r="F87" t="s">
        <v>22</v>
      </c>
      <c r="G87">
        <v>1834</v>
      </c>
      <c r="H87">
        <v>1</v>
      </c>
      <c r="I87">
        <v>10</v>
      </c>
    </row>
    <row r="88" spans="1:9" hidden="1" x14ac:dyDescent="0.2">
      <c r="A88" t="s">
        <v>499</v>
      </c>
      <c r="B88">
        <v>75</v>
      </c>
      <c r="C88" t="s">
        <v>495</v>
      </c>
      <c r="D88">
        <v>101</v>
      </c>
      <c r="E88" t="s">
        <v>440</v>
      </c>
      <c r="F88" t="s">
        <v>81</v>
      </c>
      <c r="G88">
        <v>11210</v>
      </c>
      <c r="H88">
        <v>4</v>
      </c>
      <c r="I88">
        <v>10</v>
      </c>
    </row>
    <row r="89" spans="1:9" hidden="1" x14ac:dyDescent="0.2">
      <c r="A89" t="s">
        <v>499</v>
      </c>
      <c r="B89">
        <v>75</v>
      </c>
      <c r="C89" t="s">
        <v>495</v>
      </c>
      <c r="D89">
        <v>101</v>
      </c>
      <c r="E89" t="s">
        <v>440</v>
      </c>
      <c r="F89" t="s">
        <v>102</v>
      </c>
      <c r="G89">
        <v>1160</v>
      </c>
      <c r="H89">
        <v>1</v>
      </c>
      <c r="I89">
        <v>10</v>
      </c>
    </row>
    <row r="90" spans="1:9" hidden="1" x14ac:dyDescent="0.2">
      <c r="A90" t="s">
        <v>499</v>
      </c>
      <c r="B90">
        <v>75</v>
      </c>
      <c r="C90" t="s">
        <v>495</v>
      </c>
      <c r="D90">
        <v>101</v>
      </c>
      <c r="E90" t="s">
        <v>440</v>
      </c>
      <c r="F90" t="s">
        <v>94</v>
      </c>
      <c r="G90">
        <v>897</v>
      </c>
      <c r="H90">
        <v>1</v>
      </c>
      <c r="I90">
        <v>10</v>
      </c>
    </row>
    <row r="91" spans="1:9" hidden="1" x14ac:dyDescent="0.2">
      <c r="A91" t="s">
        <v>499</v>
      </c>
      <c r="B91">
        <v>75</v>
      </c>
      <c r="C91" t="s">
        <v>495</v>
      </c>
      <c r="D91">
        <v>101</v>
      </c>
      <c r="E91" t="s">
        <v>440</v>
      </c>
      <c r="F91" t="s">
        <v>39</v>
      </c>
      <c r="G91">
        <v>1963.5</v>
      </c>
      <c r="H91">
        <v>1</v>
      </c>
      <c r="I91">
        <v>10</v>
      </c>
    </row>
    <row r="92" spans="1:9" hidden="1" x14ac:dyDescent="0.2">
      <c r="A92" t="s">
        <v>499</v>
      </c>
      <c r="B92">
        <v>76</v>
      </c>
      <c r="C92" t="s">
        <v>496</v>
      </c>
      <c r="D92">
        <v>101</v>
      </c>
      <c r="E92" t="s">
        <v>440</v>
      </c>
      <c r="F92" t="s">
        <v>22</v>
      </c>
      <c r="G92">
        <v>1262.5</v>
      </c>
      <c r="H92">
        <v>1</v>
      </c>
      <c r="I92">
        <v>10</v>
      </c>
    </row>
    <row r="93" spans="1:9" hidden="1" x14ac:dyDescent="0.2">
      <c r="A93" t="s">
        <v>499</v>
      </c>
      <c r="B93">
        <v>76</v>
      </c>
      <c r="C93" t="s">
        <v>496</v>
      </c>
      <c r="D93">
        <v>101</v>
      </c>
      <c r="E93" t="s">
        <v>440</v>
      </c>
      <c r="F93" t="s">
        <v>81</v>
      </c>
      <c r="G93">
        <v>7115</v>
      </c>
      <c r="H93">
        <v>3</v>
      </c>
      <c r="I93">
        <v>10</v>
      </c>
    </row>
    <row r="94" spans="1:9" hidden="1" x14ac:dyDescent="0.2">
      <c r="A94" t="s">
        <v>499</v>
      </c>
      <c r="B94">
        <v>76</v>
      </c>
      <c r="C94" t="s">
        <v>496</v>
      </c>
      <c r="D94">
        <v>101</v>
      </c>
      <c r="E94" t="s">
        <v>440</v>
      </c>
      <c r="F94" t="s">
        <v>82</v>
      </c>
      <c r="G94">
        <v>1176</v>
      </c>
      <c r="H94">
        <v>1</v>
      </c>
      <c r="I94">
        <v>10</v>
      </c>
    </row>
    <row r="95" spans="1:9" hidden="1" x14ac:dyDescent="0.2">
      <c r="A95" t="s">
        <v>499</v>
      </c>
      <c r="B95">
        <v>93</v>
      </c>
      <c r="C95" t="s">
        <v>497</v>
      </c>
      <c r="D95">
        <v>101</v>
      </c>
      <c r="E95" t="s">
        <v>440</v>
      </c>
      <c r="F95" t="s">
        <v>81</v>
      </c>
      <c r="G95">
        <v>13662.5</v>
      </c>
      <c r="H95">
        <v>9</v>
      </c>
      <c r="I95">
        <v>10</v>
      </c>
    </row>
    <row r="96" spans="1:9" hidden="1" x14ac:dyDescent="0.2">
      <c r="A96" t="s">
        <v>499</v>
      </c>
      <c r="B96">
        <v>93</v>
      </c>
      <c r="C96" t="s">
        <v>497</v>
      </c>
      <c r="D96">
        <v>101</v>
      </c>
      <c r="E96" t="s">
        <v>440</v>
      </c>
      <c r="F96" t="s">
        <v>102</v>
      </c>
      <c r="G96">
        <v>3106.5</v>
      </c>
      <c r="H96">
        <v>2</v>
      </c>
      <c r="I96">
        <v>10</v>
      </c>
    </row>
    <row r="97" spans="1:9" x14ac:dyDescent="0.2">
      <c r="A97" t="s">
        <v>499</v>
      </c>
      <c r="B97">
        <v>100</v>
      </c>
      <c r="C97" t="s">
        <v>181</v>
      </c>
      <c r="D97">
        <v>101</v>
      </c>
      <c r="E97" t="s">
        <v>440</v>
      </c>
      <c r="F97" t="s">
        <v>22</v>
      </c>
      <c r="G97">
        <v>298200</v>
      </c>
      <c r="H97">
        <v>114</v>
      </c>
      <c r="I97">
        <v>0.46120263297883679</v>
      </c>
    </row>
    <row r="98" spans="1:9" x14ac:dyDescent="0.2">
      <c r="A98" t="s">
        <v>499</v>
      </c>
      <c r="B98">
        <v>100</v>
      </c>
      <c r="C98" t="s">
        <v>181</v>
      </c>
      <c r="D98">
        <v>101</v>
      </c>
      <c r="E98" t="s">
        <v>440</v>
      </c>
      <c r="F98" t="s">
        <v>51</v>
      </c>
      <c r="G98">
        <v>22259.5</v>
      </c>
      <c r="H98">
        <v>8</v>
      </c>
      <c r="I98">
        <v>10</v>
      </c>
    </row>
    <row r="99" spans="1:9" x14ac:dyDescent="0.2">
      <c r="A99" t="s">
        <v>499</v>
      </c>
      <c r="B99">
        <v>100</v>
      </c>
      <c r="C99" t="s">
        <v>181</v>
      </c>
      <c r="D99">
        <v>101</v>
      </c>
      <c r="E99" t="s">
        <v>440</v>
      </c>
      <c r="F99" t="s">
        <v>81</v>
      </c>
      <c r="G99">
        <v>98391.5</v>
      </c>
      <c r="H99">
        <v>86</v>
      </c>
      <c r="I99">
        <v>0.50062443169236059</v>
      </c>
    </row>
    <row r="100" spans="1:9" x14ac:dyDescent="0.2">
      <c r="A100" t="s">
        <v>499</v>
      </c>
      <c r="B100">
        <v>100</v>
      </c>
      <c r="C100" t="s">
        <v>181</v>
      </c>
      <c r="D100">
        <v>101</v>
      </c>
      <c r="E100" t="s">
        <v>440</v>
      </c>
      <c r="F100" t="s">
        <v>82</v>
      </c>
      <c r="G100">
        <v>6418.5</v>
      </c>
      <c r="H100">
        <v>5</v>
      </c>
      <c r="I100">
        <v>10</v>
      </c>
    </row>
    <row r="101" spans="1:9" x14ac:dyDescent="0.2">
      <c r="A101" t="s">
        <v>499</v>
      </c>
      <c r="B101">
        <v>100</v>
      </c>
      <c r="C101" t="s">
        <v>181</v>
      </c>
      <c r="D101">
        <v>101</v>
      </c>
      <c r="E101" t="s">
        <v>440</v>
      </c>
      <c r="F101" t="s">
        <v>104</v>
      </c>
      <c r="G101">
        <v>32352.5</v>
      </c>
      <c r="H101">
        <v>8</v>
      </c>
      <c r="I101">
        <v>10</v>
      </c>
    </row>
    <row r="102" spans="1:9" x14ac:dyDescent="0.2">
      <c r="A102" t="s">
        <v>499</v>
      </c>
      <c r="B102">
        <v>100</v>
      </c>
      <c r="C102" t="s">
        <v>181</v>
      </c>
      <c r="D102">
        <v>101</v>
      </c>
      <c r="E102" t="s">
        <v>440</v>
      </c>
      <c r="F102" t="s">
        <v>102</v>
      </c>
      <c r="G102">
        <v>24511</v>
      </c>
      <c r="H102">
        <v>25</v>
      </c>
      <c r="I102">
        <v>0.71721695413984587</v>
      </c>
    </row>
    <row r="103" spans="1:9" x14ac:dyDescent="0.2">
      <c r="A103" t="s">
        <v>499</v>
      </c>
      <c r="B103">
        <v>100</v>
      </c>
      <c r="C103" t="s">
        <v>181</v>
      </c>
      <c r="D103">
        <v>101</v>
      </c>
      <c r="E103" t="s">
        <v>440</v>
      </c>
      <c r="F103" t="s">
        <v>94</v>
      </c>
      <c r="G103">
        <v>897</v>
      </c>
      <c r="H103">
        <v>1</v>
      </c>
      <c r="I103">
        <v>10</v>
      </c>
    </row>
    <row r="104" spans="1:9" x14ac:dyDescent="0.2">
      <c r="A104" t="s">
        <v>499</v>
      </c>
      <c r="B104">
        <v>100</v>
      </c>
      <c r="C104" t="s">
        <v>181</v>
      </c>
      <c r="D104">
        <v>101</v>
      </c>
      <c r="E104" t="s">
        <v>440</v>
      </c>
      <c r="F104" t="s">
        <v>39</v>
      </c>
      <c r="G104">
        <v>7926</v>
      </c>
      <c r="H104">
        <v>9</v>
      </c>
      <c r="I104">
        <v>10</v>
      </c>
    </row>
    <row r="105" spans="1:9" hidden="1" x14ac:dyDescent="0.2">
      <c r="A105" t="s">
        <v>499</v>
      </c>
      <c r="B105">
        <v>102</v>
      </c>
      <c r="C105" t="s">
        <v>498</v>
      </c>
      <c r="D105">
        <v>101</v>
      </c>
      <c r="E105" t="s">
        <v>440</v>
      </c>
      <c r="F105" t="s">
        <v>22</v>
      </c>
      <c r="G105">
        <v>249023.5</v>
      </c>
      <c r="H105">
        <v>85</v>
      </c>
      <c r="I105">
        <v>0.50233123370414368</v>
      </c>
    </row>
    <row r="106" spans="1:9" hidden="1" x14ac:dyDescent="0.2">
      <c r="A106" t="s">
        <v>499</v>
      </c>
      <c r="B106">
        <v>102</v>
      </c>
      <c r="C106" t="s">
        <v>498</v>
      </c>
      <c r="D106">
        <v>101</v>
      </c>
      <c r="E106" t="s">
        <v>440</v>
      </c>
      <c r="F106" t="s">
        <v>51</v>
      </c>
      <c r="G106">
        <v>14493.5</v>
      </c>
      <c r="H106">
        <v>6</v>
      </c>
      <c r="I106">
        <v>10</v>
      </c>
    </row>
    <row r="107" spans="1:9" hidden="1" x14ac:dyDescent="0.2">
      <c r="A107" t="s">
        <v>499</v>
      </c>
      <c r="B107">
        <v>102</v>
      </c>
      <c r="C107" t="s">
        <v>498</v>
      </c>
      <c r="D107">
        <v>101</v>
      </c>
      <c r="E107" t="s">
        <v>440</v>
      </c>
      <c r="F107" t="s">
        <v>81</v>
      </c>
      <c r="G107">
        <v>31807</v>
      </c>
      <c r="H107">
        <v>32</v>
      </c>
      <c r="I107">
        <v>0.66750180748988031</v>
      </c>
    </row>
    <row r="108" spans="1:9" hidden="1" x14ac:dyDescent="0.2">
      <c r="A108" t="s">
        <v>499</v>
      </c>
      <c r="B108">
        <v>102</v>
      </c>
      <c r="C108" t="s">
        <v>498</v>
      </c>
      <c r="D108">
        <v>101</v>
      </c>
      <c r="E108" t="s">
        <v>440</v>
      </c>
      <c r="F108" t="s">
        <v>82</v>
      </c>
      <c r="G108">
        <v>4032</v>
      </c>
      <c r="H108">
        <v>2</v>
      </c>
      <c r="I108">
        <v>10</v>
      </c>
    </row>
    <row r="109" spans="1:9" hidden="1" x14ac:dyDescent="0.2">
      <c r="A109" t="s">
        <v>499</v>
      </c>
      <c r="B109">
        <v>102</v>
      </c>
      <c r="C109" t="s">
        <v>498</v>
      </c>
      <c r="D109">
        <v>101</v>
      </c>
      <c r="E109" t="s">
        <v>440</v>
      </c>
      <c r="F109" t="s">
        <v>104</v>
      </c>
      <c r="G109">
        <v>29627.5</v>
      </c>
      <c r="H109">
        <v>7</v>
      </c>
      <c r="I109">
        <v>10</v>
      </c>
    </row>
    <row r="110" spans="1:9" hidden="1" x14ac:dyDescent="0.2">
      <c r="A110" t="s">
        <v>499</v>
      </c>
      <c r="B110">
        <v>102</v>
      </c>
      <c r="C110" t="s">
        <v>498</v>
      </c>
      <c r="D110">
        <v>101</v>
      </c>
      <c r="E110" t="s">
        <v>440</v>
      </c>
      <c r="F110" t="s">
        <v>102</v>
      </c>
      <c r="G110">
        <v>17514</v>
      </c>
      <c r="H110">
        <v>17</v>
      </c>
      <c r="I110">
        <v>0.80239913827692999</v>
      </c>
    </row>
    <row r="111" spans="1:9" hidden="1" x14ac:dyDescent="0.2">
      <c r="A111" t="s">
        <v>499</v>
      </c>
      <c r="B111">
        <v>102</v>
      </c>
      <c r="C111" t="s">
        <v>498</v>
      </c>
      <c r="D111">
        <v>101</v>
      </c>
      <c r="E111" t="s">
        <v>440</v>
      </c>
      <c r="F111" t="s">
        <v>39</v>
      </c>
      <c r="G111">
        <v>2061.5</v>
      </c>
      <c r="H111">
        <v>3</v>
      </c>
      <c r="I111">
        <v>10</v>
      </c>
    </row>
    <row r="112" spans="1:9" hidden="1" x14ac:dyDescent="0.2">
      <c r="A112">
        <v>2017</v>
      </c>
      <c r="B112">
        <v>101</v>
      </c>
      <c r="C112" t="s">
        <v>440</v>
      </c>
      <c r="D112">
        <v>11</v>
      </c>
      <c r="E112" t="s">
        <v>489</v>
      </c>
      <c r="F112" t="s">
        <v>81</v>
      </c>
      <c r="G112">
        <v>1880</v>
      </c>
      <c r="H112">
        <v>1</v>
      </c>
      <c r="I112">
        <v>10</v>
      </c>
    </row>
    <row r="113" spans="1:9" hidden="1" x14ac:dyDescent="0.2">
      <c r="A113">
        <v>2017</v>
      </c>
      <c r="B113">
        <v>101</v>
      </c>
      <c r="C113" t="s">
        <v>440</v>
      </c>
      <c r="D113">
        <v>24</v>
      </c>
      <c r="E113" t="s">
        <v>490</v>
      </c>
      <c r="F113" t="s">
        <v>22</v>
      </c>
      <c r="G113">
        <v>4800</v>
      </c>
      <c r="H113">
        <v>1</v>
      </c>
      <c r="I113">
        <v>10</v>
      </c>
    </row>
    <row r="114" spans="1:9" hidden="1" x14ac:dyDescent="0.2">
      <c r="A114">
        <v>2017</v>
      </c>
      <c r="B114">
        <v>101</v>
      </c>
      <c r="C114" t="s">
        <v>440</v>
      </c>
      <c r="D114">
        <v>27</v>
      </c>
      <c r="E114" t="s">
        <v>491</v>
      </c>
      <c r="F114" t="s">
        <v>22</v>
      </c>
      <c r="G114">
        <v>9027</v>
      </c>
      <c r="H114">
        <v>8</v>
      </c>
      <c r="I114">
        <v>10</v>
      </c>
    </row>
    <row r="115" spans="1:9" hidden="1" x14ac:dyDescent="0.2">
      <c r="A115">
        <v>2017</v>
      </c>
      <c r="B115">
        <v>101</v>
      </c>
      <c r="C115" t="s">
        <v>440</v>
      </c>
      <c r="D115">
        <v>27</v>
      </c>
      <c r="E115" t="s">
        <v>491</v>
      </c>
      <c r="F115" t="s">
        <v>51</v>
      </c>
      <c r="G115">
        <v>2508</v>
      </c>
      <c r="H115">
        <v>1</v>
      </c>
      <c r="I115">
        <v>10</v>
      </c>
    </row>
    <row r="116" spans="1:9" hidden="1" x14ac:dyDescent="0.2">
      <c r="A116">
        <v>2017</v>
      </c>
      <c r="B116">
        <v>101</v>
      </c>
      <c r="C116" t="s">
        <v>440</v>
      </c>
      <c r="D116">
        <v>27</v>
      </c>
      <c r="E116" t="s">
        <v>491</v>
      </c>
      <c r="F116" t="s">
        <v>81</v>
      </c>
      <c r="G116">
        <v>570</v>
      </c>
      <c r="H116">
        <v>1</v>
      </c>
      <c r="I116">
        <v>10</v>
      </c>
    </row>
    <row r="117" spans="1:9" hidden="1" x14ac:dyDescent="0.2">
      <c r="A117">
        <v>2017</v>
      </c>
      <c r="B117">
        <v>101</v>
      </c>
      <c r="C117" t="s">
        <v>440</v>
      </c>
      <c r="D117">
        <v>28</v>
      </c>
      <c r="E117" t="s">
        <v>492</v>
      </c>
      <c r="F117" t="s">
        <v>22</v>
      </c>
      <c r="G117">
        <v>2750</v>
      </c>
      <c r="H117">
        <v>1</v>
      </c>
      <c r="I117">
        <v>10</v>
      </c>
    </row>
    <row r="118" spans="1:9" hidden="1" x14ac:dyDescent="0.2">
      <c r="A118">
        <v>2017</v>
      </c>
      <c r="B118">
        <v>101</v>
      </c>
      <c r="C118" t="s">
        <v>440</v>
      </c>
      <c r="D118">
        <v>44</v>
      </c>
      <c r="E118" t="s">
        <v>494</v>
      </c>
      <c r="F118" t="s">
        <v>22</v>
      </c>
      <c r="G118">
        <v>13146</v>
      </c>
      <c r="H118">
        <v>4</v>
      </c>
      <c r="I118">
        <v>10</v>
      </c>
    </row>
    <row r="119" spans="1:9" hidden="1" x14ac:dyDescent="0.2">
      <c r="A119">
        <v>2017</v>
      </c>
      <c r="B119">
        <v>101</v>
      </c>
      <c r="C119" t="s">
        <v>440</v>
      </c>
      <c r="D119">
        <v>44</v>
      </c>
      <c r="E119" t="s">
        <v>494</v>
      </c>
      <c r="F119" t="s">
        <v>51</v>
      </c>
      <c r="G119">
        <v>7927</v>
      </c>
      <c r="H119">
        <v>2</v>
      </c>
      <c r="I119">
        <v>10</v>
      </c>
    </row>
    <row r="120" spans="1:9" hidden="1" x14ac:dyDescent="0.2">
      <c r="A120">
        <v>2017</v>
      </c>
      <c r="B120">
        <v>101</v>
      </c>
      <c r="C120" t="s">
        <v>440</v>
      </c>
      <c r="D120">
        <v>44</v>
      </c>
      <c r="E120" t="s">
        <v>494</v>
      </c>
      <c r="F120" t="s">
        <v>81</v>
      </c>
      <c r="G120">
        <v>1965</v>
      </c>
      <c r="H120">
        <v>1</v>
      </c>
      <c r="I120">
        <v>10</v>
      </c>
    </row>
    <row r="121" spans="1:9" hidden="1" x14ac:dyDescent="0.2">
      <c r="A121">
        <v>2017</v>
      </c>
      <c r="B121">
        <v>101</v>
      </c>
      <c r="C121" t="s">
        <v>440</v>
      </c>
      <c r="D121">
        <v>44</v>
      </c>
      <c r="E121" t="s">
        <v>494</v>
      </c>
      <c r="F121" t="s">
        <v>82</v>
      </c>
      <c r="G121">
        <v>1120</v>
      </c>
      <c r="H121">
        <v>1</v>
      </c>
      <c r="I121">
        <v>10</v>
      </c>
    </row>
    <row r="122" spans="1:9" hidden="1" x14ac:dyDescent="0.2">
      <c r="A122">
        <v>2017</v>
      </c>
      <c r="B122">
        <v>101</v>
      </c>
      <c r="C122" t="s">
        <v>440</v>
      </c>
      <c r="D122">
        <v>44</v>
      </c>
      <c r="E122" t="s">
        <v>494</v>
      </c>
      <c r="F122" t="s">
        <v>104</v>
      </c>
      <c r="G122">
        <v>3075</v>
      </c>
      <c r="H122">
        <v>1</v>
      </c>
      <c r="I122">
        <v>10</v>
      </c>
    </row>
    <row r="123" spans="1:9" hidden="1" x14ac:dyDescent="0.2">
      <c r="A123">
        <v>2017</v>
      </c>
      <c r="B123">
        <v>101</v>
      </c>
      <c r="C123" t="s">
        <v>440</v>
      </c>
      <c r="D123">
        <v>44</v>
      </c>
      <c r="E123" t="s">
        <v>494</v>
      </c>
      <c r="F123" t="s">
        <v>102</v>
      </c>
      <c r="G123">
        <v>1898</v>
      </c>
      <c r="H123">
        <v>2</v>
      </c>
      <c r="I123">
        <v>10</v>
      </c>
    </row>
    <row r="124" spans="1:9" hidden="1" x14ac:dyDescent="0.2">
      <c r="A124">
        <v>2017</v>
      </c>
      <c r="B124">
        <v>101</v>
      </c>
      <c r="C124" t="s">
        <v>440</v>
      </c>
      <c r="D124">
        <v>52</v>
      </c>
      <c r="E124" t="s">
        <v>500</v>
      </c>
      <c r="F124" t="s">
        <v>22</v>
      </c>
      <c r="G124">
        <v>4380</v>
      </c>
      <c r="H124">
        <v>1</v>
      </c>
      <c r="I124">
        <v>10</v>
      </c>
    </row>
    <row r="125" spans="1:9" hidden="1" x14ac:dyDescent="0.2">
      <c r="A125">
        <v>2017</v>
      </c>
      <c r="B125">
        <v>101</v>
      </c>
      <c r="C125" t="s">
        <v>440</v>
      </c>
      <c r="D125">
        <v>52</v>
      </c>
      <c r="E125" t="s">
        <v>500</v>
      </c>
      <c r="F125" t="s">
        <v>51</v>
      </c>
      <c r="G125">
        <v>3027</v>
      </c>
      <c r="H125">
        <v>2</v>
      </c>
      <c r="I125">
        <v>10</v>
      </c>
    </row>
    <row r="126" spans="1:9" hidden="1" x14ac:dyDescent="0.2">
      <c r="A126">
        <v>2017</v>
      </c>
      <c r="B126">
        <v>101</v>
      </c>
      <c r="C126" t="s">
        <v>440</v>
      </c>
      <c r="D126">
        <v>52</v>
      </c>
      <c r="E126" t="s">
        <v>500</v>
      </c>
      <c r="F126" t="s">
        <v>81</v>
      </c>
      <c r="G126">
        <v>815</v>
      </c>
      <c r="H126">
        <v>1</v>
      </c>
      <c r="I126">
        <v>10</v>
      </c>
    </row>
    <row r="127" spans="1:9" hidden="1" x14ac:dyDescent="0.2">
      <c r="A127">
        <v>2017</v>
      </c>
      <c r="B127">
        <v>101</v>
      </c>
      <c r="C127" t="s">
        <v>440</v>
      </c>
      <c r="D127">
        <v>53</v>
      </c>
      <c r="E127" t="s">
        <v>501</v>
      </c>
      <c r="F127" t="s">
        <v>22</v>
      </c>
      <c r="G127">
        <v>1326</v>
      </c>
      <c r="H127">
        <v>1</v>
      </c>
      <c r="I127">
        <v>10</v>
      </c>
    </row>
    <row r="128" spans="1:9" hidden="1" x14ac:dyDescent="0.2">
      <c r="A128">
        <v>2017</v>
      </c>
      <c r="B128">
        <v>101</v>
      </c>
      <c r="C128" t="s">
        <v>440</v>
      </c>
      <c r="D128">
        <v>75</v>
      </c>
      <c r="E128" t="s">
        <v>495</v>
      </c>
      <c r="F128" t="s">
        <v>81</v>
      </c>
      <c r="G128">
        <v>4750</v>
      </c>
      <c r="H128">
        <v>2</v>
      </c>
      <c r="I128">
        <v>10</v>
      </c>
    </row>
    <row r="129" spans="1:9" hidden="1" x14ac:dyDescent="0.2">
      <c r="A129">
        <v>2017</v>
      </c>
      <c r="B129">
        <v>101</v>
      </c>
      <c r="C129" t="s">
        <v>440</v>
      </c>
      <c r="D129">
        <v>75</v>
      </c>
      <c r="E129" t="s">
        <v>495</v>
      </c>
      <c r="F129" t="s">
        <v>102</v>
      </c>
      <c r="G129">
        <v>1344</v>
      </c>
      <c r="H129">
        <v>1</v>
      </c>
      <c r="I129">
        <v>10</v>
      </c>
    </row>
    <row r="130" spans="1:9" hidden="1" x14ac:dyDescent="0.2">
      <c r="A130">
        <v>2017</v>
      </c>
      <c r="B130">
        <v>101</v>
      </c>
      <c r="C130" t="s">
        <v>440</v>
      </c>
      <c r="D130">
        <v>75</v>
      </c>
      <c r="E130" t="s">
        <v>495</v>
      </c>
      <c r="F130" t="s">
        <v>39</v>
      </c>
      <c r="G130">
        <v>2350</v>
      </c>
      <c r="H130">
        <v>1</v>
      </c>
      <c r="I130">
        <v>10</v>
      </c>
    </row>
    <row r="131" spans="1:9" hidden="1" x14ac:dyDescent="0.2">
      <c r="A131">
        <v>2017</v>
      </c>
      <c r="B131">
        <v>101</v>
      </c>
      <c r="C131" t="s">
        <v>440</v>
      </c>
      <c r="D131">
        <v>76</v>
      </c>
      <c r="E131" t="s">
        <v>496</v>
      </c>
      <c r="F131" t="s">
        <v>22</v>
      </c>
      <c r="G131">
        <v>4961</v>
      </c>
      <c r="H131">
        <v>2</v>
      </c>
      <c r="I131">
        <v>10</v>
      </c>
    </row>
    <row r="132" spans="1:9" hidden="1" x14ac:dyDescent="0.2">
      <c r="A132">
        <v>2017</v>
      </c>
      <c r="B132">
        <v>101</v>
      </c>
      <c r="C132" t="s">
        <v>440</v>
      </c>
      <c r="D132">
        <v>76</v>
      </c>
      <c r="E132" t="s">
        <v>496</v>
      </c>
      <c r="F132" t="s">
        <v>102</v>
      </c>
      <c r="G132">
        <v>1595</v>
      </c>
      <c r="H132">
        <v>1</v>
      </c>
      <c r="I132">
        <v>10</v>
      </c>
    </row>
    <row r="133" spans="1:9" hidden="1" x14ac:dyDescent="0.2">
      <c r="A133">
        <v>2017</v>
      </c>
      <c r="B133">
        <v>101</v>
      </c>
      <c r="C133" t="s">
        <v>440</v>
      </c>
      <c r="D133">
        <v>93</v>
      </c>
      <c r="E133" t="s">
        <v>497</v>
      </c>
      <c r="F133" t="s">
        <v>22</v>
      </c>
      <c r="G133">
        <v>2500</v>
      </c>
      <c r="H133">
        <v>1</v>
      </c>
      <c r="I133">
        <v>10</v>
      </c>
    </row>
    <row r="134" spans="1:9" hidden="1" x14ac:dyDescent="0.2">
      <c r="A134">
        <v>2017</v>
      </c>
      <c r="B134">
        <v>101</v>
      </c>
      <c r="C134" t="s">
        <v>440</v>
      </c>
      <c r="D134">
        <v>93</v>
      </c>
      <c r="E134" t="s">
        <v>497</v>
      </c>
      <c r="F134" t="s">
        <v>102</v>
      </c>
      <c r="G134">
        <v>1605</v>
      </c>
      <c r="H134">
        <v>1</v>
      </c>
      <c r="I134">
        <v>10</v>
      </c>
    </row>
    <row r="135" spans="1:9" hidden="1" x14ac:dyDescent="0.2">
      <c r="A135">
        <v>2017</v>
      </c>
      <c r="B135">
        <v>101</v>
      </c>
      <c r="C135" t="s">
        <v>440</v>
      </c>
      <c r="D135">
        <v>93</v>
      </c>
      <c r="E135" t="s">
        <v>497</v>
      </c>
      <c r="F135" t="s">
        <v>39</v>
      </c>
      <c r="G135">
        <v>4756</v>
      </c>
      <c r="H135">
        <v>2</v>
      </c>
      <c r="I135">
        <v>10</v>
      </c>
    </row>
    <row r="136" spans="1:9" hidden="1" x14ac:dyDescent="0.2">
      <c r="A136">
        <v>2017</v>
      </c>
      <c r="B136">
        <v>101</v>
      </c>
      <c r="C136" t="s">
        <v>440</v>
      </c>
      <c r="D136">
        <v>102</v>
      </c>
      <c r="E136" t="s">
        <v>498</v>
      </c>
      <c r="F136" t="s">
        <v>22</v>
      </c>
      <c r="G136">
        <v>153606</v>
      </c>
      <c r="H136">
        <v>31</v>
      </c>
      <c r="I136">
        <v>0.67369734654593327</v>
      </c>
    </row>
    <row r="137" spans="1:9" hidden="1" x14ac:dyDescent="0.2">
      <c r="A137">
        <v>2017</v>
      </c>
      <c r="B137">
        <v>101</v>
      </c>
      <c r="C137" t="s">
        <v>440</v>
      </c>
      <c r="D137">
        <v>102</v>
      </c>
      <c r="E137" t="s">
        <v>498</v>
      </c>
      <c r="F137" t="s">
        <v>81</v>
      </c>
      <c r="G137">
        <v>18649</v>
      </c>
      <c r="H137">
        <v>28</v>
      </c>
      <c r="I137">
        <v>0.6939498761803401</v>
      </c>
    </row>
    <row r="138" spans="1:9" hidden="1" x14ac:dyDescent="0.2">
      <c r="A138">
        <v>2017</v>
      </c>
      <c r="B138">
        <v>101</v>
      </c>
      <c r="C138" t="s">
        <v>440</v>
      </c>
      <c r="D138">
        <v>102</v>
      </c>
      <c r="E138" t="s">
        <v>498</v>
      </c>
      <c r="F138" t="s">
        <v>104</v>
      </c>
      <c r="G138">
        <v>27608</v>
      </c>
      <c r="H138">
        <v>8</v>
      </c>
      <c r="I138">
        <v>10</v>
      </c>
    </row>
    <row r="139" spans="1:9" hidden="1" x14ac:dyDescent="0.2">
      <c r="A139">
        <v>2017</v>
      </c>
      <c r="B139">
        <v>101</v>
      </c>
      <c r="C139" t="s">
        <v>440</v>
      </c>
      <c r="D139">
        <v>102</v>
      </c>
      <c r="E139" t="s">
        <v>498</v>
      </c>
      <c r="F139" t="s">
        <v>102</v>
      </c>
      <c r="G139">
        <v>17969</v>
      </c>
      <c r="H139">
        <v>9</v>
      </c>
      <c r="I139">
        <v>10</v>
      </c>
    </row>
    <row r="140" spans="1:9" hidden="1" x14ac:dyDescent="0.2">
      <c r="A140">
        <v>2017</v>
      </c>
      <c r="B140">
        <v>101</v>
      </c>
      <c r="C140" t="s">
        <v>440</v>
      </c>
      <c r="D140">
        <v>102</v>
      </c>
      <c r="E140" t="s">
        <v>498</v>
      </c>
      <c r="F140" t="s">
        <v>39</v>
      </c>
      <c r="G140">
        <v>716</v>
      </c>
      <c r="H140">
        <v>1</v>
      </c>
      <c r="I140">
        <v>10</v>
      </c>
    </row>
    <row r="141" spans="1:9" hidden="1" x14ac:dyDescent="0.2">
      <c r="A141">
        <v>2018</v>
      </c>
      <c r="B141">
        <v>101</v>
      </c>
      <c r="C141" t="s">
        <v>440</v>
      </c>
      <c r="D141">
        <v>11</v>
      </c>
      <c r="E141" t="s">
        <v>489</v>
      </c>
      <c r="F141" t="s">
        <v>22</v>
      </c>
      <c r="G141">
        <v>1400</v>
      </c>
      <c r="H141">
        <v>2</v>
      </c>
      <c r="I141">
        <v>10</v>
      </c>
    </row>
    <row r="142" spans="1:9" hidden="1" x14ac:dyDescent="0.2">
      <c r="A142">
        <v>2018</v>
      </c>
      <c r="B142">
        <v>101</v>
      </c>
      <c r="C142" t="s">
        <v>440</v>
      </c>
      <c r="D142">
        <v>24</v>
      </c>
      <c r="E142" t="s">
        <v>490</v>
      </c>
      <c r="F142" t="s">
        <v>81</v>
      </c>
      <c r="G142">
        <v>1088</v>
      </c>
      <c r="H142">
        <v>1</v>
      </c>
      <c r="I142">
        <v>10</v>
      </c>
    </row>
    <row r="143" spans="1:9" hidden="1" x14ac:dyDescent="0.2">
      <c r="A143">
        <v>2018</v>
      </c>
      <c r="B143">
        <v>101</v>
      </c>
      <c r="C143" t="s">
        <v>440</v>
      </c>
      <c r="D143">
        <v>27</v>
      </c>
      <c r="E143" t="s">
        <v>491</v>
      </c>
      <c r="F143" t="s">
        <v>22</v>
      </c>
      <c r="G143">
        <v>26742</v>
      </c>
      <c r="H143">
        <v>6</v>
      </c>
      <c r="I143">
        <v>10</v>
      </c>
    </row>
    <row r="144" spans="1:9" hidden="1" x14ac:dyDescent="0.2">
      <c r="A144">
        <v>2018</v>
      </c>
      <c r="B144">
        <v>101</v>
      </c>
      <c r="C144" t="s">
        <v>440</v>
      </c>
      <c r="D144">
        <v>27</v>
      </c>
      <c r="E144" t="s">
        <v>491</v>
      </c>
      <c r="F144" t="s">
        <v>81</v>
      </c>
      <c r="G144">
        <v>3654</v>
      </c>
      <c r="H144">
        <v>5</v>
      </c>
      <c r="I144">
        <v>10</v>
      </c>
    </row>
    <row r="145" spans="1:9" hidden="1" x14ac:dyDescent="0.2">
      <c r="A145">
        <v>2018</v>
      </c>
      <c r="B145">
        <v>101</v>
      </c>
      <c r="C145" t="s">
        <v>440</v>
      </c>
      <c r="D145">
        <v>27</v>
      </c>
      <c r="E145" t="s">
        <v>491</v>
      </c>
      <c r="F145" t="s">
        <v>102</v>
      </c>
      <c r="G145">
        <v>2016</v>
      </c>
      <c r="H145">
        <v>1</v>
      </c>
      <c r="I145">
        <v>10</v>
      </c>
    </row>
    <row r="146" spans="1:9" hidden="1" x14ac:dyDescent="0.2">
      <c r="A146">
        <v>2018</v>
      </c>
      <c r="B146">
        <v>101</v>
      </c>
      <c r="C146" t="s">
        <v>440</v>
      </c>
      <c r="D146">
        <v>28</v>
      </c>
      <c r="E146" t="s">
        <v>492</v>
      </c>
      <c r="F146" t="s">
        <v>22</v>
      </c>
      <c r="G146">
        <v>6021</v>
      </c>
      <c r="H146">
        <v>3</v>
      </c>
      <c r="I146">
        <v>10</v>
      </c>
    </row>
    <row r="147" spans="1:9" hidden="1" x14ac:dyDescent="0.2">
      <c r="A147">
        <v>2018</v>
      </c>
      <c r="B147">
        <v>101</v>
      </c>
      <c r="C147" t="s">
        <v>440</v>
      </c>
      <c r="D147">
        <v>44</v>
      </c>
      <c r="E147" t="s">
        <v>494</v>
      </c>
      <c r="F147" t="s">
        <v>51</v>
      </c>
      <c r="G147">
        <v>5350</v>
      </c>
      <c r="H147">
        <v>1</v>
      </c>
      <c r="I147">
        <v>10</v>
      </c>
    </row>
    <row r="148" spans="1:9" hidden="1" x14ac:dyDescent="0.2">
      <c r="A148">
        <v>2018</v>
      </c>
      <c r="B148">
        <v>101</v>
      </c>
      <c r="C148" t="s">
        <v>440</v>
      </c>
      <c r="D148">
        <v>44</v>
      </c>
      <c r="E148" t="s">
        <v>494</v>
      </c>
      <c r="F148" t="s">
        <v>104</v>
      </c>
      <c r="G148">
        <v>5352</v>
      </c>
      <c r="H148">
        <v>1</v>
      </c>
      <c r="I148">
        <v>10</v>
      </c>
    </row>
    <row r="149" spans="1:9" hidden="1" x14ac:dyDescent="0.2">
      <c r="A149">
        <v>2018</v>
      </c>
      <c r="B149">
        <v>101</v>
      </c>
      <c r="C149" t="s">
        <v>440</v>
      </c>
      <c r="D149">
        <v>52</v>
      </c>
      <c r="E149" t="s">
        <v>500</v>
      </c>
      <c r="F149" t="s">
        <v>22</v>
      </c>
      <c r="G149">
        <v>25472</v>
      </c>
      <c r="H149">
        <v>2</v>
      </c>
      <c r="I149">
        <v>10</v>
      </c>
    </row>
    <row r="150" spans="1:9" hidden="1" x14ac:dyDescent="0.2">
      <c r="A150">
        <v>2018</v>
      </c>
      <c r="B150">
        <v>101</v>
      </c>
      <c r="C150" t="s">
        <v>440</v>
      </c>
      <c r="D150">
        <v>75</v>
      </c>
      <c r="E150" t="s">
        <v>495</v>
      </c>
      <c r="F150" t="s">
        <v>22</v>
      </c>
      <c r="G150">
        <v>6663</v>
      </c>
      <c r="H150">
        <v>4</v>
      </c>
      <c r="I150">
        <v>10</v>
      </c>
    </row>
    <row r="151" spans="1:9" hidden="1" x14ac:dyDescent="0.2">
      <c r="A151">
        <v>2018</v>
      </c>
      <c r="B151">
        <v>101</v>
      </c>
      <c r="C151" t="s">
        <v>440</v>
      </c>
      <c r="D151">
        <v>76</v>
      </c>
      <c r="E151" t="s">
        <v>496</v>
      </c>
      <c r="F151" t="s">
        <v>22</v>
      </c>
      <c r="G151">
        <v>2990</v>
      </c>
      <c r="H151">
        <v>1</v>
      </c>
      <c r="I151">
        <v>10</v>
      </c>
    </row>
    <row r="152" spans="1:9" hidden="1" x14ac:dyDescent="0.2">
      <c r="A152">
        <v>2018</v>
      </c>
      <c r="B152">
        <v>101</v>
      </c>
      <c r="C152" t="s">
        <v>440</v>
      </c>
      <c r="D152">
        <v>93</v>
      </c>
      <c r="E152" t="s">
        <v>497</v>
      </c>
      <c r="F152" t="s">
        <v>22</v>
      </c>
      <c r="G152">
        <v>2553</v>
      </c>
      <c r="H152">
        <v>1</v>
      </c>
      <c r="I152">
        <v>10</v>
      </c>
    </row>
    <row r="153" spans="1:9" hidden="1" x14ac:dyDescent="0.2">
      <c r="A153">
        <v>2018</v>
      </c>
      <c r="B153">
        <v>101</v>
      </c>
      <c r="C153" t="s">
        <v>440</v>
      </c>
      <c r="D153">
        <v>102</v>
      </c>
      <c r="E153" t="s">
        <v>498</v>
      </c>
      <c r="F153" t="s">
        <v>22</v>
      </c>
      <c r="G153">
        <v>135813</v>
      </c>
      <c r="H153">
        <v>31</v>
      </c>
      <c r="I153">
        <v>0.67369734654593327</v>
      </c>
    </row>
    <row r="154" spans="1:9" hidden="1" x14ac:dyDescent="0.2">
      <c r="A154">
        <v>2018</v>
      </c>
      <c r="B154">
        <v>101</v>
      </c>
      <c r="C154" t="s">
        <v>440</v>
      </c>
      <c r="D154">
        <v>102</v>
      </c>
      <c r="E154" t="s">
        <v>498</v>
      </c>
      <c r="F154" t="s">
        <v>81</v>
      </c>
      <c r="G154">
        <v>34693</v>
      </c>
      <c r="H154">
        <v>28</v>
      </c>
      <c r="I154">
        <v>0.6939498761803401</v>
      </c>
    </row>
    <row r="155" spans="1:9" hidden="1" x14ac:dyDescent="0.2">
      <c r="A155">
        <v>2018</v>
      </c>
      <c r="B155">
        <v>101</v>
      </c>
      <c r="C155" t="s">
        <v>440</v>
      </c>
      <c r="D155">
        <v>102</v>
      </c>
      <c r="E155" t="s">
        <v>498</v>
      </c>
      <c r="F155" t="s">
        <v>104</v>
      </c>
      <c r="G155">
        <v>1724</v>
      </c>
      <c r="H155">
        <v>1</v>
      </c>
      <c r="I155">
        <v>10</v>
      </c>
    </row>
    <row r="156" spans="1:9" hidden="1" x14ac:dyDescent="0.2">
      <c r="A156">
        <v>2018</v>
      </c>
      <c r="B156">
        <v>101</v>
      </c>
      <c r="C156" t="s">
        <v>440</v>
      </c>
      <c r="D156">
        <v>102</v>
      </c>
      <c r="E156" t="s">
        <v>498</v>
      </c>
      <c r="F156" t="s">
        <v>102</v>
      </c>
      <c r="G156">
        <v>21414</v>
      </c>
      <c r="H156">
        <v>10</v>
      </c>
      <c r="I156">
        <v>0.93637775903876319</v>
      </c>
    </row>
    <row r="157" spans="1:9" hidden="1" x14ac:dyDescent="0.2">
      <c r="A157">
        <v>2018</v>
      </c>
      <c r="B157">
        <v>101</v>
      </c>
      <c r="C157" t="s">
        <v>440</v>
      </c>
      <c r="D157">
        <v>102</v>
      </c>
      <c r="E157" t="s">
        <v>498</v>
      </c>
      <c r="F157" t="s">
        <v>39</v>
      </c>
      <c r="G157">
        <v>2788</v>
      </c>
      <c r="H157">
        <v>1</v>
      </c>
      <c r="I157">
        <v>10</v>
      </c>
    </row>
    <row r="158" spans="1:9" hidden="1" x14ac:dyDescent="0.2">
      <c r="A158">
        <v>2017</v>
      </c>
      <c r="B158">
        <v>101</v>
      </c>
      <c r="C158" t="s">
        <v>440</v>
      </c>
      <c r="D158">
        <v>100</v>
      </c>
      <c r="E158" t="s">
        <v>181</v>
      </c>
      <c r="F158" t="s">
        <v>22</v>
      </c>
      <c r="G158">
        <v>196496</v>
      </c>
      <c r="H158">
        <v>50</v>
      </c>
      <c r="I158">
        <v>0.58620675480925688</v>
      </c>
    </row>
    <row r="159" spans="1:9" hidden="1" x14ac:dyDescent="0.2">
      <c r="A159">
        <v>2017</v>
      </c>
      <c r="B159">
        <v>101</v>
      </c>
      <c r="C159" t="s">
        <v>440</v>
      </c>
      <c r="D159">
        <v>100</v>
      </c>
      <c r="E159" t="s">
        <v>181</v>
      </c>
      <c r="F159" t="s">
        <v>51</v>
      </c>
      <c r="G159">
        <v>13462</v>
      </c>
      <c r="H159">
        <v>5</v>
      </c>
      <c r="I159">
        <v>10</v>
      </c>
    </row>
    <row r="160" spans="1:9" hidden="1" x14ac:dyDescent="0.2">
      <c r="A160">
        <v>2017</v>
      </c>
      <c r="B160">
        <v>101</v>
      </c>
      <c r="C160" t="s">
        <v>440</v>
      </c>
      <c r="D160">
        <v>100</v>
      </c>
      <c r="E160" t="s">
        <v>181</v>
      </c>
      <c r="F160" t="s">
        <v>81</v>
      </c>
      <c r="G160">
        <v>28629</v>
      </c>
      <c r="H160">
        <v>34</v>
      </c>
      <c r="I160">
        <v>0.65582916326229002</v>
      </c>
    </row>
    <row r="161" spans="1:9" hidden="1" x14ac:dyDescent="0.2">
      <c r="A161">
        <v>2017</v>
      </c>
      <c r="B161">
        <v>101</v>
      </c>
      <c r="C161" t="s">
        <v>440</v>
      </c>
      <c r="D161">
        <v>100</v>
      </c>
      <c r="E161" t="s">
        <v>181</v>
      </c>
      <c r="F161" t="s">
        <v>82</v>
      </c>
      <c r="G161">
        <v>1120</v>
      </c>
      <c r="H161">
        <v>1</v>
      </c>
      <c r="I161">
        <v>10</v>
      </c>
    </row>
    <row r="162" spans="1:9" hidden="1" x14ac:dyDescent="0.2">
      <c r="A162">
        <v>2017</v>
      </c>
      <c r="B162">
        <v>101</v>
      </c>
      <c r="C162" t="s">
        <v>440</v>
      </c>
      <c r="D162">
        <v>100</v>
      </c>
      <c r="E162" t="s">
        <v>181</v>
      </c>
      <c r="F162" t="s">
        <v>104</v>
      </c>
      <c r="G162">
        <v>30683</v>
      </c>
      <c r="H162">
        <v>9</v>
      </c>
      <c r="I162">
        <v>10</v>
      </c>
    </row>
    <row r="163" spans="1:9" hidden="1" x14ac:dyDescent="0.2">
      <c r="A163">
        <v>2017</v>
      </c>
      <c r="B163">
        <v>101</v>
      </c>
      <c r="C163" t="s">
        <v>440</v>
      </c>
      <c r="D163">
        <v>100</v>
      </c>
      <c r="E163" t="s">
        <v>181</v>
      </c>
      <c r="F163" t="s">
        <v>102</v>
      </c>
      <c r="G163">
        <v>24411</v>
      </c>
      <c r="H163">
        <v>14</v>
      </c>
      <c r="I163">
        <v>0.8490393746515853</v>
      </c>
    </row>
    <row r="164" spans="1:9" hidden="1" x14ac:dyDescent="0.2">
      <c r="A164">
        <v>2017</v>
      </c>
      <c r="B164">
        <v>101</v>
      </c>
      <c r="C164" t="s">
        <v>440</v>
      </c>
      <c r="D164">
        <v>100</v>
      </c>
      <c r="E164" t="s">
        <v>181</v>
      </c>
      <c r="F164" t="s">
        <v>39</v>
      </c>
      <c r="G164">
        <v>7822</v>
      </c>
      <c r="H164">
        <v>4</v>
      </c>
      <c r="I164">
        <v>10</v>
      </c>
    </row>
    <row r="165" spans="1:9" hidden="1" x14ac:dyDescent="0.2">
      <c r="A165">
        <v>2018</v>
      </c>
      <c r="B165">
        <v>101</v>
      </c>
      <c r="C165" t="s">
        <v>440</v>
      </c>
      <c r="D165">
        <v>100</v>
      </c>
      <c r="E165" t="s">
        <v>181</v>
      </c>
      <c r="F165" t="s">
        <v>22</v>
      </c>
      <c r="G165">
        <v>207654</v>
      </c>
      <c r="H165">
        <v>50</v>
      </c>
      <c r="I165">
        <v>0.58620675480925688</v>
      </c>
    </row>
    <row r="166" spans="1:9" hidden="1" x14ac:dyDescent="0.2">
      <c r="A166">
        <v>2018</v>
      </c>
      <c r="B166">
        <v>101</v>
      </c>
      <c r="C166" t="s">
        <v>440</v>
      </c>
      <c r="D166">
        <v>100</v>
      </c>
      <c r="E166" t="s">
        <v>181</v>
      </c>
      <c r="F166" t="s">
        <v>51</v>
      </c>
      <c r="G166">
        <v>5350</v>
      </c>
      <c r="H166">
        <v>1</v>
      </c>
      <c r="I166">
        <v>10</v>
      </c>
    </row>
    <row r="167" spans="1:9" hidden="1" x14ac:dyDescent="0.2">
      <c r="A167">
        <v>2018</v>
      </c>
      <c r="B167">
        <v>101</v>
      </c>
      <c r="C167" t="s">
        <v>440</v>
      </c>
      <c r="D167">
        <v>100</v>
      </c>
      <c r="E167" t="s">
        <v>181</v>
      </c>
      <c r="F167" t="s">
        <v>81</v>
      </c>
      <c r="G167">
        <v>39435</v>
      </c>
      <c r="H167">
        <v>34</v>
      </c>
      <c r="I167">
        <v>0.65582916326229002</v>
      </c>
    </row>
    <row r="168" spans="1:9" hidden="1" x14ac:dyDescent="0.2">
      <c r="A168">
        <v>2018</v>
      </c>
      <c r="B168">
        <v>101</v>
      </c>
      <c r="C168" t="s">
        <v>440</v>
      </c>
      <c r="D168">
        <v>100</v>
      </c>
      <c r="E168" t="s">
        <v>181</v>
      </c>
      <c r="F168" t="s">
        <v>104</v>
      </c>
      <c r="G168">
        <v>7076</v>
      </c>
      <c r="H168">
        <v>2</v>
      </c>
      <c r="I168">
        <v>10</v>
      </c>
    </row>
    <row r="169" spans="1:9" hidden="1" x14ac:dyDescent="0.2">
      <c r="A169">
        <v>2018</v>
      </c>
      <c r="B169">
        <v>101</v>
      </c>
      <c r="C169" t="s">
        <v>440</v>
      </c>
      <c r="D169">
        <v>100</v>
      </c>
      <c r="E169" t="s">
        <v>181</v>
      </c>
      <c r="F169" t="s">
        <v>102</v>
      </c>
      <c r="G169">
        <v>23430</v>
      </c>
      <c r="H169">
        <v>11</v>
      </c>
      <c r="I169">
        <v>0.9107639214324158</v>
      </c>
    </row>
    <row r="170" spans="1:9" hidden="1" x14ac:dyDescent="0.2">
      <c r="A170">
        <v>2018</v>
      </c>
      <c r="B170">
        <v>101</v>
      </c>
      <c r="C170" t="s">
        <v>440</v>
      </c>
      <c r="D170">
        <v>100</v>
      </c>
      <c r="E170" t="s">
        <v>181</v>
      </c>
      <c r="F170" t="s">
        <v>39</v>
      </c>
      <c r="G170">
        <v>2788</v>
      </c>
      <c r="H170">
        <v>1</v>
      </c>
      <c r="I170">
        <v>10</v>
      </c>
    </row>
    <row r="171" spans="1:9" hidden="1" x14ac:dyDescent="0.2">
      <c r="A171" t="s">
        <v>499</v>
      </c>
      <c r="B171">
        <v>101</v>
      </c>
      <c r="C171" t="s">
        <v>440</v>
      </c>
      <c r="D171">
        <v>11</v>
      </c>
      <c r="E171" t="s">
        <v>489</v>
      </c>
      <c r="F171" t="s">
        <v>22</v>
      </c>
      <c r="G171">
        <v>700</v>
      </c>
      <c r="H171">
        <v>2</v>
      </c>
      <c r="I171">
        <v>10</v>
      </c>
    </row>
    <row r="172" spans="1:9" hidden="1" x14ac:dyDescent="0.2">
      <c r="A172" t="s">
        <v>499</v>
      </c>
      <c r="B172">
        <v>101</v>
      </c>
      <c r="C172" t="s">
        <v>440</v>
      </c>
      <c r="D172">
        <v>11</v>
      </c>
      <c r="E172" t="s">
        <v>489</v>
      </c>
      <c r="F172" t="s">
        <v>81</v>
      </c>
      <c r="G172">
        <v>940</v>
      </c>
      <c r="H172">
        <v>1</v>
      </c>
      <c r="I172">
        <v>10</v>
      </c>
    </row>
    <row r="173" spans="1:9" hidden="1" x14ac:dyDescent="0.2">
      <c r="A173" t="s">
        <v>499</v>
      </c>
      <c r="B173">
        <v>101</v>
      </c>
      <c r="C173" t="s">
        <v>440</v>
      </c>
      <c r="D173">
        <v>24</v>
      </c>
      <c r="E173" t="s">
        <v>490</v>
      </c>
      <c r="F173" t="s">
        <v>22</v>
      </c>
      <c r="G173">
        <v>2400</v>
      </c>
      <c r="H173">
        <v>1</v>
      </c>
      <c r="I173">
        <v>10</v>
      </c>
    </row>
    <row r="174" spans="1:9" hidden="1" x14ac:dyDescent="0.2">
      <c r="A174" t="s">
        <v>499</v>
      </c>
      <c r="B174">
        <v>101</v>
      </c>
      <c r="C174" t="s">
        <v>440</v>
      </c>
      <c r="D174">
        <v>24</v>
      </c>
      <c r="E174" t="s">
        <v>490</v>
      </c>
      <c r="F174" t="s">
        <v>81</v>
      </c>
      <c r="G174">
        <v>544</v>
      </c>
      <c r="H174">
        <v>1</v>
      </c>
      <c r="I174">
        <v>10</v>
      </c>
    </row>
    <row r="175" spans="1:9" hidden="1" x14ac:dyDescent="0.2">
      <c r="A175" t="s">
        <v>499</v>
      </c>
      <c r="B175">
        <v>101</v>
      </c>
      <c r="C175" t="s">
        <v>440</v>
      </c>
      <c r="D175">
        <v>27</v>
      </c>
      <c r="E175" t="s">
        <v>491</v>
      </c>
      <c r="F175" t="s">
        <v>22</v>
      </c>
      <c r="G175">
        <v>17884.5</v>
      </c>
      <c r="H175">
        <v>14</v>
      </c>
      <c r="I175">
        <v>0.8490393746515853</v>
      </c>
    </row>
    <row r="176" spans="1:9" hidden="1" x14ac:dyDescent="0.2">
      <c r="A176" t="s">
        <v>499</v>
      </c>
      <c r="B176">
        <v>101</v>
      </c>
      <c r="C176" t="s">
        <v>440</v>
      </c>
      <c r="D176">
        <v>27</v>
      </c>
      <c r="E176" t="s">
        <v>491</v>
      </c>
      <c r="F176" t="s">
        <v>51</v>
      </c>
      <c r="G176">
        <v>1254</v>
      </c>
      <c r="H176">
        <v>1</v>
      </c>
      <c r="I176">
        <v>10</v>
      </c>
    </row>
    <row r="177" spans="1:9" hidden="1" x14ac:dyDescent="0.2">
      <c r="A177" t="s">
        <v>499</v>
      </c>
      <c r="B177">
        <v>101</v>
      </c>
      <c r="C177" t="s">
        <v>440</v>
      </c>
      <c r="D177">
        <v>27</v>
      </c>
      <c r="E177" t="s">
        <v>491</v>
      </c>
      <c r="F177" t="s">
        <v>81</v>
      </c>
      <c r="G177">
        <v>2112</v>
      </c>
      <c r="H177">
        <v>6</v>
      </c>
      <c r="I177">
        <v>10</v>
      </c>
    </row>
    <row r="178" spans="1:9" hidden="1" x14ac:dyDescent="0.2">
      <c r="A178" t="s">
        <v>499</v>
      </c>
      <c r="B178">
        <v>101</v>
      </c>
      <c r="C178" t="s">
        <v>440</v>
      </c>
      <c r="D178">
        <v>27</v>
      </c>
      <c r="E178" t="s">
        <v>491</v>
      </c>
      <c r="F178" t="s">
        <v>102</v>
      </c>
      <c r="G178">
        <v>1008</v>
      </c>
      <c r="H178">
        <v>1</v>
      </c>
      <c r="I178">
        <v>10</v>
      </c>
    </row>
    <row r="179" spans="1:9" hidden="1" x14ac:dyDescent="0.2">
      <c r="A179" t="s">
        <v>499</v>
      </c>
      <c r="B179">
        <v>101</v>
      </c>
      <c r="C179" t="s">
        <v>440</v>
      </c>
      <c r="D179">
        <v>28</v>
      </c>
      <c r="E179" t="s">
        <v>492</v>
      </c>
      <c r="F179" t="s">
        <v>22</v>
      </c>
      <c r="G179">
        <v>4385.5</v>
      </c>
      <c r="H179">
        <v>4</v>
      </c>
      <c r="I179">
        <v>10</v>
      </c>
    </row>
    <row r="180" spans="1:9" hidden="1" x14ac:dyDescent="0.2">
      <c r="A180" t="s">
        <v>499</v>
      </c>
      <c r="B180">
        <v>101</v>
      </c>
      <c r="C180" t="s">
        <v>440</v>
      </c>
      <c r="D180">
        <v>44</v>
      </c>
      <c r="E180" t="s">
        <v>494</v>
      </c>
      <c r="F180" t="s">
        <v>22</v>
      </c>
      <c r="G180">
        <v>6573</v>
      </c>
      <c r="H180">
        <v>4</v>
      </c>
      <c r="I180">
        <v>10</v>
      </c>
    </row>
    <row r="181" spans="1:9" hidden="1" x14ac:dyDescent="0.2">
      <c r="A181" t="s">
        <v>499</v>
      </c>
      <c r="B181">
        <v>101</v>
      </c>
      <c r="C181" t="s">
        <v>440</v>
      </c>
      <c r="D181">
        <v>44</v>
      </c>
      <c r="E181" t="s">
        <v>494</v>
      </c>
      <c r="F181" t="s">
        <v>51</v>
      </c>
      <c r="G181">
        <v>6638.5</v>
      </c>
      <c r="H181">
        <v>3</v>
      </c>
      <c r="I181">
        <v>10</v>
      </c>
    </row>
    <row r="182" spans="1:9" hidden="1" x14ac:dyDescent="0.2">
      <c r="A182" t="s">
        <v>499</v>
      </c>
      <c r="B182">
        <v>101</v>
      </c>
      <c r="C182" t="s">
        <v>440</v>
      </c>
      <c r="D182">
        <v>44</v>
      </c>
      <c r="E182" t="s">
        <v>494</v>
      </c>
      <c r="F182" t="s">
        <v>81</v>
      </c>
      <c r="G182">
        <v>982.5</v>
      </c>
      <c r="H182">
        <v>1</v>
      </c>
      <c r="I182">
        <v>10</v>
      </c>
    </row>
    <row r="183" spans="1:9" hidden="1" x14ac:dyDescent="0.2">
      <c r="A183" t="s">
        <v>499</v>
      </c>
      <c r="B183">
        <v>101</v>
      </c>
      <c r="C183" t="s">
        <v>440</v>
      </c>
      <c r="D183">
        <v>44</v>
      </c>
      <c r="E183" t="s">
        <v>494</v>
      </c>
      <c r="F183" t="s">
        <v>82</v>
      </c>
      <c r="G183">
        <v>560</v>
      </c>
      <c r="H183">
        <v>1</v>
      </c>
      <c r="I183">
        <v>10</v>
      </c>
    </row>
    <row r="184" spans="1:9" hidden="1" x14ac:dyDescent="0.2">
      <c r="A184" t="s">
        <v>499</v>
      </c>
      <c r="B184">
        <v>101</v>
      </c>
      <c r="C184" t="s">
        <v>440</v>
      </c>
      <c r="D184">
        <v>44</v>
      </c>
      <c r="E184" t="s">
        <v>494</v>
      </c>
      <c r="F184" t="s">
        <v>104</v>
      </c>
      <c r="G184">
        <v>4213.5</v>
      </c>
      <c r="H184">
        <v>2</v>
      </c>
      <c r="I184">
        <v>10</v>
      </c>
    </row>
    <row r="185" spans="1:9" hidden="1" x14ac:dyDescent="0.2">
      <c r="A185" t="s">
        <v>499</v>
      </c>
      <c r="B185">
        <v>101</v>
      </c>
      <c r="C185" t="s">
        <v>440</v>
      </c>
      <c r="D185">
        <v>44</v>
      </c>
      <c r="E185" t="s">
        <v>494</v>
      </c>
      <c r="F185" t="s">
        <v>102</v>
      </c>
      <c r="G185">
        <v>949</v>
      </c>
      <c r="H185">
        <v>2</v>
      </c>
      <c r="I185">
        <v>10</v>
      </c>
    </row>
    <row r="186" spans="1:9" hidden="1" x14ac:dyDescent="0.2">
      <c r="A186" t="s">
        <v>499</v>
      </c>
      <c r="B186">
        <v>101</v>
      </c>
      <c r="C186" t="s">
        <v>440</v>
      </c>
      <c r="D186">
        <v>52</v>
      </c>
      <c r="E186" t="s">
        <v>500</v>
      </c>
      <c r="F186" t="s">
        <v>22</v>
      </c>
      <c r="G186">
        <v>14926</v>
      </c>
      <c r="H186">
        <v>3</v>
      </c>
      <c r="I186">
        <v>10</v>
      </c>
    </row>
    <row r="187" spans="1:9" hidden="1" x14ac:dyDescent="0.2">
      <c r="A187" t="s">
        <v>499</v>
      </c>
      <c r="B187">
        <v>101</v>
      </c>
      <c r="C187" t="s">
        <v>440</v>
      </c>
      <c r="D187">
        <v>52</v>
      </c>
      <c r="E187" t="s">
        <v>500</v>
      </c>
      <c r="F187" t="s">
        <v>51</v>
      </c>
      <c r="G187">
        <v>1513.5</v>
      </c>
      <c r="H187">
        <v>2</v>
      </c>
      <c r="I187">
        <v>10</v>
      </c>
    </row>
    <row r="188" spans="1:9" hidden="1" x14ac:dyDescent="0.2">
      <c r="A188" t="s">
        <v>499</v>
      </c>
      <c r="B188">
        <v>101</v>
      </c>
      <c r="C188" t="s">
        <v>440</v>
      </c>
      <c r="D188">
        <v>52</v>
      </c>
      <c r="E188" t="s">
        <v>500</v>
      </c>
      <c r="F188" t="s">
        <v>81</v>
      </c>
      <c r="G188">
        <v>407.5</v>
      </c>
      <c r="H188">
        <v>1</v>
      </c>
      <c r="I188">
        <v>10</v>
      </c>
    </row>
    <row r="189" spans="1:9" hidden="1" x14ac:dyDescent="0.2">
      <c r="A189" t="s">
        <v>499</v>
      </c>
      <c r="B189">
        <v>101</v>
      </c>
      <c r="C189" t="s">
        <v>440</v>
      </c>
      <c r="D189">
        <v>53</v>
      </c>
      <c r="E189" t="s">
        <v>501</v>
      </c>
      <c r="F189" t="s">
        <v>22</v>
      </c>
      <c r="G189">
        <v>663</v>
      </c>
      <c r="H189">
        <v>1</v>
      </c>
      <c r="I189">
        <v>10</v>
      </c>
    </row>
    <row r="190" spans="1:9" hidden="1" x14ac:dyDescent="0.2">
      <c r="A190" t="s">
        <v>499</v>
      </c>
      <c r="B190">
        <v>101</v>
      </c>
      <c r="C190" t="s">
        <v>440</v>
      </c>
      <c r="D190">
        <v>75</v>
      </c>
      <c r="E190" t="s">
        <v>495</v>
      </c>
      <c r="F190" t="s">
        <v>22</v>
      </c>
      <c r="G190">
        <v>3331.5</v>
      </c>
      <c r="H190">
        <v>4</v>
      </c>
      <c r="I190">
        <v>10</v>
      </c>
    </row>
    <row r="191" spans="1:9" hidden="1" x14ac:dyDescent="0.2">
      <c r="A191" t="s">
        <v>499</v>
      </c>
      <c r="B191">
        <v>101</v>
      </c>
      <c r="C191" t="s">
        <v>440</v>
      </c>
      <c r="D191">
        <v>75</v>
      </c>
      <c r="E191" t="s">
        <v>495</v>
      </c>
      <c r="F191" t="s">
        <v>81</v>
      </c>
      <c r="G191">
        <v>2375</v>
      </c>
      <c r="H191">
        <v>2</v>
      </c>
      <c r="I191">
        <v>10</v>
      </c>
    </row>
    <row r="192" spans="1:9" hidden="1" x14ac:dyDescent="0.2">
      <c r="A192" t="s">
        <v>499</v>
      </c>
      <c r="B192">
        <v>101</v>
      </c>
      <c r="C192" t="s">
        <v>440</v>
      </c>
      <c r="D192">
        <v>75</v>
      </c>
      <c r="E192" t="s">
        <v>495</v>
      </c>
      <c r="F192" t="s">
        <v>102</v>
      </c>
      <c r="G192">
        <v>672</v>
      </c>
      <c r="H192">
        <v>1</v>
      </c>
      <c r="I192">
        <v>10</v>
      </c>
    </row>
    <row r="193" spans="1:9" hidden="1" x14ac:dyDescent="0.2">
      <c r="A193" t="s">
        <v>499</v>
      </c>
      <c r="B193">
        <v>101</v>
      </c>
      <c r="C193" t="s">
        <v>440</v>
      </c>
      <c r="D193">
        <v>75</v>
      </c>
      <c r="E193" t="s">
        <v>495</v>
      </c>
      <c r="F193" t="s">
        <v>39</v>
      </c>
      <c r="G193">
        <v>1175</v>
      </c>
      <c r="H193">
        <v>1</v>
      </c>
      <c r="I193">
        <v>10</v>
      </c>
    </row>
    <row r="194" spans="1:9" hidden="1" x14ac:dyDescent="0.2">
      <c r="A194" t="s">
        <v>499</v>
      </c>
      <c r="B194">
        <v>101</v>
      </c>
      <c r="C194" t="s">
        <v>440</v>
      </c>
      <c r="D194">
        <v>76</v>
      </c>
      <c r="E194" t="s">
        <v>496</v>
      </c>
      <c r="F194" t="s">
        <v>22</v>
      </c>
      <c r="G194">
        <v>3975.5</v>
      </c>
      <c r="H194">
        <v>3</v>
      </c>
      <c r="I194">
        <v>10</v>
      </c>
    </row>
    <row r="195" spans="1:9" hidden="1" x14ac:dyDescent="0.2">
      <c r="A195" t="s">
        <v>499</v>
      </c>
      <c r="B195">
        <v>101</v>
      </c>
      <c r="C195" t="s">
        <v>440</v>
      </c>
      <c r="D195">
        <v>76</v>
      </c>
      <c r="E195" t="s">
        <v>496</v>
      </c>
      <c r="F195" t="s">
        <v>102</v>
      </c>
      <c r="G195">
        <v>797.5</v>
      </c>
      <c r="H195">
        <v>1</v>
      </c>
      <c r="I195">
        <v>10</v>
      </c>
    </row>
    <row r="196" spans="1:9" hidden="1" x14ac:dyDescent="0.2">
      <c r="A196" t="s">
        <v>499</v>
      </c>
      <c r="B196">
        <v>101</v>
      </c>
      <c r="C196" t="s">
        <v>440</v>
      </c>
      <c r="D196">
        <v>93</v>
      </c>
      <c r="E196" t="s">
        <v>497</v>
      </c>
      <c r="F196" t="s">
        <v>22</v>
      </c>
      <c r="G196">
        <v>2526.5</v>
      </c>
      <c r="H196">
        <v>2</v>
      </c>
      <c r="I196">
        <v>10</v>
      </c>
    </row>
    <row r="197" spans="1:9" hidden="1" x14ac:dyDescent="0.2">
      <c r="A197" t="s">
        <v>499</v>
      </c>
      <c r="B197">
        <v>101</v>
      </c>
      <c r="C197" t="s">
        <v>440</v>
      </c>
      <c r="D197">
        <v>93</v>
      </c>
      <c r="E197" t="s">
        <v>497</v>
      </c>
      <c r="F197" t="s">
        <v>102</v>
      </c>
      <c r="G197">
        <v>802.5</v>
      </c>
      <c r="H197">
        <v>1</v>
      </c>
      <c r="I197">
        <v>10</v>
      </c>
    </row>
    <row r="198" spans="1:9" hidden="1" x14ac:dyDescent="0.2">
      <c r="A198" t="s">
        <v>499</v>
      </c>
      <c r="B198">
        <v>101</v>
      </c>
      <c r="C198" t="s">
        <v>440</v>
      </c>
      <c r="D198">
        <v>93</v>
      </c>
      <c r="E198" t="s">
        <v>497</v>
      </c>
      <c r="F198" t="s">
        <v>39</v>
      </c>
      <c r="G198">
        <v>2378</v>
      </c>
      <c r="H198">
        <v>2</v>
      </c>
      <c r="I198">
        <v>10</v>
      </c>
    </row>
    <row r="199" spans="1:9" hidden="1" x14ac:dyDescent="0.2">
      <c r="A199" t="s">
        <v>499</v>
      </c>
      <c r="B199">
        <v>101</v>
      </c>
      <c r="C199" t="s">
        <v>440</v>
      </c>
      <c r="D199">
        <v>100</v>
      </c>
      <c r="E199" t="s">
        <v>181</v>
      </c>
      <c r="F199" t="s">
        <v>22</v>
      </c>
      <c r="G199">
        <v>202075</v>
      </c>
      <c r="H199">
        <v>100</v>
      </c>
      <c r="I199">
        <v>0.47912749050407433</v>
      </c>
    </row>
    <row r="200" spans="1:9" hidden="1" x14ac:dyDescent="0.2">
      <c r="A200" t="s">
        <v>499</v>
      </c>
      <c r="B200">
        <v>101</v>
      </c>
      <c r="C200" t="s">
        <v>440</v>
      </c>
      <c r="D200">
        <v>100</v>
      </c>
      <c r="E200" t="s">
        <v>181</v>
      </c>
      <c r="F200" t="s">
        <v>51</v>
      </c>
      <c r="G200">
        <v>9406</v>
      </c>
      <c r="H200">
        <v>6</v>
      </c>
      <c r="I200">
        <v>10</v>
      </c>
    </row>
    <row r="201" spans="1:9" hidden="1" x14ac:dyDescent="0.2">
      <c r="A201" t="s">
        <v>499</v>
      </c>
      <c r="B201">
        <v>101</v>
      </c>
      <c r="C201" t="s">
        <v>440</v>
      </c>
      <c r="D201">
        <v>100</v>
      </c>
      <c r="E201" t="s">
        <v>181</v>
      </c>
      <c r="F201" t="s">
        <v>81</v>
      </c>
      <c r="G201">
        <v>34032</v>
      </c>
      <c r="H201">
        <v>68</v>
      </c>
      <c r="I201">
        <v>0.53603234458717963</v>
      </c>
    </row>
    <row r="202" spans="1:9" hidden="1" x14ac:dyDescent="0.2">
      <c r="A202" t="s">
        <v>499</v>
      </c>
      <c r="B202">
        <v>101</v>
      </c>
      <c r="C202" t="s">
        <v>440</v>
      </c>
      <c r="D202">
        <v>100</v>
      </c>
      <c r="E202" t="s">
        <v>181</v>
      </c>
      <c r="F202" t="s">
        <v>82</v>
      </c>
      <c r="G202">
        <v>560</v>
      </c>
      <c r="H202">
        <v>1</v>
      </c>
      <c r="I202">
        <v>10</v>
      </c>
    </row>
    <row r="203" spans="1:9" hidden="1" x14ac:dyDescent="0.2">
      <c r="A203" t="s">
        <v>499</v>
      </c>
      <c r="B203">
        <v>101</v>
      </c>
      <c r="C203" t="s">
        <v>440</v>
      </c>
      <c r="D203">
        <v>100</v>
      </c>
      <c r="E203" t="s">
        <v>181</v>
      </c>
      <c r="F203" t="s">
        <v>104</v>
      </c>
      <c r="G203">
        <v>18879.5</v>
      </c>
      <c r="H203">
        <v>11</v>
      </c>
      <c r="I203">
        <v>0.9107639214324158</v>
      </c>
    </row>
    <row r="204" spans="1:9" hidden="1" x14ac:dyDescent="0.2">
      <c r="A204" t="s">
        <v>499</v>
      </c>
      <c r="B204">
        <v>101</v>
      </c>
      <c r="C204" t="s">
        <v>440</v>
      </c>
      <c r="D204">
        <v>100</v>
      </c>
      <c r="E204" t="s">
        <v>181</v>
      </c>
      <c r="F204" t="s">
        <v>102</v>
      </c>
      <c r="G204">
        <v>23920.5</v>
      </c>
      <c r="H204">
        <v>25</v>
      </c>
      <c r="I204">
        <v>0.71721695413984587</v>
      </c>
    </row>
    <row r="205" spans="1:9" hidden="1" x14ac:dyDescent="0.2">
      <c r="A205" t="s">
        <v>499</v>
      </c>
      <c r="B205">
        <v>101</v>
      </c>
      <c r="C205" t="s">
        <v>440</v>
      </c>
      <c r="D205">
        <v>100</v>
      </c>
      <c r="E205" t="s">
        <v>181</v>
      </c>
      <c r="F205" t="s">
        <v>39</v>
      </c>
      <c r="G205">
        <v>5305</v>
      </c>
      <c r="H205">
        <v>5</v>
      </c>
      <c r="I205">
        <v>10</v>
      </c>
    </row>
    <row r="206" spans="1:9" hidden="1" x14ac:dyDescent="0.2">
      <c r="A206" t="s">
        <v>499</v>
      </c>
      <c r="B206">
        <v>101</v>
      </c>
      <c r="C206" t="s">
        <v>440</v>
      </c>
      <c r="D206">
        <v>102</v>
      </c>
      <c r="E206" t="s">
        <v>498</v>
      </c>
      <c r="F206" t="s">
        <v>22</v>
      </c>
      <c r="G206">
        <v>144709.5</v>
      </c>
      <c r="H206">
        <v>62</v>
      </c>
      <c r="I206">
        <v>0.5506366420408052</v>
      </c>
    </row>
    <row r="207" spans="1:9" hidden="1" x14ac:dyDescent="0.2">
      <c r="A207" t="s">
        <v>499</v>
      </c>
      <c r="B207">
        <v>101</v>
      </c>
      <c r="C207" t="s">
        <v>440</v>
      </c>
      <c r="D207">
        <v>102</v>
      </c>
      <c r="E207" t="s">
        <v>498</v>
      </c>
      <c r="F207" t="s">
        <v>81</v>
      </c>
      <c r="G207">
        <v>26671</v>
      </c>
      <c r="H207">
        <v>56</v>
      </c>
      <c r="I207">
        <v>0.56718975000226168</v>
      </c>
    </row>
    <row r="208" spans="1:9" hidden="1" x14ac:dyDescent="0.2">
      <c r="A208" t="s">
        <v>499</v>
      </c>
      <c r="B208">
        <v>101</v>
      </c>
      <c r="C208" t="s">
        <v>440</v>
      </c>
      <c r="D208">
        <v>102</v>
      </c>
      <c r="E208" t="s">
        <v>498</v>
      </c>
      <c r="F208" t="s">
        <v>104</v>
      </c>
      <c r="G208">
        <v>14666</v>
      </c>
      <c r="H208">
        <v>9</v>
      </c>
      <c r="I208">
        <v>10</v>
      </c>
    </row>
    <row r="209" spans="1:9" hidden="1" x14ac:dyDescent="0.2">
      <c r="A209" t="s">
        <v>499</v>
      </c>
      <c r="B209">
        <v>101</v>
      </c>
      <c r="C209" t="s">
        <v>440</v>
      </c>
      <c r="D209">
        <v>102</v>
      </c>
      <c r="E209" t="s">
        <v>498</v>
      </c>
      <c r="F209" t="s">
        <v>102</v>
      </c>
      <c r="G209">
        <v>19691.5</v>
      </c>
      <c r="H209">
        <v>19</v>
      </c>
      <c r="I209">
        <v>0.77684395718703581</v>
      </c>
    </row>
    <row r="210" spans="1:9" hidden="1" x14ac:dyDescent="0.2">
      <c r="A210" t="s">
        <v>499</v>
      </c>
      <c r="B210">
        <v>101</v>
      </c>
      <c r="C210" t="s">
        <v>440</v>
      </c>
      <c r="D210">
        <v>102</v>
      </c>
      <c r="E210" t="s">
        <v>498</v>
      </c>
      <c r="F210" t="s">
        <v>39</v>
      </c>
      <c r="G210">
        <v>1752</v>
      </c>
      <c r="H210">
        <v>2</v>
      </c>
      <c r="I210">
        <v>10</v>
      </c>
    </row>
  </sheetData>
  <autoFilter ref="A1:M210" xr:uid="{00000000-0009-0000-0000-000014000000}">
    <filterColumn colId="2">
      <filters>
        <filter val="Autres régions françaises"/>
      </filters>
    </filterColumn>
  </autoFilter>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7"/>
  </sheetPr>
  <dimension ref="A1:O24"/>
  <sheetViews>
    <sheetView workbookViewId="0">
      <pane xSplit="1" ySplit="1" topLeftCell="B2" activePane="bottomRight" state="frozen"/>
      <selection activeCell="H24" sqref="H24"/>
      <selection pane="topRight" activeCell="H24" sqref="H24"/>
      <selection pane="bottomLeft" activeCell="H24" sqref="H24"/>
      <selection pane="bottomRight" activeCell="H40" sqref="H40"/>
    </sheetView>
  </sheetViews>
  <sheetFormatPr baseColWidth="10" defaultColWidth="38.125" defaultRowHeight="12.75" x14ac:dyDescent="0.2"/>
  <cols>
    <col min="1" max="1" width="11.75" style="37" bestFit="1" customWidth="1"/>
    <col min="2" max="2" width="15.75" style="37" bestFit="1" customWidth="1"/>
    <col min="3" max="3" width="37.375" style="37" bestFit="1" customWidth="1"/>
    <col min="4" max="4" width="30.875" style="37" bestFit="1" customWidth="1"/>
    <col min="5" max="5" width="34.5" style="31" bestFit="1" customWidth="1"/>
    <col min="6" max="6" width="33.75" style="31" bestFit="1" customWidth="1"/>
    <col min="7" max="7" width="34.125" style="37" bestFit="1" customWidth="1"/>
    <col min="8" max="8" width="36.75" style="37" bestFit="1" customWidth="1"/>
    <col min="9" max="9" width="37.75" style="37" bestFit="1" customWidth="1"/>
    <col min="10" max="10" width="36.625" style="37" bestFit="1" customWidth="1"/>
    <col min="11" max="12" width="4.875" style="37" bestFit="1" customWidth="1"/>
    <col min="13" max="15" width="4.875" style="20" bestFit="1" customWidth="1"/>
    <col min="16" max="24" width="4.875" style="37" bestFit="1" customWidth="1"/>
    <col min="25" max="30" width="5.5" style="37" bestFit="1" customWidth="1"/>
    <col min="31" max="31" width="11.375" style="37" bestFit="1" customWidth="1"/>
    <col min="32" max="32" width="38.125" style="37" customWidth="1"/>
    <col min="33" max="33" width="11.125" style="37" bestFit="1" customWidth="1"/>
    <col min="34" max="35" width="38.125" style="37" customWidth="1"/>
    <col min="36" max="16384" width="38.125" style="37"/>
  </cols>
  <sheetData>
    <row r="1" spans="1:15" s="48" customFormat="1" ht="33" customHeight="1" x14ac:dyDescent="0.2">
      <c r="A1" s="27"/>
      <c r="C1" s="48" t="s">
        <v>502</v>
      </c>
      <c r="E1" s="367" t="s">
        <v>503</v>
      </c>
      <c r="F1" s="368"/>
      <c r="G1" s="368"/>
    </row>
    <row r="2" spans="1:15" s="48" customFormat="1" ht="32.25" customHeight="1" x14ac:dyDescent="0.2">
      <c r="A2" s="9" t="s">
        <v>355</v>
      </c>
      <c r="B2" s="12" t="s">
        <v>504</v>
      </c>
      <c r="C2" s="11" t="s">
        <v>505</v>
      </c>
    </row>
    <row r="3" spans="1:15" x14ac:dyDescent="0.2">
      <c r="A3" s="13" t="s">
        <v>358</v>
      </c>
      <c r="B3" s="51">
        <v>705</v>
      </c>
      <c r="C3" s="58">
        <f t="shared" ref="C3:C21" si="0">0.828*B3</f>
        <v>583.74</v>
      </c>
      <c r="M3" s="37"/>
      <c r="N3" s="37"/>
      <c r="O3" s="37"/>
    </row>
    <row r="4" spans="1:15" x14ac:dyDescent="0.2">
      <c r="A4" s="13" t="s">
        <v>359</v>
      </c>
      <c r="B4" s="54">
        <v>685</v>
      </c>
      <c r="C4" s="59">
        <f t="shared" si="0"/>
        <v>567.17999999999995</v>
      </c>
      <c r="E4" s="37"/>
      <c r="F4" s="37"/>
      <c r="M4" s="37"/>
      <c r="N4" s="37"/>
      <c r="O4" s="37"/>
    </row>
    <row r="5" spans="1:15" x14ac:dyDescent="0.2">
      <c r="A5" s="13" t="s">
        <v>360</v>
      </c>
      <c r="B5" s="54">
        <v>690</v>
      </c>
      <c r="C5" s="59">
        <f t="shared" si="0"/>
        <v>571.31999999999994</v>
      </c>
      <c r="E5" s="37"/>
      <c r="F5" s="37"/>
      <c r="M5" s="37"/>
      <c r="N5" s="37"/>
      <c r="O5" s="37"/>
    </row>
    <row r="6" spans="1:15" x14ac:dyDescent="0.2">
      <c r="A6" s="13" t="s">
        <v>361</v>
      </c>
      <c r="B6" s="54">
        <v>715</v>
      </c>
      <c r="C6" s="59">
        <f t="shared" si="0"/>
        <v>592.02</v>
      </c>
      <c r="E6" s="37"/>
      <c r="F6" s="37"/>
      <c r="M6" s="37"/>
      <c r="N6" s="37"/>
      <c r="O6" s="37"/>
    </row>
    <row r="7" spans="1:15" x14ac:dyDescent="0.2">
      <c r="A7" s="13" t="s">
        <v>362</v>
      </c>
      <c r="B7" s="54">
        <v>635</v>
      </c>
      <c r="C7" s="59">
        <f t="shared" si="0"/>
        <v>525.78</v>
      </c>
      <c r="E7" s="37"/>
      <c r="F7" s="37"/>
      <c r="M7" s="37"/>
      <c r="N7" s="37"/>
      <c r="O7" s="37"/>
    </row>
    <row r="8" spans="1:15" x14ac:dyDescent="0.2">
      <c r="A8" s="13" t="s">
        <v>363</v>
      </c>
      <c r="B8" s="54">
        <v>825</v>
      </c>
      <c r="C8" s="59">
        <f t="shared" si="0"/>
        <v>683.09999999999991</v>
      </c>
      <c r="E8" s="37"/>
      <c r="F8" s="37"/>
      <c r="M8" s="37"/>
      <c r="N8" s="37"/>
      <c r="O8" s="37"/>
    </row>
    <row r="9" spans="1:15" x14ac:dyDescent="0.2">
      <c r="A9" s="13" t="s">
        <v>364</v>
      </c>
      <c r="B9" s="54">
        <v>645</v>
      </c>
      <c r="C9" s="59">
        <f t="shared" si="0"/>
        <v>534.05999999999995</v>
      </c>
      <c r="E9" s="37"/>
      <c r="F9" s="37"/>
      <c r="M9" s="37"/>
      <c r="N9" s="37"/>
      <c r="O9" s="37"/>
    </row>
    <row r="10" spans="1:15" x14ac:dyDescent="0.2">
      <c r="A10" s="13" t="s">
        <v>365</v>
      </c>
      <c r="B10" s="54">
        <v>685</v>
      </c>
      <c r="C10" s="59">
        <f t="shared" si="0"/>
        <v>567.17999999999995</v>
      </c>
      <c r="E10" s="37"/>
      <c r="F10" s="37"/>
      <c r="M10" s="37"/>
      <c r="N10" s="37"/>
      <c r="O10" s="37"/>
    </row>
    <row r="11" spans="1:15" x14ac:dyDescent="0.2">
      <c r="A11" s="13" t="s">
        <v>366</v>
      </c>
      <c r="B11" s="54">
        <v>665</v>
      </c>
      <c r="C11" s="59">
        <f t="shared" si="0"/>
        <v>550.62</v>
      </c>
      <c r="E11" s="37"/>
      <c r="F11" s="37"/>
      <c r="M11" s="37"/>
      <c r="N11" s="37"/>
      <c r="O11" s="37"/>
    </row>
    <row r="12" spans="1:15" x14ac:dyDescent="0.2">
      <c r="A12" s="13" t="s">
        <v>367</v>
      </c>
      <c r="B12" s="54">
        <v>425</v>
      </c>
      <c r="C12" s="59">
        <f t="shared" si="0"/>
        <v>351.9</v>
      </c>
      <c r="E12" s="37"/>
      <c r="F12" s="37"/>
      <c r="M12" s="37"/>
      <c r="N12" s="37"/>
      <c r="O12" s="37"/>
    </row>
    <row r="13" spans="1:15" x14ac:dyDescent="0.2">
      <c r="A13" s="13" t="s">
        <v>368</v>
      </c>
      <c r="B13" s="54">
        <v>540</v>
      </c>
      <c r="C13" s="59">
        <f t="shared" si="0"/>
        <v>447.12</v>
      </c>
      <c r="E13" s="37"/>
      <c r="F13" s="37"/>
      <c r="M13" s="37"/>
      <c r="N13" s="37"/>
      <c r="O13" s="37"/>
    </row>
    <row r="14" spans="1:15" x14ac:dyDescent="0.2">
      <c r="A14" s="13" t="s">
        <v>369</v>
      </c>
      <c r="B14" s="54">
        <v>565</v>
      </c>
      <c r="C14" s="59">
        <f t="shared" si="0"/>
        <v>467.82</v>
      </c>
      <c r="E14" s="37"/>
      <c r="F14" s="37"/>
      <c r="M14" s="37"/>
      <c r="N14" s="37"/>
      <c r="O14" s="37"/>
    </row>
    <row r="15" spans="1:15" x14ac:dyDescent="0.2">
      <c r="A15" s="13" t="s">
        <v>370</v>
      </c>
      <c r="B15" s="54">
        <v>520</v>
      </c>
      <c r="C15" s="59">
        <f t="shared" si="0"/>
        <v>430.56</v>
      </c>
      <c r="E15" s="37"/>
      <c r="F15" s="37"/>
      <c r="M15" s="37"/>
      <c r="N15" s="37"/>
      <c r="O15" s="37"/>
    </row>
    <row r="16" spans="1:15" x14ac:dyDescent="0.2">
      <c r="A16" s="13" t="s">
        <v>371</v>
      </c>
      <c r="B16" s="54">
        <v>465</v>
      </c>
      <c r="C16" s="59">
        <f t="shared" si="0"/>
        <v>385.02</v>
      </c>
      <c r="E16" s="37"/>
      <c r="F16" s="37"/>
      <c r="M16" s="37"/>
      <c r="N16" s="37"/>
      <c r="O16" s="37"/>
    </row>
    <row r="17" spans="1:15" x14ac:dyDescent="0.2">
      <c r="A17" s="13" t="s">
        <v>372</v>
      </c>
      <c r="B17" s="54">
        <v>435</v>
      </c>
      <c r="C17" s="59">
        <f t="shared" si="0"/>
        <v>360.18</v>
      </c>
      <c r="E17" s="37"/>
      <c r="F17" s="37"/>
      <c r="M17" s="37"/>
      <c r="N17" s="37"/>
      <c r="O17" s="37"/>
    </row>
    <row r="18" spans="1:15" x14ac:dyDescent="0.2">
      <c r="A18" s="13" t="s">
        <v>373</v>
      </c>
      <c r="B18" s="54">
        <v>590</v>
      </c>
      <c r="C18" s="59">
        <f t="shared" si="0"/>
        <v>488.52</v>
      </c>
      <c r="E18" s="37"/>
      <c r="F18" s="37"/>
      <c r="M18" s="37"/>
      <c r="N18" s="37"/>
      <c r="O18" s="37"/>
    </row>
    <row r="19" spans="1:15" x14ac:dyDescent="0.2">
      <c r="A19" s="13" t="s">
        <v>374</v>
      </c>
      <c r="B19" s="54">
        <v>595</v>
      </c>
      <c r="C19" s="59">
        <f t="shared" si="0"/>
        <v>492.65999999999997</v>
      </c>
      <c r="E19" s="37"/>
      <c r="F19" s="37"/>
      <c r="M19" s="37"/>
      <c r="N19" s="37"/>
      <c r="O19" s="37"/>
    </row>
    <row r="20" spans="1:15" x14ac:dyDescent="0.2">
      <c r="A20" s="13" t="s">
        <v>375</v>
      </c>
      <c r="B20" s="54">
        <v>485</v>
      </c>
      <c r="C20" s="59">
        <f t="shared" si="0"/>
        <v>401.58</v>
      </c>
      <c r="E20" s="37"/>
      <c r="F20" s="37"/>
      <c r="M20" s="37"/>
      <c r="N20" s="37"/>
      <c r="O20" s="37"/>
    </row>
    <row r="21" spans="1:15" x14ac:dyDescent="0.2">
      <c r="A21" s="28" t="s">
        <v>376</v>
      </c>
      <c r="B21" s="57">
        <v>625</v>
      </c>
      <c r="C21" s="60">
        <f t="shared" si="0"/>
        <v>517.5</v>
      </c>
      <c r="E21" s="37"/>
      <c r="F21" s="37"/>
      <c r="M21" s="37"/>
      <c r="N21" s="37"/>
      <c r="O21" s="37"/>
    </row>
    <row r="22" spans="1:15" x14ac:dyDescent="0.2">
      <c r="E22" s="20"/>
      <c r="F22" s="20"/>
    </row>
    <row r="23" spans="1:15" x14ac:dyDescent="0.2">
      <c r="A23" s="21" t="s">
        <v>506</v>
      </c>
      <c r="B23" s="22" t="s">
        <v>507</v>
      </c>
      <c r="C23" s="61">
        <f>SUMPRODUCT(Pilotage!B4:B22,C3:C21)/1000</f>
        <v>0.51120719999999997</v>
      </c>
      <c r="E23" s="4"/>
      <c r="J23" s="20"/>
      <c r="K23" s="20"/>
    </row>
    <row r="24" spans="1:15" x14ac:dyDescent="0.2">
      <c r="A24" s="24" t="s">
        <v>508</v>
      </c>
      <c r="B24" s="25" t="s">
        <v>509</v>
      </c>
      <c r="C24" s="62">
        <f>SUMPRODUCT(Pilotage!C4:C22,C3:C21)/1000</f>
        <v>0.37466999999999995</v>
      </c>
      <c r="E24" s="4"/>
    </row>
  </sheetData>
  <mergeCells count="1">
    <mergeCell ref="E1:G1"/>
  </mergeCells>
  <pageMargins left="0.75" right="0.75" top="1" bottom="1" header="0.5" footer="0.5"/>
  <pageSetup paperSize="9" orientation="portrait" horizontalDpi="300" verticalDpi="300"/>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7"/>
  </sheetPr>
  <dimension ref="A1:H24"/>
  <sheetViews>
    <sheetView workbookViewId="0">
      <pane xSplit="1" ySplit="1" topLeftCell="B2" activePane="bottomRight" state="frozen"/>
      <selection activeCell="H40" sqref="H40"/>
      <selection pane="topRight" activeCell="H40" sqref="H40"/>
      <selection pane="bottomLeft" activeCell="H40" sqref="H40"/>
      <selection pane="bottomRight" activeCell="H40" sqref="H40"/>
    </sheetView>
  </sheetViews>
  <sheetFormatPr baseColWidth="10" defaultColWidth="21.25" defaultRowHeight="12.75" x14ac:dyDescent="0.2"/>
  <cols>
    <col min="1" max="2" width="21.25" style="37" customWidth="1"/>
    <col min="3" max="4" width="21.25" style="31" customWidth="1"/>
    <col min="5" max="5" width="21.25" style="37" customWidth="1"/>
    <col min="6" max="16384" width="21.25" style="37"/>
  </cols>
  <sheetData>
    <row r="1" spans="1:7" s="48" customFormat="1" ht="27.75" customHeight="1" x14ac:dyDescent="0.2">
      <c r="A1" s="27"/>
      <c r="B1" s="370" t="s">
        <v>510</v>
      </c>
      <c r="C1" s="334"/>
      <c r="D1" s="334"/>
      <c r="E1" s="369" t="s">
        <v>511</v>
      </c>
    </row>
    <row r="2" spans="1:7" s="48" customFormat="1" ht="38.25" customHeight="1" x14ac:dyDescent="0.2">
      <c r="A2" s="9" t="s">
        <v>355</v>
      </c>
      <c r="B2" s="10" t="s">
        <v>512</v>
      </c>
      <c r="C2" s="73" t="s">
        <v>513</v>
      </c>
      <c r="D2" s="71" t="s">
        <v>514</v>
      </c>
      <c r="E2" s="352"/>
    </row>
    <row r="3" spans="1:7" x14ac:dyDescent="0.2">
      <c r="A3" s="13" t="s">
        <v>358</v>
      </c>
      <c r="B3" s="63">
        <v>0.12</v>
      </c>
      <c r="C3" s="64">
        <v>0.06</v>
      </c>
      <c r="D3" s="64">
        <f t="shared" ref="D3:D21" si="0">B3+C3</f>
        <v>0.18</v>
      </c>
      <c r="E3" s="15">
        <f t="shared" ref="E3:E21" si="1">D3/0.3</f>
        <v>0.6</v>
      </c>
      <c r="G3" s="82" t="s">
        <v>503</v>
      </c>
    </row>
    <row r="4" spans="1:7" x14ac:dyDescent="0.2">
      <c r="A4" s="13" t="s">
        <v>359</v>
      </c>
      <c r="B4" s="65">
        <v>0.1</v>
      </c>
      <c r="C4" s="72">
        <v>0.05</v>
      </c>
      <c r="D4" s="72">
        <f t="shared" si="0"/>
        <v>0.15000000000000002</v>
      </c>
      <c r="E4" s="17">
        <f t="shared" si="1"/>
        <v>0.50000000000000011</v>
      </c>
    </row>
    <row r="5" spans="1:7" x14ac:dyDescent="0.2">
      <c r="A5" s="13" t="s">
        <v>360</v>
      </c>
      <c r="B5" s="65">
        <v>0.09</v>
      </c>
      <c r="C5" s="72">
        <v>0.05</v>
      </c>
      <c r="D5" s="72">
        <f t="shared" si="0"/>
        <v>0.14000000000000001</v>
      </c>
      <c r="E5" s="17">
        <f t="shared" si="1"/>
        <v>0.46666666666666673</v>
      </c>
    </row>
    <row r="6" spans="1:7" x14ac:dyDescent="0.2">
      <c r="A6" s="13" t="s">
        <v>361</v>
      </c>
      <c r="B6" s="65">
        <v>0.08</v>
      </c>
      <c r="C6" s="72">
        <v>0.06</v>
      </c>
      <c r="D6" s="72">
        <f t="shared" si="0"/>
        <v>0.14000000000000001</v>
      </c>
      <c r="E6" s="17">
        <f t="shared" si="1"/>
        <v>0.46666666666666673</v>
      </c>
    </row>
    <row r="7" spans="1:7" x14ac:dyDescent="0.2">
      <c r="A7" s="13" t="s">
        <v>362</v>
      </c>
      <c r="B7" s="65">
        <v>0.08</v>
      </c>
      <c r="C7" s="72">
        <v>0.04</v>
      </c>
      <c r="D7" s="72">
        <f t="shared" si="0"/>
        <v>0.12</v>
      </c>
      <c r="E7" s="17">
        <f t="shared" si="1"/>
        <v>0.4</v>
      </c>
    </row>
    <row r="8" spans="1:7" x14ac:dyDescent="0.2">
      <c r="A8" s="13" t="s">
        <v>363</v>
      </c>
      <c r="B8" s="65">
        <v>0.115</v>
      </c>
      <c r="C8" s="72">
        <v>7.0000000000000007E-2</v>
      </c>
      <c r="D8" s="72">
        <f t="shared" si="0"/>
        <v>0.185</v>
      </c>
      <c r="E8" s="17">
        <f t="shared" si="1"/>
        <v>0.6166666666666667</v>
      </c>
    </row>
    <row r="9" spans="1:7" x14ac:dyDescent="0.2">
      <c r="A9" s="13" t="s">
        <v>364</v>
      </c>
      <c r="B9" s="65">
        <v>0.09</v>
      </c>
      <c r="C9" s="72">
        <v>0.06</v>
      </c>
      <c r="D9" s="72">
        <f t="shared" si="0"/>
        <v>0.15</v>
      </c>
      <c r="E9" s="17">
        <f t="shared" si="1"/>
        <v>0.5</v>
      </c>
    </row>
    <row r="10" spans="1:7" x14ac:dyDescent="0.2">
      <c r="A10" s="13" t="s">
        <v>365</v>
      </c>
      <c r="B10" s="65">
        <v>7.4999999999999997E-2</v>
      </c>
      <c r="C10" s="72">
        <v>5.5E-2</v>
      </c>
      <c r="D10" s="72">
        <f t="shared" si="0"/>
        <v>0.13</v>
      </c>
      <c r="E10" s="17">
        <f t="shared" si="1"/>
        <v>0.43333333333333335</v>
      </c>
    </row>
    <row r="11" spans="1:7" x14ac:dyDescent="0.2">
      <c r="A11" s="13" t="s">
        <v>366</v>
      </c>
      <c r="B11" s="65">
        <v>0.1</v>
      </c>
      <c r="C11" s="72">
        <v>0.05</v>
      </c>
      <c r="D11" s="72">
        <f t="shared" si="0"/>
        <v>0.15000000000000002</v>
      </c>
      <c r="E11" s="17">
        <f t="shared" si="1"/>
        <v>0.50000000000000011</v>
      </c>
    </row>
    <row r="12" spans="1:7" x14ac:dyDescent="0.2">
      <c r="A12" s="13" t="s">
        <v>367</v>
      </c>
      <c r="B12" s="65">
        <v>0.09</v>
      </c>
      <c r="C12" s="72">
        <v>0.05</v>
      </c>
      <c r="D12" s="72">
        <f t="shared" si="0"/>
        <v>0.14000000000000001</v>
      </c>
      <c r="E12" s="17">
        <f t="shared" si="1"/>
        <v>0.46666666666666673</v>
      </c>
    </row>
    <row r="13" spans="1:7" x14ac:dyDescent="0.2">
      <c r="A13" s="13" t="s">
        <v>368</v>
      </c>
      <c r="B13" s="65">
        <v>7.0000000000000007E-2</v>
      </c>
      <c r="C13" s="72">
        <v>0.05</v>
      </c>
      <c r="D13" s="72">
        <f t="shared" si="0"/>
        <v>0.12000000000000001</v>
      </c>
      <c r="E13" s="17">
        <f t="shared" si="1"/>
        <v>0.4</v>
      </c>
    </row>
    <row r="14" spans="1:7" x14ac:dyDescent="0.2">
      <c r="A14" s="13" t="s">
        <v>369</v>
      </c>
      <c r="B14" s="65">
        <v>0.08</v>
      </c>
      <c r="C14" s="72">
        <v>0.04</v>
      </c>
      <c r="D14" s="72">
        <f t="shared" si="0"/>
        <v>0.12</v>
      </c>
      <c r="E14" s="17">
        <f t="shared" si="1"/>
        <v>0.4</v>
      </c>
    </row>
    <row r="15" spans="1:7" x14ac:dyDescent="0.2">
      <c r="A15" s="13" t="s">
        <v>370</v>
      </c>
      <c r="B15" s="65">
        <v>0.09</v>
      </c>
      <c r="C15" s="72">
        <v>5.5E-2</v>
      </c>
      <c r="D15" s="72">
        <f t="shared" si="0"/>
        <v>0.14499999999999999</v>
      </c>
      <c r="E15" s="17">
        <f t="shared" si="1"/>
        <v>0.48333333333333334</v>
      </c>
    </row>
    <row r="16" spans="1:7" x14ac:dyDescent="0.2">
      <c r="A16" s="13" t="s">
        <v>371</v>
      </c>
      <c r="B16" s="65">
        <v>0.08</v>
      </c>
      <c r="C16" s="72">
        <v>0.04</v>
      </c>
      <c r="D16" s="72">
        <f t="shared" si="0"/>
        <v>0.12</v>
      </c>
      <c r="E16" s="17">
        <f t="shared" si="1"/>
        <v>0.4</v>
      </c>
    </row>
    <row r="17" spans="1:8" x14ac:dyDescent="0.2">
      <c r="A17" s="13" t="s">
        <v>372</v>
      </c>
      <c r="B17" s="65">
        <v>0.09</v>
      </c>
      <c r="C17" s="72">
        <v>0.04</v>
      </c>
      <c r="D17" s="72">
        <f t="shared" si="0"/>
        <v>0.13</v>
      </c>
      <c r="E17" s="17">
        <f t="shared" si="1"/>
        <v>0.43333333333333335</v>
      </c>
    </row>
    <row r="18" spans="1:8" x14ac:dyDescent="0.2">
      <c r="A18" s="13" t="s">
        <v>373</v>
      </c>
      <c r="B18" s="65">
        <v>0.08</v>
      </c>
      <c r="C18" s="72">
        <v>0.05</v>
      </c>
      <c r="D18" s="72">
        <f t="shared" si="0"/>
        <v>0.13</v>
      </c>
      <c r="E18" s="17">
        <f t="shared" si="1"/>
        <v>0.43333333333333335</v>
      </c>
    </row>
    <row r="19" spans="1:8" x14ac:dyDescent="0.2">
      <c r="A19" s="13" t="s">
        <v>374</v>
      </c>
      <c r="B19" s="65">
        <v>0.08</v>
      </c>
      <c r="C19" s="72">
        <v>0.05</v>
      </c>
      <c r="D19" s="72">
        <f t="shared" si="0"/>
        <v>0.13</v>
      </c>
      <c r="E19" s="17">
        <f t="shared" si="1"/>
        <v>0.43333333333333335</v>
      </c>
    </row>
    <row r="20" spans="1:8" x14ac:dyDescent="0.2">
      <c r="A20" s="13" t="s">
        <v>375</v>
      </c>
      <c r="B20" s="65">
        <v>7.0000000000000007E-2</v>
      </c>
      <c r="C20" s="72">
        <v>0.04</v>
      </c>
      <c r="D20" s="72">
        <f t="shared" si="0"/>
        <v>0.11000000000000001</v>
      </c>
      <c r="E20" s="17">
        <f t="shared" si="1"/>
        <v>0.36666666666666675</v>
      </c>
    </row>
    <row r="21" spans="1:8" x14ac:dyDescent="0.2">
      <c r="A21" s="28" t="s">
        <v>376</v>
      </c>
      <c r="B21" s="66">
        <v>0.09</v>
      </c>
      <c r="C21" s="67">
        <v>0.05</v>
      </c>
      <c r="D21" s="67">
        <f t="shared" si="0"/>
        <v>0.14000000000000001</v>
      </c>
      <c r="E21" s="19">
        <f t="shared" si="1"/>
        <v>0.46666666666666673</v>
      </c>
    </row>
    <row r="22" spans="1:8" x14ac:dyDescent="0.2">
      <c r="C22" s="20"/>
      <c r="D22" s="20"/>
    </row>
    <row r="23" spans="1:8" x14ac:dyDescent="0.2">
      <c r="C23" s="21" t="s">
        <v>506</v>
      </c>
      <c r="D23" s="22" t="s">
        <v>515</v>
      </c>
      <c r="E23" s="23">
        <f>SUMPRODUCT(Pilotage!B4:B22,E3:E21)</f>
        <v>0.49550000000000005</v>
      </c>
      <c r="H23" s="20"/>
    </row>
    <row r="24" spans="1:8" x14ac:dyDescent="0.2">
      <c r="C24" s="24" t="s">
        <v>508</v>
      </c>
      <c r="D24" s="25" t="s">
        <v>516</v>
      </c>
      <c r="E24" s="26">
        <f>SUMPRODUCT(Pilotage!C4:C22,E3:E21)</f>
        <v>0.41599999999999998</v>
      </c>
    </row>
  </sheetData>
  <mergeCells count="2">
    <mergeCell ref="E1:E2"/>
    <mergeCell ref="B1:D1"/>
  </mergeCells>
  <pageMargins left="0.75" right="0.75" top="1" bottom="1" header="0.5" footer="0.5"/>
  <pageSetup paperSize="9" orientation="portrait"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A1:P15"/>
  <sheetViews>
    <sheetView tabSelected="1" zoomScale="70" zoomScaleNormal="70" workbookViewId="0">
      <selection activeCell="C11" sqref="C11:C13"/>
    </sheetView>
  </sheetViews>
  <sheetFormatPr baseColWidth="10" defaultColWidth="9" defaultRowHeight="12.75" x14ac:dyDescent="0.2"/>
  <cols>
    <col min="1" max="1" width="34.5" bestFit="1" customWidth="1"/>
    <col min="2" max="2" width="15.125" bestFit="1" customWidth="1"/>
    <col min="3" max="3" width="62.125" customWidth="1"/>
    <col min="4" max="6" width="20" customWidth="1"/>
  </cols>
  <sheetData>
    <row r="1" spans="1:16" ht="25.5" x14ac:dyDescent="0.2">
      <c r="A1" s="83" t="s">
        <v>1</v>
      </c>
      <c r="B1" s="83" t="s">
        <v>2</v>
      </c>
      <c r="C1" s="83" t="s">
        <v>3</v>
      </c>
      <c r="D1" s="83" t="s">
        <v>4</v>
      </c>
      <c r="E1" s="83" t="s">
        <v>5</v>
      </c>
      <c r="F1" s="83" t="s">
        <v>6</v>
      </c>
    </row>
    <row r="2" spans="1:16" x14ac:dyDescent="0.2">
      <c r="A2" t="s">
        <v>617</v>
      </c>
      <c r="B2" t="s">
        <v>7</v>
      </c>
      <c r="C2" t="s">
        <v>621</v>
      </c>
      <c r="F2" t="s">
        <v>620</v>
      </c>
      <c r="G2" s="221"/>
      <c r="H2" s="222"/>
      <c r="I2" s="223"/>
      <c r="J2" s="224"/>
      <c r="K2" s="225"/>
      <c r="L2" s="226"/>
      <c r="M2" s="319"/>
      <c r="N2" s="320"/>
      <c r="O2" s="321"/>
    </row>
    <row r="3" spans="1:16" x14ac:dyDescent="0.2">
      <c r="A3" t="s">
        <v>622</v>
      </c>
      <c r="B3" t="s">
        <v>7</v>
      </c>
      <c r="C3" t="s">
        <v>623</v>
      </c>
      <c r="F3" t="s">
        <v>631</v>
      </c>
      <c r="G3" s="322"/>
      <c r="H3" s="324"/>
      <c r="I3" s="325"/>
      <c r="J3" s="323"/>
      <c r="K3" s="326"/>
      <c r="L3" s="325"/>
      <c r="M3" s="328"/>
      <c r="N3" s="327"/>
      <c r="O3" s="328"/>
      <c r="P3" s="329"/>
    </row>
    <row r="4" spans="1:16" x14ac:dyDescent="0.2">
      <c r="A4" t="s">
        <v>634</v>
      </c>
      <c r="B4" t="s">
        <v>7</v>
      </c>
      <c r="C4" t="s">
        <v>637</v>
      </c>
      <c r="F4" t="s">
        <v>633</v>
      </c>
      <c r="G4" s="330"/>
      <c r="H4" s="331"/>
      <c r="I4" s="332"/>
    </row>
    <row r="5" spans="1:16" x14ac:dyDescent="0.2">
      <c r="A5" t="s">
        <v>556</v>
      </c>
      <c r="B5" t="s">
        <v>553</v>
      </c>
      <c r="C5" t="s">
        <v>638</v>
      </c>
    </row>
    <row r="6" spans="1:16" x14ac:dyDescent="0.2">
      <c r="A6" t="s">
        <v>552</v>
      </c>
      <c r="B6" t="s">
        <v>553</v>
      </c>
      <c r="C6" t="s">
        <v>638</v>
      </c>
    </row>
    <row r="7" spans="1:16" x14ac:dyDescent="0.2">
      <c r="A7" t="s">
        <v>557</v>
      </c>
      <c r="B7" t="s">
        <v>553</v>
      </c>
      <c r="C7" t="s">
        <v>638</v>
      </c>
    </row>
    <row r="8" spans="1:16" x14ac:dyDescent="0.2">
      <c r="A8" t="s">
        <v>564</v>
      </c>
      <c r="B8" t="s">
        <v>553</v>
      </c>
      <c r="C8" s="227" t="s">
        <v>565</v>
      </c>
    </row>
    <row r="9" spans="1:16" x14ac:dyDescent="0.2">
      <c r="A9" t="s">
        <v>559</v>
      </c>
      <c r="B9" t="s">
        <v>553</v>
      </c>
      <c r="C9" s="227" t="s">
        <v>560</v>
      </c>
    </row>
    <row r="10" spans="1:16" x14ac:dyDescent="0.2">
      <c r="A10" t="s">
        <v>568</v>
      </c>
      <c r="B10" t="s">
        <v>553</v>
      </c>
      <c r="C10" s="227" t="s">
        <v>565</v>
      </c>
    </row>
    <row r="11" spans="1:16" x14ac:dyDescent="0.2">
      <c r="A11" t="s">
        <v>558</v>
      </c>
      <c r="B11" t="s">
        <v>553</v>
      </c>
      <c r="C11" t="s">
        <v>638</v>
      </c>
    </row>
    <row r="12" spans="1:16" x14ac:dyDescent="0.2">
      <c r="A12" t="s">
        <v>569</v>
      </c>
      <c r="B12" t="s">
        <v>553</v>
      </c>
      <c r="C12" t="s">
        <v>638</v>
      </c>
    </row>
    <row r="13" spans="1:16" x14ac:dyDescent="0.2">
      <c r="A13" t="s">
        <v>571</v>
      </c>
      <c r="B13" t="s">
        <v>553</v>
      </c>
      <c r="C13" t="s">
        <v>638</v>
      </c>
    </row>
    <row r="14" spans="1:16" x14ac:dyDescent="0.2">
      <c r="A14" t="s">
        <v>572</v>
      </c>
      <c r="B14" t="s">
        <v>553</v>
      </c>
      <c r="C14" s="227" t="s">
        <v>560</v>
      </c>
    </row>
    <row r="15" spans="1:16" x14ac:dyDescent="0.2">
      <c r="A15" t="s">
        <v>570</v>
      </c>
      <c r="B15" t="s">
        <v>553</v>
      </c>
      <c r="C15" s="227" t="s">
        <v>565</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A1:N80"/>
  <sheetViews>
    <sheetView zoomScale="85" zoomScaleNormal="85" workbookViewId="0">
      <pane ySplit="1" topLeftCell="A2" activePane="bottomLeft" state="frozen"/>
      <selection pane="bottomLeft" activeCell="B6" sqref="B6"/>
    </sheetView>
  </sheetViews>
  <sheetFormatPr baseColWidth="10" defaultColWidth="9" defaultRowHeight="12.75" x14ac:dyDescent="0.2"/>
  <cols>
    <col min="1" max="1" width="12.875" bestFit="1" customWidth="1"/>
    <col min="2" max="2" width="29.5" bestFit="1" customWidth="1"/>
    <col min="3" max="3" width="8.875" bestFit="1" customWidth="1"/>
    <col min="4" max="4" width="10.125" customWidth="1"/>
    <col min="5" max="5" width="10.125" bestFit="1" customWidth="1"/>
    <col min="6" max="6" width="13.375" bestFit="1" customWidth="1"/>
    <col min="7" max="7" width="11.875" customWidth="1"/>
    <col min="8" max="8" width="11.875" bestFit="1" customWidth="1"/>
    <col min="9" max="9" width="13.125" bestFit="1" customWidth="1"/>
    <col min="10" max="10" width="11" bestFit="1" customWidth="1"/>
    <col min="11" max="11" width="11" customWidth="1"/>
    <col min="12" max="12" width="28.5" bestFit="1" customWidth="1"/>
    <col min="13" max="13" width="11.875" bestFit="1" customWidth="1"/>
    <col min="14" max="14" width="20" customWidth="1"/>
  </cols>
  <sheetData>
    <row r="1" spans="1:14" ht="51" x14ac:dyDescent="0.2">
      <c r="A1" s="83" t="s">
        <v>9</v>
      </c>
      <c r="B1" s="83" t="s">
        <v>10</v>
      </c>
      <c r="C1" s="83" t="s">
        <v>551</v>
      </c>
      <c r="D1" s="83" t="s">
        <v>556</v>
      </c>
      <c r="E1" s="83" t="s">
        <v>552</v>
      </c>
      <c r="F1" s="83" t="s">
        <v>557</v>
      </c>
      <c r="G1" s="83" t="s">
        <v>564</v>
      </c>
      <c r="H1" s="83" t="s">
        <v>559</v>
      </c>
      <c r="I1" s="83" t="s">
        <v>568</v>
      </c>
      <c r="J1" s="83" t="s">
        <v>558</v>
      </c>
      <c r="K1" s="83" t="s">
        <v>569</v>
      </c>
      <c r="L1" s="83" t="s">
        <v>617</v>
      </c>
      <c r="M1" s="83" t="s">
        <v>622</v>
      </c>
      <c r="N1" s="83" t="s">
        <v>11</v>
      </c>
    </row>
    <row r="2" spans="1:14" x14ac:dyDescent="0.2">
      <c r="A2">
        <v>1</v>
      </c>
      <c r="B2" t="s">
        <v>12</v>
      </c>
      <c r="C2">
        <v>0</v>
      </c>
      <c r="L2" t="s">
        <v>14</v>
      </c>
      <c r="M2" t="s">
        <v>624</v>
      </c>
      <c r="N2" t="s">
        <v>15</v>
      </c>
    </row>
    <row r="3" spans="1:14" x14ac:dyDescent="0.2">
      <c r="A3">
        <v>1</v>
      </c>
      <c r="B3" t="s">
        <v>16</v>
      </c>
      <c r="C3">
        <v>1</v>
      </c>
      <c r="E3" t="s">
        <v>554</v>
      </c>
      <c r="L3" t="s">
        <v>14</v>
      </c>
      <c r="M3" t="s">
        <v>624</v>
      </c>
      <c r="N3" t="s">
        <v>17</v>
      </c>
    </row>
    <row r="4" spans="1:14" x14ac:dyDescent="0.2">
      <c r="A4">
        <v>2</v>
      </c>
      <c r="B4" t="s">
        <v>18</v>
      </c>
      <c r="C4">
        <v>1</v>
      </c>
      <c r="E4" t="s">
        <v>555</v>
      </c>
      <c r="L4" t="s">
        <v>14</v>
      </c>
      <c r="M4" t="s">
        <v>624</v>
      </c>
      <c r="N4" t="s">
        <v>19</v>
      </c>
    </row>
    <row r="5" spans="1:14" x14ac:dyDescent="0.2">
      <c r="A5">
        <v>2</v>
      </c>
      <c r="B5" t="s">
        <v>20</v>
      </c>
      <c r="C5">
        <v>1</v>
      </c>
      <c r="E5" t="s">
        <v>555</v>
      </c>
      <c r="L5" t="s">
        <v>14</v>
      </c>
      <c r="M5" t="s">
        <v>624</v>
      </c>
      <c r="N5" t="s">
        <v>21</v>
      </c>
    </row>
    <row r="6" spans="1:14" x14ac:dyDescent="0.2">
      <c r="A6">
        <v>1</v>
      </c>
      <c r="B6" t="s">
        <v>22</v>
      </c>
      <c r="C6">
        <v>1</v>
      </c>
      <c r="D6" t="s">
        <v>554</v>
      </c>
      <c r="L6" t="s">
        <v>22</v>
      </c>
      <c r="N6" t="s">
        <v>23</v>
      </c>
    </row>
    <row r="7" spans="1:14" x14ac:dyDescent="0.2">
      <c r="A7">
        <v>2</v>
      </c>
      <c r="B7" t="s">
        <v>24</v>
      </c>
      <c r="C7">
        <v>1</v>
      </c>
      <c r="D7" t="s">
        <v>555</v>
      </c>
      <c r="E7" t="s">
        <v>554</v>
      </c>
      <c r="L7" t="s">
        <v>24</v>
      </c>
      <c r="M7" t="s">
        <v>625</v>
      </c>
      <c r="N7" t="s">
        <v>25</v>
      </c>
    </row>
    <row r="8" spans="1:14" x14ac:dyDescent="0.2">
      <c r="A8">
        <v>3</v>
      </c>
      <c r="B8" t="s">
        <v>26</v>
      </c>
      <c r="C8">
        <v>1</v>
      </c>
      <c r="D8" t="s">
        <v>555</v>
      </c>
      <c r="E8" t="s">
        <v>555</v>
      </c>
      <c r="L8" t="s">
        <v>24</v>
      </c>
      <c r="M8" t="s">
        <v>625</v>
      </c>
      <c r="N8" t="s">
        <v>27</v>
      </c>
    </row>
    <row r="9" spans="1:14" x14ac:dyDescent="0.2">
      <c r="A9">
        <v>3</v>
      </c>
      <c r="B9" t="s">
        <v>28</v>
      </c>
      <c r="C9">
        <v>1</v>
      </c>
      <c r="D9" t="s">
        <v>555</v>
      </c>
      <c r="E9" t="s">
        <v>555</v>
      </c>
      <c r="L9" t="s">
        <v>24</v>
      </c>
      <c r="M9" t="s">
        <v>625</v>
      </c>
      <c r="N9" t="s">
        <v>29</v>
      </c>
    </row>
    <row r="10" spans="1:14" x14ac:dyDescent="0.2">
      <c r="A10">
        <v>2</v>
      </c>
      <c r="B10" t="s">
        <v>30</v>
      </c>
      <c r="C10">
        <v>1</v>
      </c>
      <c r="D10" t="s">
        <v>555</v>
      </c>
      <c r="E10" t="s">
        <v>554</v>
      </c>
      <c r="L10" t="s">
        <v>30</v>
      </c>
      <c r="M10" t="s">
        <v>626</v>
      </c>
      <c r="N10" t="s">
        <v>31</v>
      </c>
    </row>
    <row r="11" spans="1:14" x14ac:dyDescent="0.2">
      <c r="A11">
        <v>3</v>
      </c>
      <c r="B11" t="s">
        <v>32</v>
      </c>
      <c r="C11">
        <v>1</v>
      </c>
      <c r="D11" t="s">
        <v>555</v>
      </c>
      <c r="E11" t="s">
        <v>555</v>
      </c>
      <c r="L11" t="s">
        <v>30</v>
      </c>
      <c r="M11" t="s">
        <v>626</v>
      </c>
      <c r="N11" t="s">
        <v>33</v>
      </c>
    </row>
    <row r="12" spans="1:14" x14ac:dyDescent="0.2">
      <c r="A12">
        <v>3</v>
      </c>
      <c r="B12" t="s">
        <v>34</v>
      </c>
      <c r="C12">
        <v>1</v>
      </c>
      <c r="D12" t="s">
        <v>555</v>
      </c>
      <c r="E12" t="s">
        <v>555</v>
      </c>
      <c r="L12" t="s">
        <v>30</v>
      </c>
      <c r="M12" t="s">
        <v>626</v>
      </c>
      <c r="N12" t="s">
        <v>35</v>
      </c>
    </row>
    <row r="13" spans="1:14" x14ac:dyDescent="0.2">
      <c r="A13">
        <v>2</v>
      </c>
      <c r="B13" t="s">
        <v>36</v>
      </c>
      <c r="C13">
        <v>1</v>
      </c>
      <c r="D13" t="s">
        <v>555</v>
      </c>
      <c r="L13" t="s">
        <v>37</v>
      </c>
      <c r="M13" t="s">
        <v>627</v>
      </c>
      <c r="N13" t="s">
        <v>38</v>
      </c>
    </row>
    <row r="14" spans="1:14" x14ac:dyDescent="0.2">
      <c r="A14">
        <v>1</v>
      </c>
      <c r="B14" t="s">
        <v>39</v>
      </c>
      <c r="C14">
        <v>0</v>
      </c>
      <c r="F14" t="s">
        <v>554</v>
      </c>
      <c r="L14" t="s">
        <v>24</v>
      </c>
      <c r="M14" t="s">
        <v>625</v>
      </c>
      <c r="N14" t="s">
        <v>40</v>
      </c>
    </row>
    <row r="15" spans="1:14" x14ac:dyDescent="0.2">
      <c r="A15">
        <v>2</v>
      </c>
      <c r="B15" t="s">
        <v>41</v>
      </c>
      <c r="C15">
        <v>1</v>
      </c>
      <c r="E15" t="s">
        <v>554</v>
      </c>
      <c r="F15" t="s">
        <v>555</v>
      </c>
      <c r="L15" t="s">
        <v>24</v>
      </c>
      <c r="M15" t="s">
        <v>625</v>
      </c>
      <c r="N15" t="s">
        <v>42</v>
      </c>
    </row>
    <row r="16" spans="1:14" x14ac:dyDescent="0.2">
      <c r="A16">
        <v>3</v>
      </c>
      <c r="B16" t="s">
        <v>43</v>
      </c>
      <c r="C16">
        <v>1</v>
      </c>
      <c r="E16" t="s">
        <v>555</v>
      </c>
      <c r="F16" t="s">
        <v>555</v>
      </c>
      <c r="L16" t="s">
        <v>24</v>
      </c>
      <c r="M16" t="s">
        <v>625</v>
      </c>
      <c r="N16" t="s">
        <v>44</v>
      </c>
    </row>
    <row r="17" spans="1:14" x14ac:dyDescent="0.2">
      <c r="A17">
        <v>3</v>
      </c>
      <c r="B17" t="s">
        <v>45</v>
      </c>
      <c r="C17">
        <v>1</v>
      </c>
      <c r="E17" t="s">
        <v>555</v>
      </c>
      <c r="F17" t="s">
        <v>555</v>
      </c>
      <c r="L17" t="s">
        <v>24</v>
      </c>
      <c r="M17" t="s">
        <v>625</v>
      </c>
      <c r="N17" t="s">
        <v>46</v>
      </c>
    </row>
    <row r="18" spans="1:14" x14ac:dyDescent="0.2">
      <c r="A18">
        <v>2</v>
      </c>
      <c r="B18" t="s">
        <v>47</v>
      </c>
      <c r="C18">
        <v>0</v>
      </c>
      <c r="F18" t="s">
        <v>555</v>
      </c>
      <c r="L18" t="s">
        <v>24</v>
      </c>
      <c r="M18" t="s">
        <v>625</v>
      </c>
      <c r="N18" t="s">
        <v>48</v>
      </c>
    </row>
    <row r="19" spans="1:14" x14ac:dyDescent="0.2">
      <c r="A19">
        <v>2</v>
      </c>
      <c r="B19" t="s">
        <v>49</v>
      </c>
      <c r="C19">
        <v>1</v>
      </c>
      <c r="F19" t="s">
        <v>555</v>
      </c>
      <c r="L19" t="s">
        <v>24</v>
      </c>
      <c r="M19" t="s">
        <v>625</v>
      </c>
      <c r="N19" t="s">
        <v>50</v>
      </c>
    </row>
    <row r="20" spans="1:14" x14ac:dyDescent="0.2">
      <c r="A20">
        <v>1</v>
      </c>
      <c r="B20" t="s">
        <v>51</v>
      </c>
      <c r="C20">
        <v>1</v>
      </c>
      <c r="G20" t="s">
        <v>566</v>
      </c>
      <c r="L20" t="s">
        <v>618</v>
      </c>
      <c r="M20" t="s">
        <v>627</v>
      </c>
      <c r="N20" t="s">
        <v>52</v>
      </c>
    </row>
    <row r="21" spans="1:14" x14ac:dyDescent="0.2">
      <c r="A21">
        <v>2</v>
      </c>
      <c r="B21" t="s">
        <v>53</v>
      </c>
      <c r="C21">
        <v>1</v>
      </c>
      <c r="F21" t="s">
        <v>554</v>
      </c>
      <c r="G21" t="s">
        <v>567</v>
      </c>
      <c r="H21">
        <v>1</v>
      </c>
      <c r="L21" t="s">
        <v>54</v>
      </c>
      <c r="M21" t="s">
        <v>627</v>
      </c>
      <c r="N21" t="s">
        <v>55</v>
      </c>
    </row>
    <row r="22" spans="1:14" x14ac:dyDescent="0.2">
      <c r="A22">
        <v>3</v>
      </c>
      <c r="B22" t="s">
        <v>56</v>
      </c>
      <c r="C22">
        <v>1</v>
      </c>
      <c r="E22" t="s">
        <v>554</v>
      </c>
      <c r="F22" t="s">
        <v>555</v>
      </c>
      <c r="G22" t="s">
        <v>567</v>
      </c>
      <c r="H22" s="227" t="s">
        <v>561</v>
      </c>
      <c r="L22" t="s">
        <v>54</v>
      </c>
      <c r="M22" t="s">
        <v>627</v>
      </c>
      <c r="N22" t="s">
        <v>57</v>
      </c>
    </row>
    <row r="23" spans="1:14" x14ac:dyDescent="0.2">
      <c r="A23">
        <v>4</v>
      </c>
      <c r="B23" t="s">
        <v>58</v>
      </c>
      <c r="C23">
        <v>1</v>
      </c>
      <c r="E23" t="s">
        <v>555</v>
      </c>
      <c r="F23" t="s">
        <v>555</v>
      </c>
      <c r="G23" t="s">
        <v>567</v>
      </c>
      <c r="H23" s="227" t="s">
        <v>561</v>
      </c>
      <c r="L23" t="s">
        <v>54</v>
      </c>
      <c r="M23" t="s">
        <v>627</v>
      </c>
      <c r="N23" t="s">
        <v>59</v>
      </c>
    </row>
    <row r="24" spans="1:14" x14ac:dyDescent="0.2">
      <c r="A24">
        <v>4</v>
      </c>
      <c r="B24" t="s">
        <v>60</v>
      </c>
      <c r="C24">
        <v>1</v>
      </c>
      <c r="E24" t="s">
        <v>555</v>
      </c>
      <c r="F24" t="s">
        <v>555</v>
      </c>
      <c r="G24" t="s">
        <v>567</v>
      </c>
      <c r="H24" s="227" t="s">
        <v>561</v>
      </c>
      <c r="L24" t="s">
        <v>54</v>
      </c>
      <c r="M24" t="s">
        <v>627</v>
      </c>
      <c r="N24" t="s">
        <v>61</v>
      </c>
    </row>
    <row r="25" spans="1:14" x14ac:dyDescent="0.2">
      <c r="A25">
        <v>3</v>
      </c>
      <c r="B25" t="s">
        <v>62</v>
      </c>
      <c r="C25">
        <v>1</v>
      </c>
      <c r="G25" t="s">
        <v>567</v>
      </c>
      <c r="H25" s="227" t="s">
        <v>562</v>
      </c>
      <c r="L25" t="s">
        <v>54</v>
      </c>
      <c r="M25" t="s">
        <v>627</v>
      </c>
      <c r="N25" t="s">
        <v>63</v>
      </c>
    </row>
    <row r="26" spans="1:14" x14ac:dyDescent="0.2">
      <c r="A26">
        <v>4</v>
      </c>
      <c r="B26" t="s">
        <v>64</v>
      </c>
      <c r="C26">
        <v>1</v>
      </c>
      <c r="E26" t="s">
        <v>554</v>
      </c>
      <c r="F26" t="s">
        <v>555</v>
      </c>
      <c r="G26" t="s">
        <v>567</v>
      </c>
      <c r="H26" s="227" t="s">
        <v>563</v>
      </c>
      <c r="L26" t="s">
        <v>54</v>
      </c>
      <c r="M26" t="s">
        <v>627</v>
      </c>
      <c r="N26" t="s">
        <v>65</v>
      </c>
    </row>
    <row r="27" spans="1:14" x14ac:dyDescent="0.2">
      <c r="A27">
        <v>5</v>
      </c>
      <c r="B27" t="s">
        <v>66</v>
      </c>
      <c r="C27">
        <v>1</v>
      </c>
      <c r="E27" t="s">
        <v>555</v>
      </c>
      <c r="F27" t="s">
        <v>555</v>
      </c>
      <c r="G27" t="s">
        <v>567</v>
      </c>
      <c r="H27" s="227" t="s">
        <v>563</v>
      </c>
      <c r="L27" t="s">
        <v>54</v>
      </c>
      <c r="M27" t="s">
        <v>627</v>
      </c>
      <c r="N27" t="s">
        <v>67</v>
      </c>
    </row>
    <row r="28" spans="1:14" x14ac:dyDescent="0.2">
      <c r="A28">
        <v>5</v>
      </c>
      <c r="B28" t="s">
        <v>68</v>
      </c>
      <c r="C28">
        <v>1</v>
      </c>
      <c r="E28" t="s">
        <v>555</v>
      </c>
      <c r="F28" t="s">
        <v>555</v>
      </c>
      <c r="G28" t="s">
        <v>567</v>
      </c>
      <c r="H28" s="227" t="s">
        <v>563</v>
      </c>
      <c r="L28" t="s">
        <v>54</v>
      </c>
      <c r="M28" t="s">
        <v>627</v>
      </c>
      <c r="N28" t="s">
        <v>69</v>
      </c>
    </row>
    <row r="29" spans="1:14" x14ac:dyDescent="0.2">
      <c r="A29">
        <v>4</v>
      </c>
      <c r="B29" t="s">
        <v>70</v>
      </c>
      <c r="C29">
        <v>1</v>
      </c>
      <c r="E29" t="s">
        <v>554</v>
      </c>
      <c r="F29" t="s">
        <v>555</v>
      </c>
      <c r="G29" t="s">
        <v>567</v>
      </c>
      <c r="H29" s="227" t="s">
        <v>563</v>
      </c>
      <c r="L29" t="s">
        <v>54</v>
      </c>
      <c r="M29" t="s">
        <v>627</v>
      </c>
      <c r="N29" t="s">
        <v>71</v>
      </c>
    </row>
    <row r="30" spans="1:14" x14ac:dyDescent="0.2">
      <c r="A30">
        <v>5</v>
      </c>
      <c r="B30" t="s">
        <v>72</v>
      </c>
      <c r="C30">
        <v>1</v>
      </c>
      <c r="E30" t="s">
        <v>555</v>
      </c>
      <c r="F30" t="s">
        <v>555</v>
      </c>
      <c r="G30" t="s">
        <v>567</v>
      </c>
      <c r="H30" s="227" t="s">
        <v>563</v>
      </c>
      <c r="L30" t="s">
        <v>54</v>
      </c>
      <c r="M30" t="s">
        <v>627</v>
      </c>
      <c r="N30" t="s">
        <v>73</v>
      </c>
    </row>
    <row r="31" spans="1:14" x14ac:dyDescent="0.2">
      <c r="A31">
        <v>5</v>
      </c>
      <c r="B31" t="s">
        <v>74</v>
      </c>
      <c r="C31">
        <v>1</v>
      </c>
      <c r="E31" t="s">
        <v>555</v>
      </c>
      <c r="F31" t="s">
        <v>555</v>
      </c>
      <c r="G31" t="s">
        <v>567</v>
      </c>
      <c r="H31" s="227" t="s">
        <v>563</v>
      </c>
      <c r="L31" t="s">
        <v>54</v>
      </c>
      <c r="M31" t="s">
        <v>627</v>
      </c>
      <c r="N31" t="s">
        <v>75</v>
      </c>
    </row>
    <row r="32" spans="1:14" x14ac:dyDescent="0.2">
      <c r="A32">
        <v>2</v>
      </c>
      <c r="B32" t="s">
        <v>76</v>
      </c>
      <c r="C32">
        <v>1</v>
      </c>
      <c r="G32" t="s">
        <v>567</v>
      </c>
      <c r="L32" t="s">
        <v>54</v>
      </c>
      <c r="M32" t="s">
        <v>627</v>
      </c>
      <c r="N32" t="s">
        <v>13</v>
      </c>
    </row>
    <row r="33" spans="1:14" x14ac:dyDescent="0.2">
      <c r="A33">
        <v>2</v>
      </c>
      <c r="B33" t="s">
        <v>77</v>
      </c>
      <c r="C33">
        <v>1</v>
      </c>
      <c r="G33" t="s">
        <v>567</v>
      </c>
      <c r="L33" t="s">
        <v>78</v>
      </c>
      <c r="M33" t="s">
        <v>628</v>
      </c>
      <c r="N33" t="s">
        <v>79</v>
      </c>
    </row>
    <row r="34" spans="1:14" x14ac:dyDescent="0.2">
      <c r="A34">
        <v>1</v>
      </c>
      <c r="B34" t="s">
        <v>80</v>
      </c>
      <c r="C34">
        <v>1</v>
      </c>
      <c r="L34" t="s">
        <v>54</v>
      </c>
      <c r="M34" t="s">
        <v>627</v>
      </c>
      <c r="N34" t="s">
        <v>13</v>
      </c>
    </row>
    <row r="35" spans="1:14" x14ac:dyDescent="0.2">
      <c r="A35">
        <v>1</v>
      </c>
      <c r="B35" t="s">
        <v>81</v>
      </c>
      <c r="C35">
        <v>1</v>
      </c>
      <c r="L35" t="s">
        <v>24</v>
      </c>
      <c r="M35" t="s">
        <v>629</v>
      </c>
      <c r="N35" t="s">
        <v>13</v>
      </c>
    </row>
    <row r="36" spans="1:14" x14ac:dyDescent="0.2">
      <c r="A36">
        <v>1</v>
      </c>
      <c r="B36" t="s">
        <v>82</v>
      </c>
      <c r="C36">
        <v>0</v>
      </c>
      <c r="I36" t="s">
        <v>566</v>
      </c>
      <c r="L36" t="s">
        <v>619</v>
      </c>
      <c r="M36" t="s">
        <v>88</v>
      </c>
      <c r="N36" t="s">
        <v>83</v>
      </c>
    </row>
    <row r="37" spans="1:14" x14ac:dyDescent="0.2">
      <c r="A37">
        <v>2</v>
      </c>
      <c r="B37" t="s">
        <v>84</v>
      </c>
      <c r="C37">
        <v>0</v>
      </c>
      <c r="I37" t="s">
        <v>567</v>
      </c>
      <c r="L37" t="s">
        <v>24</v>
      </c>
      <c r="M37" t="s">
        <v>625</v>
      </c>
      <c r="N37" t="s">
        <v>85</v>
      </c>
    </row>
    <row r="38" spans="1:14" x14ac:dyDescent="0.2">
      <c r="A38">
        <v>2</v>
      </c>
      <c r="B38" t="s">
        <v>86</v>
      </c>
      <c r="C38">
        <v>0</v>
      </c>
      <c r="I38" t="s">
        <v>567</v>
      </c>
      <c r="L38" t="s">
        <v>24</v>
      </c>
      <c r="M38" t="s">
        <v>625</v>
      </c>
      <c r="N38" t="s">
        <v>87</v>
      </c>
    </row>
    <row r="39" spans="1:14" x14ac:dyDescent="0.2">
      <c r="A39">
        <v>2</v>
      </c>
      <c r="B39" t="s">
        <v>88</v>
      </c>
      <c r="C39">
        <v>0</v>
      </c>
      <c r="I39" t="s">
        <v>567</v>
      </c>
      <c r="J39" t="s">
        <v>554</v>
      </c>
      <c r="L39" t="s">
        <v>30</v>
      </c>
      <c r="M39" t="s">
        <v>88</v>
      </c>
      <c r="N39" t="s">
        <v>89</v>
      </c>
    </row>
    <row r="40" spans="1:14" x14ac:dyDescent="0.2">
      <c r="A40">
        <v>3</v>
      </c>
      <c r="B40" t="s">
        <v>90</v>
      </c>
      <c r="C40">
        <v>0</v>
      </c>
      <c r="I40" t="s">
        <v>567</v>
      </c>
      <c r="J40" t="s">
        <v>555</v>
      </c>
      <c r="L40" t="s">
        <v>30</v>
      </c>
      <c r="M40" t="s">
        <v>88</v>
      </c>
      <c r="N40" t="s">
        <v>13</v>
      </c>
    </row>
    <row r="41" spans="1:14" x14ac:dyDescent="0.2">
      <c r="A41">
        <v>3</v>
      </c>
      <c r="B41" t="s">
        <v>91</v>
      </c>
      <c r="C41">
        <v>0</v>
      </c>
      <c r="I41" t="s">
        <v>567</v>
      </c>
      <c r="J41" t="s">
        <v>555</v>
      </c>
      <c r="L41" t="s">
        <v>30</v>
      </c>
      <c r="M41" t="s">
        <v>88</v>
      </c>
      <c r="N41" t="s">
        <v>13</v>
      </c>
    </row>
    <row r="42" spans="1:14" x14ac:dyDescent="0.2">
      <c r="A42">
        <v>3</v>
      </c>
      <c r="B42" t="s">
        <v>92</v>
      </c>
      <c r="C42">
        <v>0</v>
      </c>
      <c r="I42" t="s">
        <v>567</v>
      </c>
      <c r="J42" t="s">
        <v>555</v>
      </c>
      <c r="L42" t="s">
        <v>30</v>
      </c>
      <c r="M42" t="s">
        <v>88</v>
      </c>
      <c r="N42" t="s">
        <v>13</v>
      </c>
    </row>
    <row r="43" spans="1:14" x14ac:dyDescent="0.2">
      <c r="A43">
        <v>3</v>
      </c>
      <c r="B43" t="s">
        <v>93</v>
      </c>
      <c r="C43">
        <v>0</v>
      </c>
      <c r="I43" t="s">
        <v>567</v>
      </c>
      <c r="J43" t="s">
        <v>555</v>
      </c>
      <c r="L43" t="s">
        <v>30</v>
      </c>
      <c r="M43" t="s">
        <v>88</v>
      </c>
      <c r="N43" t="s">
        <v>13</v>
      </c>
    </row>
    <row r="44" spans="1:14" x14ac:dyDescent="0.2">
      <c r="A44">
        <v>1</v>
      </c>
      <c r="B44" t="s">
        <v>94</v>
      </c>
      <c r="C44">
        <v>1</v>
      </c>
      <c r="K44" t="s">
        <v>554</v>
      </c>
      <c r="L44" t="s">
        <v>30</v>
      </c>
      <c r="M44" t="s">
        <v>630</v>
      </c>
      <c r="N44" t="s">
        <v>95</v>
      </c>
    </row>
    <row r="45" spans="1:14" x14ac:dyDescent="0.2">
      <c r="A45">
        <v>2</v>
      </c>
      <c r="B45" t="s">
        <v>96</v>
      </c>
      <c r="C45">
        <v>1</v>
      </c>
      <c r="K45" t="s">
        <v>555</v>
      </c>
      <c r="L45" t="s">
        <v>30</v>
      </c>
      <c r="M45" t="s">
        <v>630</v>
      </c>
      <c r="N45" t="s">
        <v>97</v>
      </c>
    </row>
    <row r="46" spans="1:14" x14ac:dyDescent="0.2">
      <c r="A46">
        <v>2</v>
      </c>
      <c r="B46" t="s">
        <v>98</v>
      </c>
      <c r="C46">
        <v>1</v>
      </c>
      <c r="K46" t="s">
        <v>555</v>
      </c>
      <c r="L46" t="s">
        <v>30</v>
      </c>
      <c r="M46" t="s">
        <v>630</v>
      </c>
      <c r="N46" t="s">
        <v>99</v>
      </c>
    </row>
    <row r="47" spans="1:14" x14ac:dyDescent="0.2">
      <c r="A47">
        <v>1</v>
      </c>
      <c r="B47" t="s">
        <v>100</v>
      </c>
      <c r="C47">
        <v>0</v>
      </c>
      <c r="L47" t="s">
        <v>30</v>
      </c>
      <c r="M47" t="s">
        <v>627</v>
      </c>
      <c r="N47" t="s">
        <v>101</v>
      </c>
    </row>
    <row r="48" spans="1:14" x14ac:dyDescent="0.2">
      <c r="A48">
        <v>1</v>
      </c>
      <c r="B48" t="s">
        <v>102</v>
      </c>
      <c r="C48">
        <v>1</v>
      </c>
      <c r="L48" t="s">
        <v>30</v>
      </c>
      <c r="M48" t="s">
        <v>630</v>
      </c>
      <c r="N48" t="s">
        <v>103</v>
      </c>
    </row>
    <row r="49" spans="1:14" x14ac:dyDescent="0.2">
      <c r="A49">
        <v>1</v>
      </c>
      <c r="B49" t="s">
        <v>104</v>
      </c>
      <c r="C49">
        <v>1</v>
      </c>
      <c r="L49" t="s">
        <v>30</v>
      </c>
      <c r="M49" t="s">
        <v>628</v>
      </c>
      <c r="N49" t="s">
        <v>105</v>
      </c>
    </row>
    <row r="50" spans="1:14" x14ac:dyDescent="0.2">
      <c r="A50">
        <v>1</v>
      </c>
      <c r="B50" t="s">
        <v>106</v>
      </c>
      <c r="C50">
        <v>0</v>
      </c>
      <c r="D50">
        <v>0</v>
      </c>
      <c r="E50">
        <v>0</v>
      </c>
      <c r="F50">
        <v>0</v>
      </c>
      <c r="G50">
        <v>0</v>
      </c>
      <c r="H50">
        <v>0</v>
      </c>
      <c r="I50">
        <v>0</v>
      </c>
      <c r="J50">
        <v>0</v>
      </c>
      <c r="K50">
        <v>0</v>
      </c>
      <c r="L50" t="s">
        <v>541</v>
      </c>
      <c r="N50" t="s">
        <v>107</v>
      </c>
    </row>
    <row r="51" spans="1:14" x14ac:dyDescent="0.2">
      <c r="A51">
        <v>2</v>
      </c>
      <c r="B51" s="228" t="str">
        <f>B8</f>
        <v>Bois d'œuvre F</v>
      </c>
      <c r="C51" s="228">
        <f t="shared" ref="C51:E51" si="0">C8</f>
        <v>1</v>
      </c>
      <c r="D51" s="228" t="str">
        <f t="shared" si="0"/>
        <v>Oui</v>
      </c>
      <c r="E51" s="228" t="str">
        <f t="shared" si="0"/>
        <v>Oui</v>
      </c>
      <c r="F51" s="228"/>
      <c r="G51" s="228"/>
      <c r="H51" s="228"/>
      <c r="I51" s="228"/>
      <c r="J51" s="228"/>
      <c r="K51" s="228"/>
      <c r="L51" s="228" t="str">
        <f>L8</f>
        <v>Bois d'œuvre</v>
      </c>
      <c r="M51" s="228" t="str">
        <f>M8</f>
        <v>BO</v>
      </c>
      <c r="N51" s="228" t="str">
        <f>N8</f>
        <v>"Bois d'œuvre" mais F= feuillus uniquement</v>
      </c>
    </row>
    <row r="52" spans="1:14" x14ac:dyDescent="0.2">
      <c r="A52">
        <v>2</v>
      </c>
      <c r="B52" s="228" t="str">
        <f>B11</f>
        <v>Bois d'industrie F</v>
      </c>
      <c r="C52" s="228">
        <f t="shared" ref="C52:E52" si="1">C11</f>
        <v>1</v>
      </c>
      <c r="D52" s="228" t="str">
        <f t="shared" si="1"/>
        <v>Oui</v>
      </c>
      <c r="E52" s="228" t="str">
        <f t="shared" si="1"/>
        <v>Oui</v>
      </c>
      <c r="F52" s="228"/>
      <c r="G52" s="228"/>
      <c r="H52" s="228"/>
      <c r="I52" s="228"/>
      <c r="J52" s="228"/>
      <c r="K52" s="228"/>
      <c r="L52" s="228" t="str">
        <f>L11</f>
        <v>Bois d'industrie</v>
      </c>
      <c r="M52" s="228" t="str">
        <f>M11</f>
        <v>BI</v>
      </c>
      <c r="N52" s="228" t="str">
        <f>N11</f>
        <v>"Bois d'industrie" mais F= feuillus uniquement</v>
      </c>
    </row>
    <row r="53" spans="1:14" x14ac:dyDescent="0.2">
      <c r="A53">
        <v>1</v>
      </c>
      <c r="B53" t="s">
        <v>109</v>
      </c>
      <c r="C53">
        <v>0</v>
      </c>
      <c r="D53">
        <v>0</v>
      </c>
      <c r="E53">
        <v>0</v>
      </c>
      <c r="F53">
        <v>0</v>
      </c>
      <c r="G53">
        <v>0</v>
      </c>
      <c r="H53">
        <v>0</v>
      </c>
      <c r="I53">
        <v>0</v>
      </c>
      <c r="J53">
        <v>0</v>
      </c>
      <c r="K53">
        <v>0</v>
      </c>
      <c r="L53" t="s">
        <v>541</v>
      </c>
      <c r="N53" t="s">
        <v>110</v>
      </c>
    </row>
    <row r="54" spans="1:14" x14ac:dyDescent="0.2">
      <c r="A54">
        <v>2</v>
      </c>
      <c r="B54" s="228" t="str">
        <f>B9</f>
        <v>Bois d'œuvre R</v>
      </c>
      <c r="C54" s="228">
        <f t="shared" ref="C54:E54" si="2">C9</f>
        <v>1</v>
      </c>
      <c r="D54" s="228" t="str">
        <f t="shared" si="2"/>
        <v>Oui</v>
      </c>
      <c r="E54" s="228" t="str">
        <f t="shared" si="2"/>
        <v>Oui</v>
      </c>
      <c r="F54" s="228"/>
      <c r="G54" s="228"/>
      <c r="H54" s="228"/>
      <c r="I54" s="228"/>
      <c r="J54" s="228"/>
      <c r="K54" s="228"/>
      <c r="L54" s="228" t="str">
        <f t="shared" ref="L54:N54" si="3">L9</f>
        <v>Bois d'œuvre</v>
      </c>
      <c r="M54" s="228" t="str">
        <f t="shared" ref="M54" si="4">M9</f>
        <v>BO</v>
      </c>
      <c r="N54" s="228" t="str">
        <f t="shared" si="3"/>
        <v>"Bois d'œuvre" mais R = Résineux uniquement</v>
      </c>
    </row>
    <row r="55" spans="1:14" x14ac:dyDescent="0.2">
      <c r="A55">
        <v>2</v>
      </c>
      <c r="B55" s="228" t="str">
        <f>B12</f>
        <v>Bois d'industrie R</v>
      </c>
      <c r="C55" s="228">
        <f t="shared" ref="C55:E55" si="5">C12</f>
        <v>1</v>
      </c>
      <c r="D55" s="228" t="str">
        <f t="shared" si="5"/>
        <v>Oui</v>
      </c>
      <c r="E55" s="228" t="str">
        <f t="shared" si="5"/>
        <v>Oui</v>
      </c>
      <c r="F55" s="228"/>
      <c r="G55" s="228"/>
      <c r="H55" s="228"/>
      <c r="I55" s="228"/>
      <c r="J55" s="228"/>
      <c r="K55" s="228"/>
      <c r="L55" s="228" t="str">
        <f t="shared" ref="L55:N55" si="6">L12</f>
        <v>Bois d'industrie</v>
      </c>
      <c r="M55" s="228" t="str">
        <f t="shared" ref="M55" si="7">M12</f>
        <v>BI</v>
      </c>
      <c r="N55" s="228" t="str">
        <f t="shared" si="6"/>
        <v>"Bois d'industrie" mais R = Résineux uniquement</v>
      </c>
    </row>
    <row r="56" spans="1:14" x14ac:dyDescent="0.2">
      <c r="A56">
        <v>1</v>
      </c>
      <c r="B56" t="s">
        <v>111</v>
      </c>
      <c r="C56">
        <v>1</v>
      </c>
      <c r="D56">
        <v>0</v>
      </c>
      <c r="E56">
        <v>0</v>
      </c>
      <c r="F56">
        <v>0</v>
      </c>
      <c r="G56">
        <v>0</v>
      </c>
      <c r="H56">
        <v>0</v>
      </c>
      <c r="I56">
        <v>0</v>
      </c>
      <c r="J56">
        <v>0</v>
      </c>
      <c r="K56">
        <v>0</v>
      </c>
      <c r="L56" t="s">
        <v>540</v>
      </c>
      <c r="N56" t="s">
        <v>112</v>
      </c>
    </row>
    <row r="57" spans="1:14" x14ac:dyDescent="0.2">
      <c r="A57">
        <v>2</v>
      </c>
      <c r="B57" s="228" t="str">
        <f>B32</f>
        <v>Plaquettes forestières</v>
      </c>
      <c r="C57" s="228">
        <f t="shared" ref="C57" si="8">C32</f>
        <v>1</v>
      </c>
      <c r="D57" s="228"/>
      <c r="E57" s="228"/>
      <c r="F57" s="228"/>
      <c r="G57" s="228" t="str">
        <f>G32</f>
        <v>Séparés</v>
      </c>
      <c r="H57" s="228"/>
      <c r="I57" s="228"/>
      <c r="J57" s="228"/>
      <c r="K57" s="228"/>
      <c r="L57" s="228" t="str">
        <f t="shared" ref="L57:N57" si="9">L32</f>
        <v>Connexes et Plaquettes</v>
      </c>
      <c r="M57" s="228" t="str">
        <f t="shared" ref="M57" si="10">M32</f>
        <v>BE</v>
      </c>
      <c r="N57" s="228" t="str">
        <f t="shared" si="9"/>
        <v>Primaire</v>
      </c>
    </row>
    <row r="58" spans="1:14" x14ac:dyDescent="0.2">
      <c r="A58">
        <v>2</v>
      </c>
      <c r="B58" s="228" t="str">
        <f>B29</f>
        <v>Plaquettes de scierie</v>
      </c>
      <c r="C58" s="228">
        <f t="shared" ref="C58:H58" si="11">C29</f>
        <v>1</v>
      </c>
      <c r="D58" s="228"/>
      <c r="E58" s="228" t="str">
        <f t="shared" si="11"/>
        <v>Non</v>
      </c>
      <c r="F58" s="228" t="str">
        <f t="shared" si="11"/>
        <v>Oui</v>
      </c>
      <c r="G58" s="228" t="str">
        <f>G29</f>
        <v>Séparés</v>
      </c>
      <c r="H58" s="228" t="str">
        <f t="shared" si="11"/>
        <v>3</v>
      </c>
      <c r="I58" s="228"/>
      <c r="J58" s="228"/>
      <c r="K58" s="228"/>
      <c r="L58" s="228" t="str">
        <f t="shared" ref="L58:N58" si="12">L29</f>
        <v>Connexes et Plaquettes</v>
      </c>
      <c r="M58" s="228" t="str">
        <f t="shared" ref="M58" si="13">M29</f>
        <v>BE</v>
      </c>
      <c r="N58" s="228" t="str">
        <f t="shared" si="12"/>
        <v>chutes de scieries (dosses non vendues, délignures), généralement broyées en plaquettes</v>
      </c>
    </row>
    <row r="59" spans="1:14" ht="11.65" customHeight="1" x14ac:dyDescent="0.2">
      <c r="A59">
        <v>2</v>
      </c>
      <c r="B59" s="228" t="str">
        <f>B33</f>
        <v>Déchets bois</v>
      </c>
      <c r="C59" s="228">
        <f t="shared" ref="C59" si="14">C33</f>
        <v>1</v>
      </c>
      <c r="D59" s="228"/>
      <c r="E59" s="228"/>
      <c r="F59" s="228"/>
      <c r="G59" s="228" t="str">
        <f>G33</f>
        <v>Séparés</v>
      </c>
      <c r="H59" s="228"/>
      <c r="I59" s="228"/>
      <c r="J59" s="228"/>
      <c r="K59" s="228"/>
      <c r="L59" s="228" t="str">
        <f t="shared" ref="L59:N59" si="15">L33</f>
        <v>Déchets</v>
      </c>
      <c r="M59" s="228" t="str">
        <f t="shared" ref="M59" si="16">M33</f>
        <v>Fin de vie</v>
      </c>
      <c r="N59" s="228" t="str">
        <f t="shared" si="15"/>
        <v>Bois en fin de vie issu des déchetteries, de la déconstruction etc… Sans différenciation selon son classement (bois propre ou plus ou moins souillé entraînant des classement ICPE différents des chaufferies l'utilisant)</v>
      </c>
    </row>
    <row r="60" spans="1:14" x14ac:dyDescent="0.2">
      <c r="A60">
        <v>2</v>
      </c>
      <c r="B60" s="228" t="str">
        <f>B34</f>
        <v>Granulés</v>
      </c>
      <c r="C60" s="228">
        <f t="shared" ref="C60" si="17">C34</f>
        <v>1</v>
      </c>
      <c r="D60" s="228"/>
      <c r="E60" s="228"/>
      <c r="F60" s="228"/>
      <c r="G60" s="228"/>
      <c r="H60" s="228"/>
      <c r="I60" s="228"/>
      <c r="J60" s="228"/>
      <c r="K60" s="228"/>
      <c r="L60" s="228" t="str">
        <f t="shared" ref="L60:N60" si="18">L34</f>
        <v>Connexes et Plaquettes</v>
      </c>
      <c r="M60" s="228" t="str">
        <f t="shared" ref="M60" si="19">M34</f>
        <v>BE</v>
      </c>
      <c r="N60" s="228" t="str">
        <f t="shared" si="18"/>
        <v>Primaire</v>
      </c>
    </row>
    <row r="61" spans="1:14" x14ac:dyDescent="0.2">
      <c r="A61">
        <v>1</v>
      </c>
      <c r="B61" t="s">
        <v>113</v>
      </c>
      <c r="C61">
        <v>0</v>
      </c>
      <c r="D61">
        <v>0</v>
      </c>
      <c r="E61">
        <v>0</v>
      </c>
      <c r="F61">
        <v>0</v>
      </c>
      <c r="G61">
        <v>0</v>
      </c>
      <c r="H61">
        <v>0</v>
      </c>
      <c r="I61">
        <v>0</v>
      </c>
      <c r="J61">
        <v>0</v>
      </c>
      <c r="K61">
        <v>0</v>
      </c>
      <c r="L61" t="s">
        <v>37</v>
      </c>
      <c r="M61" t="s">
        <v>627</v>
      </c>
      <c r="N61" t="s">
        <v>114</v>
      </c>
    </row>
    <row r="62" spans="1:14" x14ac:dyDescent="0.2">
      <c r="A62">
        <v>2</v>
      </c>
      <c r="B62" t="s">
        <v>115</v>
      </c>
      <c r="C62">
        <v>1</v>
      </c>
      <c r="L62" t="s">
        <v>37</v>
      </c>
      <c r="M62" t="s">
        <v>627</v>
      </c>
      <c r="N62" t="s">
        <v>108</v>
      </c>
    </row>
    <row r="63" spans="1:14" x14ac:dyDescent="0.2">
      <c r="A63">
        <v>2</v>
      </c>
      <c r="B63" t="s">
        <v>116</v>
      </c>
      <c r="C63">
        <v>0</v>
      </c>
      <c r="L63" t="s">
        <v>37</v>
      </c>
      <c r="M63" t="s">
        <v>627</v>
      </c>
      <c r="N63" t="s">
        <v>108</v>
      </c>
    </row>
    <row r="64" spans="1:14" x14ac:dyDescent="0.2">
      <c r="A64">
        <v>2</v>
      </c>
      <c r="B64" s="228" t="str">
        <f>B13</f>
        <v>Bois bûche officiel</v>
      </c>
      <c r="C64" s="228">
        <f t="shared" ref="C64:D64" si="20">C13</f>
        <v>1</v>
      </c>
      <c r="D64" s="228" t="str">
        <f t="shared" si="20"/>
        <v>Oui</v>
      </c>
      <c r="E64" s="228"/>
      <c r="F64" s="228"/>
      <c r="G64" s="228"/>
      <c r="H64" s="228"/>
      <c r="I64" s="228"/>
      <c r="J64" s="228"/>
      <c r="K64" s="228"/>
      <c r="L64" s="228" t="str">
        <f t="shared" ref="L64:N64" si="21">L13</f>
        <v>Bois bûche</v>
      </c>
      <c r="M64" s="228" t="str">
        <f t="shared" si="21"/>
        <v>BE</v>
      </c>
      <c r="N64" s="228" t="str">
        <f t="shared" si="21"/>
        <v>Bois de chauffage vendu sous forme de bûches. Attention, ce produit ne comptabilise que celui du circuit commercial et non l'auto-approvisionnement et les circuits non  officiels.</v>
      </c>
    </row>
    <row r="65" spans="1:14" x14ac:dyDescent="0.2">
      <c r="A65">
        <v>1</v>
      </c>
      <c r="B65" t="s">
        <v>117</v>
      </c>
      <c r="C65">
        <v>1</v>
      </c>
      <c r="D65">
        <v>0</v>
      </c>
      <c r="E65">
        <v>0</v>
      </c>
      <c r="F65">
        <v>0</v>
      </c>
      <c r="G65">
        <v>0</v>
      </c>
      <c r="H65">
        <v>0</v>
      </c>
      <c r="I65">
        <v>0</v>
      </c>
      <c r="J65">
        <v>0</v>
      </c>
      <c r="K65">
        <v>0</v>
      </c>
      <c r="L65" t="s">
        <v>54</v>
      </c>
      <c r="N65" t="s">
        <v>118</v>
      </c>
    </row>
    <row r="66" spans="1:14" x14ac:dyDescent="0.2">
      <c r="A66">
        <v>2</v>
      </c>
      <c r="B66" t="s">
        <v>119</v>
      </c>
      <c r="C66">
        <v>1</v>
      </c>
      <c r="D66">
        <v>0</v>
      </c>
      <c r="E66">
        <v>0</v>
      </c>
      <c r="F66">
        <v>0</v>
      </c>
      <c r="G66">
        <v>0</v>
      </c>
      <c r="H66">
        <v>0</v>
      </c>
      <c r="I66">
        <v>0</v>
      </c>
      <c r="J66">
        <v>0</v>
      </c>
      <c r="K66">
        <v>0</v>
      </c>
      <c r="L66" t="s">
        <v>54</v>
      </c>
      <c r="N66" t="s">
        <v>120</v>
      </c>
    </row>
    <row r="67" spans="1:14" x14ac:dyDescent="0.2">
      <c r="A67">
        <v>3</v>
      </c>
      <c r="B67" s="228" t="str">
        <f>B27</f>
        <v>Sciures F</v>
      </c>
      <c r="C67" s="228">
        <f>C27</f>
        <v>1</v>
      </c>
      <c r="D67" s="228"/>
      <c r="E67" s="228" t="str">
        <f>E27</f>
        <v>Oui</v>
      </c>
      <c r="F67" s="228" t="str">
        <f>F27</f>
        <v>Oui</v>
      </c>
      <c r="G67" s="228" t="str">
        <f>G27</f>
        <v>Séparés</v>
      </c>
      <c r="H67" s="228" t="str">
        <f>H27</f>
        <v>3</v>
      </c>
      <c r="I67" s="228"/>
      <c r="J67" s="228"/>
      <c r="K67" s="228"/>
      <c r="L67" s="228" t="str">
        <f t="shared" ref="L67:N67" si="22">L27</f>
        <v>Connexes et Plaquettes</v>
      </c>
      <c r="M67" s="228" t="str">
        <f t="shared" ref="M67" si="23">M27</f>
        <v>BE</v>
      </c>
      <c r="N67" s="228" t="str">
        <f t="shared" si="22"/>
        <v>idem "Sciures" mais F= feuillus uniquement</v>
      </c>
    </row>
    <row r="68" spans="1:14" x14ac:dyDescent="0.2">
      <c r="A68">
        <v>3</v>
      </c>
      <c r="B68" s="228" t="str">
        <f>B30</f>
        <v>Plaquettes de scierie F</v>
      </c>
      <c r="C68" s="228">
        <f t="shared" ref="C68:H68" si="24">C30</f>
        <v>1</v>
      </c>
      <c r="D68" s="228"/>
      <c r="E68" s="228" t="str">
        <f t="shared" si="24"/>
        <v>Oui</v>
      </c>
      <c r="F68" s="228" t="str">
        <f t="shared" si="24"/>
        <v>Oui</v>
      </c>
      <c r="G68" s="228" t="str">
        <f>G30</f>
        <v>Séparés</v>
      </c>
      <c r="H68" s="228" t="str">
        <f t="shared" si="24"/>
        <v>3</v>
      </c>
      <c r="I68" s="228"/>
      <c r="J68" s="228"/>
      <c r="K68" s="228"/>
      <c r="L68" s="228" t="str">
        <f t="shared" ref="L68:N68" si="25">L30</f>
        <v>Connexes et Plaquettes</v>
      </c>
      <c r="M68" s="228" t="str">
        <f t="shared" ref="M68" si="26">M30</f>
        <v>BE</v>
      </c>
      <c r="N68" s="228" t="str">
        <f t="shared" si="25"/>
        <v>idem "Plaquettes de scierie" mais F= feuillus uniquement</v>
      </c>
    </row>
    <row r="69" spans="1:14" x14ac:dyDescent="0.2">
      <c r="A69">
        <v>2</v>
      </c>
      <c r="B69" s="228" t="str">
        <f>B23</f>
        <v>Ecorces F</v>
      </c>
      <c r="C69" s="228">
        <f t="shared" ref="C69:H69" si="27">C23</f>
        <v>1</v>
      </c>
      <c r="D69" s="228"/>
      <c r="E69" s="228" t="str">
        <f t="shared" si="27"/>
        <v>Oui</v>
      </c>
      <c r="F69" s="228" t="str">
        <f t="shared" si="27"/>
        <v>Oui</v>
      </c>
      <c r="G69" s="228" t="str">
        <f>G23</f>
        <v>Séparés</v>
      </c>
      <c r="H69" s="228" t="str">
        <f t="shared" si="27"/>
        <v>2:3</v>
      </c>
      <c r="I69" s="228"/>
      <c r="J69" s="228"/>
      <c r="K69" s="228"/>
      <c r="L69" s="228" t="str">
        <f t="shared" ref="L69:N69" si="28">L23</f>
        <v>Connexes et Plaquettes</v>
      </c>
      <c r="M69" s="228" t="str">
        <f t="shared" ref="M69" si="29">M23</f>
        <v>BE</v>
      </c>
      <c r="N69" s="228" t="str">
        <f t="shared" si="28"/>
        <v>idem "Ecorces" mais F= feuillus uniquement</v>
      </c>
    </row>
    <row r="70" spans="1:14" x14ac:dyDescent="0.2">
      <c r="A70">
        <v>1</v>
      </c>
      <c r="B70" t="s">
        <v>121</v>
      </c>
      <c r="C70">
        <v>1</v>
      </c>
      <c r="D70">
        <v>0</v>
      </c>
      <c r="E70">
        <v>0</v>
      </c>
      <c r="F70">
        <v>0</v>
      </c>
      <c r="G70">
        <v>0</v>
      </c>
      <c r="H70">
        <v>0</v>
      </c>
      <c r="I70">
        <v>0</v>
      </c>
      <c r="J70">
        <v>0</v>
      </c>
      <c r="K70">
        <v>0</v>
      </c>
      <c r="L70" t="s">
        <v>54</v>
      </c>
      <c r="N70" t="s">
        <v>122</v>
      </c>
    </row>
    <row r="71" spans="1:14" x14ac:dyDescent="0.2">
      <c r="A71">
        <v>2</v>
      </c>
      <c r="B71" t="s">
        <v>123</v>
      </c>
      <c r="C71">
        <v>1</v>
      </c>
      <c r="D71">
        <v>0</v>
      </c>
      <c r="E71">
        <v>0</v>
      </c>
      <c r="F71">
        <v>0</v>
      </c>
      <c r="G71">
        <v>0</v>
      </c>
      <c r="H71">
        <v>0</v>
      </c>
      <c r="I71">
        <v>0</v>
      </c>
      <c r="J71">
        <v>0</v>
      </c>
      <c r="K71">
        <v>0</v>
      </c>
      <c r="L71" t="s">
        <v>54</v>
      </c>
      <c r="N71" t="s">
        <v>124</v>
      </c>
    </row>
    <row r="72" spans="1:14" x14ac:dyDescent="0.2">
      <c r="A72">
        <v>3</v>
      </c>
      <c r="B72" s="228" t="str">
        <f>B28</f>
        <v>Sciures R</v>
      </c>
      <c r="C72" s="228">
        <f t="shared" ref="C72:H72" si="30">C28</f>
        <v>1</v>
      </c>
      <c r="D72" s="228"/>
      <c r="E72" s="228" t="str">
        <f t="shared" si="30"/>
        <v>Oui</v>
      </c>
      <c r="F72" s="228" t="str">
        <f t="shared" si="30"/>
        <v>Oui</v>
      </c>
      <c r="G72" s="228" t="str">
        <f>G28</f>
        <v>Séparés</v>
      </c>
      <c r="H72" s="228" t="str">
        <f t="shared" si="30"/>
        <v>3</v>
      </c>
      <c r="I72" s="228"/>
      <c r="J72" s="228"/>
      <c r="K72" s="228"/>
      <c r="L72" s="228" t="str">
        <f t="shared" ref="L72:N72" si="31">L28</f>
        <v>Connexes et Plaquettes</v>
      </c>
      <c r="M72" s="228" t="str">
        <f t="shared" ref="M72" si="32">M28</f>
        <v>BE</v>
      </c>
      <c r="N72" s="228" t="str">
        <f t="shared" si="31"/>
        <v>idem "Sciures" mais R= résineux uniquement</v>
      </c>
    </row>
    <row r="73" spans="1:14" x14ac:dyDescent="0.2">
      <c r="A73">
        <v>3</v>
      </c>
      <c r="B73" s="228" t="str">
        <f>B31</f>
        <v>Plaquettes de scierie R</v>
      </c>
      <c r="C73" s="228">
        <f t="shared" ref="C73:H73" si="33">C31</f>
        <v>1</v>
      </c>
      <c r="D73" s="228"/>
      <c r="E73" s="228" t="str">
        <f t="shared" si="33"/>
        <v>Oui</v>
      </c>
      <c r="F73" s="228" t="str">
        <f t="shared" si="33"/>
        <v>Oui</v>
      </c>
      <c r="G73" s="228" t="str">
        <f>G31</f>
        <v>Séparés</v>
      </c>
      <c r="H73" s="228" t="str">
        <f t="shared" si="33"/>
        <v>3</v>
      </c>
      <c r="I73" s="228"/>
      <c r="J73" s="228"/>
      <c r="K73" s="228"/>
      <c r="L73" s="228" t="str">
        <f t="shared" ref="L73:N73" si="34">L31</f>
        <v>Connexes et Plaquettes</v>
      </c>
      <c r="M73" s="228" t="str">
        <f t="shared" ref="M73" si="35">M31</f>
        <v>BE</v>
      </c>
      <c r="N73" s="228" t="str">
        <f t="shared" si="34"/>
        <v>idem "Plaquettes de scierie" mais R= résineux uniquement</v>
      </c>
    </row>
    <row r="74" spans="1:14" x14ac:dyDescent="0.2">
      <c r="A74">
        <v>2</v>
      </c>
      <c r="B74" s="228" t="str">
        <f>B24</f>
        <v>Ecorces R</v>
      </c>
      <c r="C74" s="228">
        <f t="shared" ref="C74:H74" si="36">C24</f>
        <v>1</v>
      </c>
      <c r="D74" s="228"/>
      <c r="E74" s="228" t="str">
        <f t="shared" si="36"/>
        <v>Oui</v>
      </c>
      <c r="F74" s="228" t="str">
        <f t="shared" si="36"/>
        <v>Oui</v>
      </c>
      <c r="G74" s="228" t="str">
        <f>G24</f>
        <v>Séparés</v>
      </c>
      <c r="H74" s="228" t="str">
        <f t="shared" si="36"/>
        <v>2:3</v>
      </c>
      <c r="I74" s="228"/>
      <c r="J74" s="228"/>
      <c r="K74" s="228"/>
      <c r="L74" s="228" t="str">
        <f t="shared" ref="L74:N74" si="37">L24</f>
        <v>Connexes et Plaquettes</v>
      </c>
      <c r="M74" s="228" t="str">
        <f t="shared" ref="M74" si="38">M24</f>
        <v>BE</v>
      </c>
      <c r="N74" s="228" t="str">
        <f t="shared" si="37"/>
        <v>idem "Ecorces" mais R= résineux uniquement</v>
      </c>
    </row>
    <row r="75" spans="1:14" x14ac:dyDescent="0.2">
      <c r="A75">
        <v>1</v>
      </c>
      <c r="B75" t="s">
        <v>125</v>
      </c>
      <c r="C75">
        <v>1</v>
      </c>
      <c r="D75">
        <v>0</v>
      </c>
      <c r="E75">
        <v>0</v>
      </c>
      <c r="F75">
        <v>0</v>
      </c>
      <c r="G75">
        <v>0</v>
      </c>
      <c r="H75">
        <v>0</v>
      </c>
      <c r="I75">
        <v>0</v>
      </c>
      <c r="J75">
        <v>0</v>
      </c>
      <c r="K75">
        <v>0</v>
      </c>
      <c r="L75" t="s">
        <v>540</v>
      </c>
      <c r="N75" t="s">
        <v>13</v>
      </c>
    </row>
    <row r="76" spans="1:14" x14ac:dyDescent="0.2">
      <c r="A76">
        <v>2</v>
      </c>
      <c r="B76" s="228" t="str">
        <f>B25</f>
        <v>Connexes hors écorces</v>
      </c>
      <c r="C76" s="228">
        <f t="shared" ref="C76:H76" si="39">C25</f>
        <v>1</v>
      </c>
      <c r="D76" s="228"/>
      <c r="E76" s="228"/>
      <c r="F76" s="228"/>
      <c r="G76" s="228" t="str">
        <f>G25</f>
        <v>Séparés</v>
      </c>
      <c r="H76" s="228" t="str">
        <f t="shared" si="39"/>
        <v>2</v>
      </c>
      <c r="I76" s="228"/>
      <c r="J76" s="228"/>
      <c r="K76" s="228"/>
      <c r="L76" s="228" t="str">
        <f t="shared" ref="L76:N76" si="40">L25</f>
        <v>Connexes et Plaquettes</v>
      </c>
      <c r="M76" s="228" t="str">
        <f t="shared" ref="M76" si="41">M25</f>
        <v>BE</v>
      </c>
      <c r="N76" s="228" t="str">
        <f t="shared" si="40"/>
        <v>"Connexes" sauf les "Ecorces"</v>
      </c>
    </row>
    <row r="77" spans="1:14" x14ac:dyDescent="0.2">
      <c r="A77">
        <v>2</v>
      </c>
      <c r="B77" s="228" t="str">
        <f>B33</f>
        <v>Déchets bois</v>
      </c>
      <c r="C77" s="228">
        <f t="shared" ref="C77" si="42">C33</f>
        <v>1</v>
      </c>
      <c r="D77" s="228"/>
      <c r="E77" s="228"/>
      <c r="F77" s="228"/>
      <c r="G77" s="228" t="str">
        <f>G33</f>
        <v>Séparés</v>
      </c>
      <c r="H77" s="228"/>
      <c r="I77" s="228"/>
      <c r="J77" s="228"/>
      <c r="K77" s="228"/>
      <c r="L77" s="228" t="str">
        <f t="shared" ref="L77:N77" si="43">L33</f>
        <v>Déchets</v>
      </c>
      <c r="M77" s="228" t="str">
        <f t="shared" ref="M77" si="44">M33</f>
        <v>Fin de vie</v>
      </c>
      <c r="N77" s="228" t="str">
        <f t="shared" si="43"/>
        <v>Bois en fin de vie issu des déchetteries, de la déconstruction etc… Sans différenciation selon son classement (bois propre ou plus ou moins souillé entraînant des classement ICPE différents des chaufferies l'utilisant)</v>
      </c>
    </row>
    <row r="78" spans="1:14" x14ac:dyDescent="0.2">
      <c r="A78">
        <v>1</v>
      </c>
      <c r="B78" t="s">
        <v>126</v>
      </c>
      <c r="C78">
        <v>1</v>
      </c>
      <c r="D78">
        <v>0</v>
      </c>
      <c r="E78">
        <v>0</v>
      </c>
      <c r="F78">
        <v>0</v>
      </c>
      <c r="G78">
        <v>0</v>
      </c>
      <c r="H78">
        <v>0</v>
      </c>
      <c r="I78">
        <v>0</v>
      </c>
      <c r="J78">
        <v>0</v>
      </c>
      <c r="K78">
        <v>0</v>
      </c>
      <c r="L78" t="s">
        <v>54</v>
      </c>
      <c r="N78" t="s">
        <v>13</v>
      </c>
    </row>
    <row r="79" spans="1:14" x14ac:dyDescent="0.2">
      <c r="A79">
        <v>2</v>
      </c>
      <c r="B79" s="228" t="str">
        <f>B32</f>
        <v>Plaquettes forestières</v>
      </c>
      <c r="C79" s="228">
        <f t="shared" ref="C79" si="45">C32</f>
        <v>1</v>
      </c>
      <c r="D79" s="228"/>
      <c r="E79" s="228"/>
      <c r="F79" s="228"/>
      <c r="G79" s="228" t="str">
        <f>G32</f>
        <v>Séparés</v>
      </c>
      <c r="H79" s="228"/>
      <c r="I79" s="228"/>
      <c r="J79" s="228"/>
      <c r="K79" s="228"/>
      <c r="L79" s="228" t="str">
        <f t="shared" ref="L79:N79" si="46">L32</f>
        <v>Connexes et Plaquettes</v>
      </c>
      <c r="M79" s="228" t="str">
        <f t="shared" ref="M79" si="47">M32</f>
        <v>BE</v>
      </c>
      <c r="N79" s="228" t="str">
        <f t="shared" si="46"/>
        <v>Primaire</v>
      </c>
    </row>
    <row r="80" spans="1:14" x14ac:dyDescent="0.2">
      <c r="A80">
        <v>2</v>
      </c>
      <c r="B80" s="228" t="str">
        <f>B29</f>
        <v>Plaquettes de scierie</v>
      </c>
      <c r="C80" s="228">
        <f t="shared" ref="C80:H80" si="48">C29</f>
        <v>1</v>
      </c>
      <c r="D80" s="228"/>
      <c r="E80" s="228" t="str">
        <f t="shared" si="48"/>
        <v>Non</v>
      </c>
      <c r="F80" s="228" t="str">
        <f t="shared" si="48"/>
        <v>Oui</v>
      </c>
      <c r="G80" s="228" t="str">
        <f>G29</f>
        <v>Séparés</v>
      </c>
      <c r="H80" s="228" t="str">
        <f t="shared" si="48"/>
        <v>3</v>
      </c>
      <c r="I80" s="228"/>
      <c r="J80" s="228"/>
      <c r="K80" s="228"/>
      <c r="L80" s="228" t="str">
        <f t="shared" ref="L80:N80" si="49">L29</f>
        <v>Connexes et Plaquettes</v>
      </c>
      <c r="M80" s="228" t="str">
        <f t="shared" ref="M80" si="50">M29</f>
        <v>BE</v>
      </c>
      <c r="N80" s="228" t="str">
        <f t="shared" si="49"/>
        <v>chutes de scieries (dosses non vendues, délignures), généralement broyées en plaquettes</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4F81BD"/>
  </sheetPr>
  <dimension ref="A1:H27"/>
  <sheetViews>
    <sheetView zoomScale="85" zoomScaleNormal="85" workbookViewId="0">
      <selection activeCell="G32" sqref="G32"/>
    </sheetView>
  </sheetViews>
  <sheetFormatPr baseColWidth="10" defaultColWidth="9" defaultRowHeight="12.75" x14ac:dyDescent="0.2"/>
  <cols>
    <col min="1" max="1" width="12.875" bestFit="1" customWidth="1"/>
    <col min="2" max="2" width="34.125" bestFit="1" customWidth="1"/>
    <col min="3" max="3" width="8.875" bestFit="1" customWidth="1"/>
    <col min="4" max="4" width="11.625" bestFit="1" customWidth="1"/>
    <col min="5" max="5" width="10.125" bestFit="1" customWidth="1"/>
    <col min="6" max="6" width="11.125" bestFit="1" customWidth="1"/>
    <col min="7" max="7" width="12.875" customWidth="1"/>
    <col min="8" max="8" width="20" customWidth="1"/>
  </cols>
  <sheetData>
    <row r="1" spans="1:8" ht="76.5" x14ac:dyDescent="0.2">
      <c r="A1" s="83" t="s">
        <v>9</v>
      </c>
      <c r="B1" s="83" t="s">
        <v>127</v>
      </c>
      <c r="C1" s="83" t="s">
        <v>551</v>
      </c>
      <c r="D1" s="83" t="s">
        <v>571</v>
      </c>
      <c r="E1" s="83" t="s">
        <v>552</v>
      </c>
      <c r="F1" s="83" t="s">
        <v>572</v>
      </c>
      <c r="G1" s="83" t="s">
        <v>634</v>
      </c>
      <c r="H1" s="83" t="s">
        <v>11</v>
      </c>
    </row>
    <row r="2" spans="1:8" x14ac:dyDescent="0.2">
      <c r="A2">
        <v>1</v>
      </c>
      <c r="B2" t="s">
        <v>128</v>
      </c>
      <c r="C2">
        <v>0</v>
      </c>
      <c r="G2" t="s">
        <v>635</v>
      </c>
      <c r="H2" t="s">
        <v>129</v>
      </c>
    </row>
    <row r="3" spans="1:8" x14ac:dyDescent="0.2">
      <c r="A3">
        <v>1</v>
      </c>
      <c r="B3" t="s">
        <v>130</v>
      </c>
      <c r="C3">
        <v>0</v>
      </c>
      <c r="G3" t="s">
        <v>635</v>
      </c>
      <c r="H3" t="s">
        <v>131</v>
      </c>
    </row>
    <row r="4" spans="1:8" x14ac:dyDescent="0.2">
      <c r="A4">
        <v>1</v>
      </c>
      <c r="B4" t="s">
        <v>132</v>
      </c>
      <c r="C4">
        <v>0</v>
      </c>
      <c r="G4" t="s">
        <v>635</v>
      </c>
      <c r="H4" t="s">
        <v>133</v>
      </c>
    </row>
    <row r="5" spans="1:8" x14ac:dyDescent="0.2">
      <c r="A5">
        <v>1</v>
      </c>
      <c r="B5" t="s">
        <v>134</v>
      </c>
      <c r="C5">
        <v>0</v>
      </c>
      <c r="G5" t="s">
        <v>635</v>
      </c>
      <c r="H5" t="s">
        <v>135</v>
      </c>
    </row>
    <row r="6" spans="1:8" x14ac:dyDescent="0.2">
      <c r="A6">
        <v>1</v>
      </c>
      <c r="B6" t="s">
        <v>136</v>
      </c>
      <c r="C6">
        <v>1</v>
      </c>
      <c r="G6" t="s">
        <v>635</v>
      </c>
      <c r="H6" t="s">
        <v>137</v>
      </c>
    </row>
    <row r="7" spans="1:8" x14ac:dyDescent="0.2">
      <c r="A7">
        <v>1</v>
      </c>
      <c r="B7" t="s">
        <v>138</v>
      </c>
      <c r="C7">
        <v>0</v>
      </c>
      <c r="D7" t="s">
        <v>554</v>
      </c>
      <c r="G7" t="s">
        <v>635</v>
      </c>
      <c r="H7" t="s">
        <v>139</v>
      </c>
    </row>
    <row r="8" spans="1:8" x14ac:dyDescent="0.2">
      <c r="A8">
        <v>2</v>
      </c>
      <c r="B8" t="s">
        <v>136</v>
      </c>
      <c r="C8">
        <v>1</v>
      </c>
      <c r="D8" t="s">
        <v>555</v>
      </c>
      <c r="G8" t="s">
        <v>635</v>
      </c>
      <c r="H8" t="s">
        <v>140</v>
      </c>
    </row>
    <row r="9" spans="1:8" x14ac:dyDescent="0.2">
      <c r="A9">
        <v>2</v>
      </c>
      <c r="B9" t="s">
        <v>141</v>
      </c>
      <c r="C9">
        <v>1</v>
      </c>
      <c r="D9" t="s">
        <v>555</v>
      </c>
      <c r="G9" t="s">
        <v>635</v>
      </c>
      <c r="H9" t="s">
        <v>142</v>
      </c>
    </row>
    <row r="10" spans="1:8" x14ac:dyDescent="0.2">
      <c r="A10">
        <v>2</v>
      </c>
      <c r="B10" t="s">
        <v>143</v>
      </c>
      <c r="C10">
        <v>0</v>
      </c>
      <c r="D10" t="s">
        <v>555</v>
      </c>
      <c r="G10" t="s">
        <v>635</v>
      </c>
      <c r="H10" t="s">
        <v>144</v>
      </c>
    </row>
    <row r="11" spans="1:8" x14ac:dyDescent="0.2">
      <c r="A11">
        <v>1</v>
      </c>
      <c r="B11" t="s">
        <v>145</v>
      </c>
      <c r="C11">
        <v>1</v>
      </c>
      <c r="E11" t="s">
        <v>554</v>
      </c>
      <c r="G11" t="s">
        <v>635</v>
      </c>
      <c r="H11" t="s">
        <v>146</v>
      </c>
    </row>
    <row r="12" spans="1:8" x14ac:dyDescent="0.2">
      <c r="A12">
        <v>2</v>
      </c>
      <c r="B12" t="s">
        <v>147</v>
      </c>
      <c r="C12">
        <v>1</v>
      </c>
      <c r="E12" t="s">
        <v>555</v>
      </c>
      <c r="G12" t="s">
        <v>635</v>
      </c>
      <c r="H12" t="s">
        <v>148</v>
      </c>
    </row>
    <row r="13" spans="1:8" x14ac:dyDescent="0.2">
      <c r="A13">
        <v>2</v>
      </c>
      <c r="B13" t="s">
        <v>149</v>
      </c>
      <c r="C13">
        <v>1</v>
      </c>
      <c r="E13" t="s">
        <v>555</v>
      </c>
      <c r="G13" t="s">
        <v>635</v>
      </c>
      <c r="H13" t="s">
        <v>150</v>
      </c>
    </row>
    <row r="14" spans="1:8" x14ac:dyDescent="0.2">
      <c r="A14">
        <v>1</v>
      </c>
      <c r="B14" t="s">
        <v>151</v>
      </c>
      <c r="C14">
        <v>1</v>
      </c>
      <c r="G14" t="s">
        <v>635</v>
      </c>
      <c r="H14" t="s">
        <v>152</v>
      </c>
    </row>
    <row r="15" spans="1:8" x14ac:dyDescent="0.2">
      <c r="A15">
        <v>1</v>
      </c>
      <c r="B15" t="s">
        <v>153</v>
      </c>
      <c r="C15">
        <v>1</v>
      </c>
      <c r="G15" t="s">
        <v>635</v>
      </c>
      <c r="H15" t="s">
        <v>154</v>
      </c>
    </row>
    <row r="16" spans="1:8" x14ac:dyDescent="0.2">
      <c r="A16">
        <v>1</v>
      </c>
      <c r="B16" t="s">
        <v>155</v>
      </c>
      <c r="C16">
        <v>1</v>
      </c>
      <c r="G16" t="s">
        <v>635</v>
      </c>
      <c r="H16" t="s">
        <v>156</v>
      </c>
    </row>
    <row r="17" spans="1:8" x14ac:dyDescent="0.2">
      <c r="A17">
        <v>1</v>
      </c>
      <c r="B17" t="s">
        <v>157</v>
      </c>
      <c r="C17">
        <v>1</v>
      </c>
      <c r="G17" t="s">
        <v>635</v>
      </c>
      <c r="H17" t="s">
        <v>158</v>
      </c>
    </row>
    <row r="18" spans="1:8" x14ac:dyDescent="0.2">
      <c r="A18">
        <v>1</v>
      </c>
      <c r="B18" t="s">
        <v>159</v>
      </c>
      <c r="C18">
        <v>1</v>
      </c>
      <c r="G18" t="s">
        <v>635</v>
      </c>
      <c r="H18" t="s">
        <v>160</v>
      </c>
    </row>
    <row r="19" spans="1:8" x14ac:dyDescent="0.2">
      <c r="A19">
        <v>1</v>
      </c>
      <c r="B19" t="s">
        <v>161</v>
      </c>
      <c r="C19">
        <v>1</v>
      </c>
      <c r="G19" t="s">
        <v>635</v>
      </c>
      <c r="H19" t="s">
        <v>162</v>
      </c>
    </row>
    <row r="20" spans="1:8" x14ac:dyDescent="0.2">
      <c r="A20">
        <v>1</v>
      </c>
      <c r="B20" t="s">
        <v>163</v>
      </c>
      <c r="C20">
        <v>0</v>
      </c>
      <c r="F20">
        <v>1</v>
      </c>
      <c r="G20" t="s">
        <v>635</v>
      </c>
      <c r="H20" t="s">
        <v>164</v>
      </c>
    </row>
    <row r="21" spans="1:8" x14ac:dyDescent="0.2">
      <c r="A21">
        <v>2</v>
      </c>
      <c r="B21" t="s">
        <v>165</v>
      </c>
      <c r="C21">
        <v>0</v>
      </c>
      <c r="F21" s="227" t="s">
        <v>561</v>
      </c>
      <c r="G21" t="s">
        <v>635</v>
      </c>
      <c r="H21" t="s">
        <v>166</v>
      </c>
    </row>
    <row r="22" spans="1:8" x14ac:dyDescent="0.2">
      <c r="A22">
        <v>2</v>
      </c>
      <c r="B22" t="s">
        <v>167</v>
      </c>
      <c r="C22">
        <v>0</v>
      </c>
      <c r="F22" s="227" t="s">
        <v>562</v>
      </c>
      <c r="G22" t="s">
        <v>635</v>
      </c>
      <c r="H22" t="s">
        <v>168</v>
      </c>
    </row>
    <row r="23" spans="1:8" x14ac:dyDescent="0.2">
      <c r="A23">
        <v>3</v>
      </c>
      <c r="B23" t="s">
        <v>169</v>
      </c>
      <c r="C23">
        <v>0</v>
      </c>
      <c r="F23" s="227" t="s">
        <v>563</v>
      </c>
      <c r="G23" t="s">
        <v>635</v>
      </c>
      <c r="H23" t="s">
        <v>13</v>
      </c>
    </row>
    <row r="24" spans="1:8" x14ac:dyDescent="0.2">
      <c r="A24">
        <v>3</v>
      </c>
      <c r="B24" t="s">
        <v>170</v>
      </c>
      <c r="C24">
        <v>0</v>
      </c>
      <c r="F24" s="227" t="s">
        <v>563</v>
      </c>
      <c r="G24" t="s">
        <v>635</v>
      </c>
      <c r="H24" t="s">
        <v>13</v>
      </c>
    </row>
    <row r="25" spans="1:8" x14ac:dyDescent="0.2">
      <c r="A25">
        <v>1</v>
      </c>
      <c r="B25" t="s">
        <v>171</v>
      </c>
      <c r="C25">
        <v>0</v>
      </c>
      <c r="F25" s="227"/>
      <c r="G25" t="s">
        <v>635</v>
      </c>
      <c r="H25" t="s">
        <v>172</v>
      </c>
    </row>
    <row r="26" spans="1:8" x14ac:dyDescent="0.2">
      <c r="A26">
        <v>1</v>
      </c>
      <c r="B26" t="s">
        <v>173</v>
      </c>
      <c r="C26">
        <v>0</v>
      </c>
      <c r="F26" s="227"/>
      <c r="G26" t="s">
        <v>635</v>
      </c>
      <c r="H26" t="s">
        <v>175</v>
      </c>
    </row>
    <row r="27" spans="1:8" x14ac:dyDescent="0.2">
      <c r="F27" s="227"/>
      <c r="G27" s="227"/>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6"/>
  <sheetViews>
    <sheetView zoomScale="85" zoomScaleNormal="85" workbookViewId="0">
      <selection activeCell="D10" sqref="D10"/>
    </sheetView>
  </sheetViews>
  <sheetFormatPr baseColWidth="10" defaultColWidth="9" defaultRowHeight="12.75" x14ac:dyDescent="0.2"/>
  <cols>
    <col min="1" max="1" width="12.875" bestFit="1" customWidth="1"/>
    <col min="2" max="2" width="20" customWidth="1"/>
    <col min="3" max="3" width="24.125" bestFit="1" customWidth="1"/>
    <col min="4" max="4" width="24.125" customWidth="1"/>
    <col min="5" max="5" width="65" bestFit="1" customWidth="1"/>
    <col min="6" max="6" width="94.875" bestFit="1" customWidth="1"/>
  </cols>
  <sheetData>
    <row r="1" spans="1:6" ht="38.25" x14ac:dyDescent="0.2">
      <c r="A1" s="83" t="s">
        <v>9</v>
      </c>
      <c r="B1" s="83" t="s">
        <v>178</v>
      </c>
      <c r="C1" s="83" t="s">
        <v>570</v>
      </c>
      <c r="D1" s="83" t="s">
        <v>634</v>
      </c>
      <c r="E1" s="83" t="s">
        <v>8</v>
      </c>
      <c r="F1" s="83" t="s">
        <v>11</v>
      </c>
    </row>
    <row r="2" spans="1:6" x14ac:dyDescent="0.2">
      <c r="A2">
        <v>1</v>
      </c>
      <c r="B2" t="s">
        <v>176</v>
      </c>
      <c r="C2" t="s">
        <v>566</v>
      </c>
      <c r="D2" t="s">
        <v>636</v>
      </c>
      <c r="E2" t="s">
        <v>542</v>
      </c>
      <c r="F2" t="s">
        <v>177</v>
      </c>
    </row>
    <row r="3" spans="1:6" x14ac:dyDescent="0.2">
      <c r="A3">
        <v>2</v>
      </c>
      <c r="B3" t="s">
        <v>179</v>
      </c>
      <c r="C3" t="s">
        <v>567</v>
      </c>
      <c r="D3" t="s">
        <v>179</v>
      </c>
      <c r="E3" t="s">
        <v>542</v>
      </c>
      <c r="F3" t="s">
        <v>180</v>
      </c>
    </row>
    <row r="4" spans="1:6" x14ac:dyDescent="0.2">
      <c r="A4">
        <v>2</v>
      </c>
      <c r="B4" t="s">
        <v>181</v>
      </c>
      <c r="C4" t="s">
        <v>567</v>
      </c>
      <c r="D4" t="s">
        <v>632</v>
      </c>
      <c r="E4" t="s">
        <v>542</v>
      </c>
      <c r="F4" t="s">
        <v>182</v>
      </c>
    </row>
    <row r="5" spans="1:6" x14ac:dyDescent="0.2">
      <c r="A5">
        <v>1</v>
      </c>
      <c r="B5" t="s">
        <v>183</v>
      </c>
      <c r="D5" t="s">
        <v>636</v>
      </c>
      <c r="E5" t="s">
        <v>542</v>
      </c>
      <c r="F5" t="s">
        <v>184</v>
      </c>
    </row>
    <row r="6" spans="1:6" x14ac:dyDescent="0.2">
      <c r="A6">
        <v>1</v>
      </c>
      <c r="B6" t="s">
        <v>185</v>
      </c>
      <c r="D6" t="s">
        <v>636</v>
      </c>
      <c r="E6" t="s">
        <v>542</v>
      </c>
      <c r="F6" t="s">
        <v>186</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4F81BD"/>
  </sheetPr>
  <dimension ref="B1:AF125"/>
  <sheetViews>
    <sheetView topLeftCell="B1" workbookViewId="0">
      <pane xSplit="1" ySplit="2" topLeftCell="C61" activePane="bottomRight" state="frozen"/>
      <selection activeCell="B1" sqref="B1"/>
      <selection pane="topRight" activeCell="C1" sqref="C1"/>
      <selection pane="bottomLeft" activeCell="B3" sqref="B3"/>
      <selection pane="bottomRight" activeCell="I2" sqref="I1:I1048576"/>
    </sheetView>
  </sheetViews>
  <sheetFormatPr baseColWidth="10" defaultColWidth="9" defaultRowHeight="12.75" x14ac:dyDescent="0.2"/>
  <cols>
    <col min="1" max="1" width="0" hidden="1" customWidth="1"/>
    <col min="2" max="2" width="29.5" bestFit="1" customWidth="1"/>
  </cols>
  <sheetData>
    <row r="1" spans="2:31" ht="13.5" thickBot="1" x14ac:dyDescent="0.25">
      <c r="C1" s="335" t="s">
        <v>543</v>
      </c>
      <c r="D1" s="336"/>
      <c r="E1" s="336"/>
      <c r="F1" s="336"/>
      <c r="G1" s="336"/>
      <c r="H1" s="336"/>
      <c r="I1" s="337"/>
      <c r="J1" s="84" t="s">
        <v>136</v>
      </c>
      <c r="K1" s="338" t="s">
        <v>544</v>
      </c>
      <c r="L1" s="336"/>
      <c r="M1" s="336"/>
      <c r="N1" s="336"/>
      <c r="O1" s="337"/>
      <c r="P1" s="85"/>
      <c r="Q1" s="85"/>
      <c r="R1" s="339" t="s">
        <v>545</v>
      </c>
      <c r="S1" s="340"/>
      <c r="T1" s="341" t="s">
        <v>546</v>
      </c>
      <c r="U1" s="336"/>
      <c r="V1" s="336"/>
      <c r="W1" s="336"/>
      <c r="X1" s="336"/>
      <c r="Y1" s="336"/>
      <c r="Z1" s="86" t="s">
        <v>547</v>
      </c>
      <c r="AA1" s="342" t="s">
        <v>548</v>
      </c>
      <c r="AB1" s="336"/>
      <c r="AC1" s="336"/>
      <c r="AD1" s="336"/>
      <c r="AE1" s="340"/>
    </row>
    <row r="2" spans="2:31" ht="102.75" thickBot="1" x14ac:dyDescent="0.25">
      <c r="B2" s="87" t="s">
        <v>549</v>
      </c>
      <c r="C2" s="88" t="s">
        <v>130</v>
      </c>
      <c r="D2" s="89" t="s">
        <v>128</v>
      </c>
      <c r="E2" s="89" t="s">
        <v>134</v>
      </c>
      <c r="F2" s="89" t="s">
        <v>143</v>
      </c>
      <c r="G2" s="89" t="s">
        <v>138</v>
      </c>
      <c r="H2" s="89" t="s">
        <v>173</v>
      </c>
      <c r="I2" s="90" t="s">
        <v>132</v>
      </c>
      <c r="J2" s="91" t="s">
        <v>136</v>
      </c>
      <c r="K2" s="92" t="s">
        <v>145</v>
      </c>
      <c r="L2" s="89" t="s">
        <v>147</v>
      </c>
      <c r="M2" s="89" t="s">
        <v>149</v>
      </c>
      <c r="N2" s="89" t="s">
        <v>161</v>
      </c>
      <c r="O2" s="89" t="s">
        <v>151</v>
      </c>
      <c r="P2" s="89" t="s">
        <v>155</v>
      </c>
      <c r="Q2" s="33" t="s">
        <v>153</v>
      </c>
      <c r="R2" s="93" t="s">
        <v>157</v>
      </c>
      <c r="S2" s="89" t="s">
        <v>159</v>
      </c>
      <c r="T2" s="88" t="s">
        <v>163</v>
      </c>
      <c r="U2" s="89" t="s">
        <v>165</v>
      </c>
      <c r="V2" s="94" t="s">
        <v>141</v>
      </c>
      <c r="W2" s="89" t="s">
        <v>167</v>
      </c>
      <c r="X2" s="89" t="s">
        <v>169</v>
      </c>
      <c r="Y2" s="90" t="s">
        <v>170</v>
      </c>
      <c r="Z2" s="95" t="s">
        <v>171</v>
      </c>
      <c r="AA2" s="96" t="s">
        <v>179</v>
      </c>
      <c r="AB2" s="97" t="s">
        <v>181</v>
      </c>
      <c r="AC2" s="97" t="s">
        <v>176</v>
      </c>
      <c r="AD2" s="97" t="s">
        <v>183</v>
      </c>
      <c r="AE2" s="98" t="s">
        <v>185</v>
      </c>
    </row>
    <row r="3" spans="2:31" x14ac:dyDescent="0.2">
      <c r="B3" s="99" t="s">
        <v>12</v>
      </c>
      <c r="C3" s="100"/>
      <c r="D3" s="101"/>
      <c r="E3" s="101"/>
      <c r="F3" s="101"/>
      <c r="G3" s="101"/>
      <c r="H3" s="101"/>
      <c r="I3" s="102"/>
      <c r="J3" s="103"/>
      <c r="K3" s="101"/>
      <c r="L3" s="101"/>
      <c r="M3" s="101"/>
      <c r="N3" s="101"/>
      <c r="O3" s="101"/>
      <c r="P3" s="101"/>
      <c r="Q3" s="101"/>
      <c r="R3" s="100"/>
      <c r="S3" s="101"/>
      <c r="T3" s="100"/>
      <c r="U3" s="101"/>
      <c r="V3" s="101"/>
      <c r="W3" s="101"/>
      <c r="X3" s="101"/>
      <c r="Y3" s="102"/>
      <c r="Z3" s="101"/>
      <c r="AA3" s="104"/>
      <c r="AB3" s="105"/>
      <c r="AC3" s="105"/>
      <c r="AD3" s="105"/>
      <c r="AE3" s="106"/>
    </row>
    <row r="4" spans="2:31" x14ac:dyDescent="0.2">
      <c r="B4" s="107" t="s">
        <v>16</v>
      </c>
      <c r="C4" s="108">
        <v>1</v>
      </c>
      <c r="D4" s="109">
        <v>1</v>
      </c>
      <c r="E4" s="109"/>
      <c r="F4" s="109"/>
      <c r="G4" s="109"/>
      <c r="H4" s="109"/>
      <c r="I4" s="110"/>
      <c r="J4" s="111"/>
      <c r="K4" s="109"/>
      <c r="L4" s="109"/>
      <c r="M4" s="109"/>
      <c r="N4" s="109"/>
      <c r="O4" s="109"/>
      <c r="P4" s="109"/>
      <c r="Q4" s="109"/>
      <c r="R4" s="108"/>
      <c r="S4" s="109"/>
      <c r="T4" s="108"/>
      <c r="U4" s="109"/>
      <c r="V4" s="109"/>
      <c r="W4" s="109"/>
      <c r="X4" s="109"/>
      <c r="Y4" s="110"/>
      <c r="Z4" s="109"/>
      <c r="AA4" s="112"/>
      <c r="AB4" s="113"/>
      <c r="AC4" s="113"/>
      <c r="AD4" s="113"/>
      <c r="AE4" s="114"/>
    </row>
    <row r="5" spans="2:31" x14ac:dyDescent="0.2">
      <c r="B5" s="115" t="s">
        <v>18</v>
      </c>
      <c r="C5" s="116">
        <v>1</v>
      </c>
      <c r="D5" s="117">
        <v>1</v>
      </c>
      <c r="E5" s="109"/>
      <c r="F5" s="109"/>
      <c r="G5" s="109"/>
      <c r="H5" s="109"/>
      <c r="I5" s="110"/>
      <c r="J5" s="111"/>
      <c r="K5" s="109"/>
      <c r="L5" s="109"/>
      <c r="M5" s="109"/>
      <c r="N5" s="109"/>
      <c r="O5" s="109"/>
      <c r="P5" s="109"/>
      <c r="Q5" s="109"/>
      <c r="R5" s="108"/>
      <c r="S5" s="109"/>
      <c r="T5" s="108"/>
      <c r="U5" s="109"/>
      <c r="V5" s="109"/>
      <c r="W5" s="109"/>
      <c r="X5" s="109"/>
      <c r="Y5" s="110"/>
      <c r="Z5" s="109"/>
      <c r="AA5" s="112"/>
      <c r="AB5" s="113"/>
      <c r="AC5" s="113"/>
      <c r="AD5" s="113"/>
      <c r="AE5" s="114"/>
    </row>
    <row r="6" spans="2:31" ht="13.5" thickBot="1" x14ac:dyDescent="0.25">
      <c r="B6" s="118" t="s">
        <v>20</v>
      </c>
      <c r="C6" s="119">
        <v>1</v>
      </c>
      <c r="D6" s="120">
        <v>1</v>
      </c>
      <c r="E6" s="121"/>
      <c r="F6" s="121"/>
      <c r="G6" s="121"/>
      <c r="H6" s="121"/>
      <c r="I6" s="122"/>
      <c r="J6" s="123"/>
      <c r="K6" s="121"/>
      <c r="L6" s="121"/>
      <c r="M6" s="121"/>
      <c r="N6" s="121"/>
      <c r="O6" s="121"/>
      <c r="P6" s="121"/>
      <c r="Q6" s="121"/>
      <c r="R6" s="124"/>
      <c r="S6" s="121"/>
      <c r="T6" s="124"/>
      <c r="U6" s="121"/>
      <c r="V6" s="121"/>
      <c r="W6" s="121"/>
      <c r="X6" s="121"/>
      <c r="Y6" s="122"/>
      <c r="Z6" s="121"/>
      <c r="AA6" s="125"/>
      <c r="AB6" s="126"/>
      <c r="AC6" s="126"/>
      <c r="AD6" s="126"/>
      <c r="AE6" s="127"/>
    </row>
    <row r="7" spans="2:31" x14ac:dyDescent="0.2">
      <c r="B7" s="99" t="s">
        <v>22</v>
      </c>
      <c r="C7" s="100"/>
      <c r="D7" s="101"/>
      <c r="E7" s="101"/>
      <c r="F7" s="101"/>
      <c r="G7" s="101">
        <v>1</v>
      </c>
      <c r="H7" s="101"/>
      <c r="I7" s="102"/>
      <c r="J7" s="103">
        <v>1</v>
      </c>
      <c r="K7" s="101"/>
      <c r="L7" s="101"/>
      <c r="M7" s="101"/>
      <c r="N7" s="101"/>
      <c r="O7" s="101"/>
      <c r="P7" s="101"/>
      <c r="Q7" s="101"/>
      <c r="R7" s="100"/>
      <c r="S7" s="101"/>
      <c r="T7" s="100"/>
      <c r="U7" s="101"/>
      <c r="V7" s="101"/>
      <c r="W7" s="101"/>
      <c r="X7" s="101"/>
      <c r="Y7" s="102"/>
      <c r="Z7" s="101"/>
      <c r="AA7" s="128">
        <v>1</v>
      </c>
      <c r="AB7" s="129">
        <v>1</v>
      </c>
      <c r="AC7" s="105">
        <v>1</v>
      </c>
      <c r="AD7" s="105"/>
      <c r="AE7" s="106">
        <v>1</v>
      </c>
    </row>
    <row r="8" spans="2:31" x14ac:dyDescent="0.2">
      <c r="B8" s="130" t="s">
        <v>106</v>
      </c>
      <c r="C8" s="108"/>
      <c r="D8" s="109"/>
      <c r="E8" s="109"/>
      <c r="F8" s="109"/>
      <c r="G8" s="109">
        <v>1</v>
      </c>
      <c r="H8" s="109"/>
      <c r="I8" s="110"/>
      <c r="J8" s="111">
        <v>1</v>
      </c>
      <c r="K8" s="109"/>
      <c r="L8" s="109"/>
      <c r="M8" s="109"/>
      <c r="N8" s="109"/>
      <c r="O8" s="109"/>
      <c r="P8" s="109"/>
      <c r="Q8" s="109"/>
      <c r="R8" s="108"/>
      <c r="S8" s="109"/>
      <c r="T8" s="108"/>
      <c r="U8" s="109"/>
      <c r="V8" s="109"/>
      <c r="W8" s="109"/>
      <c r="X8" s="109"/>
      <c r="Y8" s="110"/>
      <c r="Z8" s="109"/>
      <c r="AA8" s="112">
        <v>1</v>
      </c>
      <c r="AB8" s="113">
        <v>1</v>
      </c>
      <c r="AC8" s="113">
        <v>1</v>
      </c>
      <c r="AD8" s="113"/>
      <c r="AE8" s="114">
        <v>1</v>
      </c>
    </row>
    <row r="9" spans="2:31" ht="13.5" thickBot="1" x14ac:dyDescent="0.25">
      <c r="B9" s="131" t="s">
        <v>109</v>
      </c>
      <c r="C9" s="124"/>
      <c r="D9" s="121"/>
      <c r="E9" s="121"/>
      <c r="F9" s="121"/>
      <c r="G9" s="121">
        <v>1</v>
      </c>
      <c r="H9" s="121"/>
      <c r="I9" s="122"/>
      <c r="J9" s="123">
        <v>1</v>
      </c>
      <c r="K9" s="121"/>
      <c r="L9" s="121"/>
      <c r="M9" s="121"/>
      <c r="N9" s="121"/>
      <c r="O9" s="121"/>
      <c r="P9" s="121"/>
      <c r="Q9" s="121"/>
      <c r="R9" s="124"/>
      <c r="S9" s="121"/>
      <c r="T9" s="124"/>
      <c r="U9" s="121"/>
      <c r="V9" s="121"/>
      <c r="W9" s="121"/>
      <c r="X9" s="121"/>
      <c r="Y9" s="122"/>
      <c r="Z9" s="121"/>
      <c r="AA9" s="125">
        <v>1</v>
      </c>
      <c r="AB9" s="126">
        <v>1</v>
      </c>
      <c r="AC9" s="126">
        <v>1</v>
      </c>
      <c r="AD9" s="126"/>
      <c r="AE9" s="127">
        <v>1</v>
      </c>
    </row>
    <row r="10" spans="2:31" x14ac:dyDescent="0.2">
      <c r="B10" s="99" t="s">
        <v>24</v>
      </c>
      <c r="C10" s="100"/>
      <c r="D10" s="101"/>
      <c r="E10" s="101"/>
      <c r="F10" s="101"/>
      <c r="G10" s="101">
        <v>1</v>
      </c>
      <c r="H10" s="101"/>
      <c r="I10" s="102"/>
      <c r="J10" s="103">
        <v>1</v>
      </c>
      <c r="K10" s="101"/>
      <c r="L10" s="101"/>
      <c r="M10" s="101"/>
      <c r="N10" s="101"/>
      <c r="O10" s="101"/>
      <c r="P10" s="101"/>
      <c r="Q10" s="101"/>
      <c r="R10" s="100"/>
      <c r="S10" s="101"/>
      <c r="T10" s="100"/>
      <c r="U10" s="101"/>
      <c r="V10" s="101"/>
      <c r="W10" s="101"/>
      <c r="X10" s="101"/>
      <c r="Y10" s="102"/>
      <c r="Z10" s="101"/>
      <c r="AA10" s="104">
        <v>1</v>
      </c>
      <c r="AB10" s="105">
        <v>1</v>
      </c>
      <c r="AC10" s="105">
        <v>1</v>
      </c>
      <c r="AD10" s="105"/>
      <c r="AE10" s="106">
        <v>1</v>
      </c>
    </row>
    <row r="11" spans="2:31" x14ac:dyDescent="0.2">
      <c r="B11" s="132" t="s">
        <v>26</v>
      </c>
      <c r="C11" s="108"/>
      <c r="D11" s="109"/>
      <c r="E11" s="109"/>
      <c r="F11" s="109"/>
      <c r="G11" s="109">
        <v>1</v>
      </c>
      <c r="H11" s="109"/>
      <c r="I11" s="110"/>
      <c r="J11" s="133">
        <v>1</v>
      </c>
      <c r="K11" s="109"/>
      <c r="L11" s="109"/>
      <c r="M11" s="109"/>
      <c r="N11" s="109"/>
      <c r="O11" s="109"/>
      <c r="P11" s="109"/>
      <c r="Q11" s="109"/>
      <c r="R11" s="108"/>
      <c r="S11" s="109"/>
      <c r="T11" s="108"/>
      <c r="U11" s="109"/>
      <c r="V11" s="109"/>
      <c r="W11" s="109"/>
      <c r="X11" s="109"/>
      <c r="Y11" s="110"/>
      <c r="Z11" s="109"/>
      <c r="AA11" s="112">
        <v>1</v>
      </c>
      <c r="AB11" s="113">
        <v>1</v>
      </c>
      <c r="AC11" s="113">
        <v>1</v>
      </c>
      <c r="AD11" s="113"/>
      <c r="AE11" s="114">
        <v>1</v>
      </c>
    </row>
    <row r="12" spans="2:31" ht="13.5" thickBot="1" x14ac:dyDescent="0.25">
      <c r="B12" s="118" t="s">
        <v>28</v>
      </c>
      <c r="C12" s="124"/>
      <c r="D12" s="121"/>
      <c r="E12" s="121"/>
      <c r="F12" s="121"/>
      <c r="G12" s="121">
        <v>1</v>
      </c>
      <c r="H12" s="121"/>
      <c r="I12" s="122"/>
      <c r="J12" s="134">
        <v>1</v>
      </c>
      <c r="K12" s="121"/>
      <c r="L12" s="121"/>
      <c r="M12" s="121"/>
      <c r="N12" s="121"/>
      <c r="O12" s="121"/>
      <c r="P12" s="121"/>
      <c r="Q12" s="121"/>
      <c r="R12" s="124"/>
      <c r="S12" s="121"/>
      <c r="T12" s="124"/>
      <c r="U12" s="121"/>
      <c r="V12" s="121"/>
      <c r="W12" s="121"/>
      <c r="X12" s="121"/>
      <c r="Y12" s="122"/>
      <c r="Z12" s="121"/>
      <c r="AA12" s="125">
        <v>1</v>
      </c>
      <c r="AB12" s="126">
        <v>1</v>
      </c>
      <c r="AC12" s="126">
        <v>1</v>
      </c>
      <c r="AD12" s="126"/>
      <c r="AE12" s="127">
        <v>1</v>
      </c>
    </row>
    <row r="13" spans="2:31" x14ac:dyDescent="0.2">
      <c r="B13" s="99" t="s">
        <v>30</v>
      </c>
      <c r="C13" s="100"/>
      <c r="D13" s="101"/>
      <c r="E13" s="101"/>
      <c r="F13" s="101"/>
      <c r="G13" s="101">
        <v>1</v>
      </c>
      <c r="H13" s="101"/>
      <c r="I13" s="102"/>
      <c r="J13" s="103">
        <v>1</v>
      </c>
      <c r="K13" s="101"/>
      <c r="L13" s="101"/>
      <c r="M13" s="101"/>
      <c r="N13" s="101"/>
      <c r="O13" s="101"/>
      <c r="P13" s="101"/>
      <c r="Q13" s="101"/>
      <c r="R13" s="100"/>
      <c r="S13" s="101"/>
      <c r="T13" s="100"/>
      <c r="U13" s="101"/>
      <c r="V13" s="101"/>
      <c r="W13" s="101"/>
      <c r="X13" s="101"/>
      <c r="Y13" s="102"/>
      <c r="Z13" s="101"/>
      <c r="AA13" s="104">
        <v>1</v>
      </c>
      <c r="AB13" s="105">
        <v>1</v>
      </c>
      <c r="AC13" s="105">
        <v>1</v>
      </c>
      <c r="AD13" s="105"/>
      <c r="AE13" s="106">
        <v>1</v>
      </c>
    </row>
    <row r="14" spans="2:31" x14ac:dyDescent="0.2">
      <c r="B14" s="132" t="s">
        <v>32</v>
      </c>
      <c r="C14" s="108"/>
      <c r="D14" s="109"/>
      <c r="E14" s="109"/>
      <c r="F14" s="109"/>
      <c r="G14" s="109">
        <v>1</v>
      </c>
      <c r="H14" s="109"/>
      <c r="I14" s="110"/>
      <c r="J14" s="133">
        <v>1</v>
      </c>
      <c r="K14" s="109"/>
      <c r="L14" s="109"/>
      <c r="M14" s="109"/>
      <c r="N14" s="109"/>
      <c r="O14" s="109"/>
      <c r="P14" s="109"/>
      <c r="Q14" s="109"/>
      <c r="R14" s="108"/>
      <c r="S14" s="109"/>
      <c r="T14" s="108"/>
      <c r="U14" s="109"/>
      <c r="V14" s="109"/>
      <c r="W14" s="109"/>
      <c r="X14" s="109"/>
      <c r="Y14" s="110"/>
      <c r="Z14" s="109"/>
      <c r="AA14" s="112">
        <v>1</v>
      </c>
      <c r="AB14" s="113">
        <v>1</v>
      </c>
      <c r="AC14" s="113">
        <v>1</v>
      </c>
      <c r="AD14" s="113"/>
      <c r="AE14" s="114">
        <v>1</v>
      </c>
    </row>
    <row r="15" spans="2:31" ht="13.5" thickBot="1" x14ac:dyDescent="0.25">
      <c r="B15" s="118" t="s">
        <v>34</v>
      </c>
      <c r="C15" s="124"/>
      <c r="D15" s="121"/>
      <c r="E15" s="121"/>
      <c r="F15" s="121"/>
      <c r="G15" s="121">
        <v>1</v>
      </c>
      <c r="H15" s="121"/>
      <c r="I15" s="122"/>
      <c r="J15" s="134">
        <v>1</v>
      </c>
      <c r="K15" s="121"/>
      <c r="L15" s="121"/>
      <c r="M15" s="121"/>
      <c r="N15" s="121"/>
      <c r="O15" s="121"/>
      <c r="P15" s="121"/>
      <c r="Q15" s="121"/>
      <c r="R15" s="124"/>
      <c r="S15" s="121"/>
      <c r="T15" s="124"/>
      <c r="U15" s="121"/>
      <c r="V15" s="121"/>
      <c r="W15" s="121"/>
      <c r="X15" s="121"/>
      <c r="Y15" s="122"/>
      <c r="Z15" s="121"/>
      <c r="AA15" s="125">
        <v>1</v>
      </c>
      <c r="AB15" s="126">
        <v>1</v>
      </c>
      <c r="AC15" s="126">
        <v>1</v>
      </c>
      <c r="AD15" s="126"/>
      <c r="AE15" s="127">
        <v>1</v>
      </c>
    </row>
    <row r="16" spans="2:31" x14ac:dyDescent="0.2">
      <c r="B16" s="135" t="s">
        <v>113</v>
      </c>
      <c r="C16" s="100"/>
      <c r="D16" s="101"/>
      <c r="E16" s="101"/>
      <c r="F16" s="101"/>
      <c r="G16" s="101">
        <v>1</v>
      </c>
      <c r="H16" s="101"/>
      <c r="I16" s="102"/>
      <c r="J16" s="103">
        <v>1</v>
      </c>
      <c r="K16" s="101"/>
      <c r="L16" s="101"/>
      <c r="M16" s="101"/>
      <c r="N16" s="101"/>
      <c r="O16" s="101"/>
      <c r="P16" s="101"/>
      <c r="Q16" s="101"/>
      <c r="R16" s="100"/>
      <c r="S16" s="101"/>
      <c r="T16" s="100"/>
      <c r="U16" s="101"/>
      <c r="V16" s="101">
        <v>1</v>
      </c>
      <c r="W16" s="101"/>
      <c r="X16" s="101"/>
      <c r="Y16" s="102"/>
      <c r="Z16" s="101"/>
      <c r="AA16" s="104">
        <v>1</v>
      </c>
      <c r="AB16" s="105">
        <v>1</v>
      </c>
      <c r="AC16" s="105">
        <v>1</v>
      </c>
      <c r="AD16" s="105"/>
      <c r="AE16" s="106">
        <v>1</v>
      </c>
    </row>
    <row r="17" spans="2:31" x14ac:dyDescent="0.2">
      <c r="B17" s="115" t="s">
        <v>36</v>
      </c>
      <c r="C17" s="108"/>
      <c r="D17" s="109"/>
      <c r="E17" s="109"/>
      <c r="F17" s="109"/>
      <c r="G17" s="109">
        <v>1</v>
      </c>
      <c r="H17" s="109"/>
      <c r="I17" s="110"/>
      <c r="J17" s="133">
        <v>1</v>
      </c>
      <c r="K17" s="109"/>
      <c r="L17" s="109"/>
      <c r="M17" s="109"/>
      <c r="N17" s="109"/>
      <c r="O17" s="109"/>
      <c r="P17" s="109"/>
      <c r="Q17" s="109"/>
      <c r="R17" s="108"/>
      <c r="S17" s="109"/>
      <c r="T17" s="108"/>
      <c r="U17" s="109"/>
      <c r="V17" s="109"/>
      <c r="W17" s="109"/>
      <c r="X17" s="109"/>
      <c r="Y17" s="110"/>
      <c r="Z17" s="109"/>
      <c r="AA17" s="112">
        <v>1</v>
      </c>
      <c r="AB17" s="113">
        <v>1</v>
      </c>
      <c r="AC17" s="113">
        <v>1</v>
      </c>
      <c r="AD17" s="113"/>
      <c r="AE17" s="114">
        <v>1</v>
      </c>
    </row>
    <row r="18" spans="2:31" x14ac:dyDescent="0.2">
      <c r="B18" s="136" t="s">
        <v>115</v>
      </c>
      <c r="C18" s="108"/>
      <c r="D18" s="109"/>
      <c r="E18" s="109"/>
      <c r="F18" s="109"/>
      <c r="G18" s="109"/>
      <c r="H18" s="109"/>
      <c r="I18" s="110"/>
      <c r="J18" s="111"/>
      <c r="K18" s="109"/>
      <c r="L18" s="109"/>
      <c r="M18" s="109"/>
      <c r="N18" s="109"/>
      <c r="O18" s="109"/>
      <c r="P18" s="109"/>
      <c r="Q18" s="109"/>
      <c r="R18" s="108"/>
      <c r="S18" s="109"/>
      <c r="T18" s="108"/>
      <c r="U18" s="109"/>
      <c r="V18" s="109">
        <v>1</v>
      </c>
      <c r="W18" s="109"/>
      <c r="X18" s="109"/>
      <c r="Y18" s="110"/>
      <c r="Z18" s="109"/>
      <c r="AA18" s="112"/>
      <c r="AB18" s="113"/>
      <c r="AC18" s="113"/>
      <c r="AD18" s="113"/>
      <c r="AE18" s="114"/>
    </row>
    <row r="19" spans="2:31" ht="13.5" thickBot="1" x14ac:dyDescent="0.25">
      <c r="B19" s="137" t="s">
        <v>116</v>
      </c>
      <c r="C19" s="124"/>
      <c r="D19" s="121"/>
      <c r="E19" s="121"/>
      <c r="F19" s="121"/>
      <c r="G19" s="121"/>
      <c r="H19" s="121"/>
      <c r="I19" s="122"/>
      <c r="J19" s="123"/>
      <c r="K19" s="121"/>
      <c r="L19" s="121"/>
      <c r="M19" s="121"/>
      <c r="N19" s="121"/>
      <c r="O19" s="121"/>
      <c r="P19" s="121"/>
      <c r="Q19" s="121"/>
      <c r="R19" s="124"/>
      <c r="S19" s="121"/>
      <c r="T19" s="124"/>
      <c r="U19" s="121"/>
      <c r="V19" s="121">
        <v>1</v>
      </c>
      <c r="W19" s="121"/>
      <c r="X19" s="121"/>
      <c r="Y19" s="122"/>
      <c r="Z19" s="121"/>
      <c r="AA19" s="125"/>
      <c r="AB19" s="126"/>
      <c r="AC19" s="126"/>
      <c r="AD19" s="126"/>
      <c r="AE19" s="127"/>
    </row>
    <row r="20" spans="2:31" ht="13.5" thickBot="1" x14ac:dyDescent="0.25">
      <c r="B20" s="138" t="s">
        <v>111</v>
      </c>
      <c r="C20" s="139"/>
      <c r="D20" s="140"/>
      <c r="E20" s="140"/>
      <c r="F20" s="140"/>
      <c r="G20" s="140">
        <v>1</v>
      </c>
      <c r="H20" s="140"/>
      <c r="I20" s="141"/>
      <c r="J20" s="142">
        <v>1</v>
      </c>
      <c r="K20" s="140">
        <v>1</v>
      </c>
      <c r="L20" s="140">
        <v>1</v>
      </c>
      <c r="M20" s="140">
        <v>1</v>
      </c>
      <c r="N20" s="140"/>
      <c r="O20" s="140"/>
      <c r="P20" s="140">
        <v>1</v>
      </c>
      <c r="Q20" s="140"/>
      <c r="R20" s="139"/>
      <c r="S20" s="140"/>
      <c r="T20" s="139"/>
      <c r="U20" s="140"/>
      <c r="V20" s="140"/>
      <c r="W20" s="140"/>
      <c r="X20" s="140"/>
      <c r="Y20" s="141"/>
      <c r="Z20" s="140">
        <v>1</v>
      </c>
      <c r="AA20" s="143">
        <v>1</v>
      </c>
      <c r="AB20" s="144">
        <v>1</v>
      </c>
      <c r="AC20" s="144">
        <v>1</v>
      </c>
      <c r="AD20" s="144"/>
      <c r="AE20" s="145">
        <v>1</v>
      </c>
    </row>
    <row r="21" spans="2:31" ht="13.5" thickBot="1" x14ac:dyDescent="0.25">
      <c r="B21" s="146" t="s">
        <v>125</v>
      </c>
      <c r="C21" s="100"/>
      <c r="D21" s="101"/>
      <c r="E21" s="101"/>
      <c r="F21" s="101"/>
      <c r="G21" s="101"/>
      <c r="H21" s="101"/>
      <c r="I21" s="102"/>
      <c r="J21" s="103"/>
      <c r="K21" s="101">
        <v>1</v>
      </c>
      <c r="L21" s="101">
        <v>1</v>
      </c>
      <c r="M21" s="101">
        <v>1</v>
      </c>
      <c r="N21" s="101"/>
      <c r="O21" s="101"/>
      <c r="P21" s="101">
        <v>1</v>
      </c>
      <c r="Q21" s="101"/>
      <c r="R21" s="100"/>
      <c r="S21" s="101"/>
      <c r="T21" s="100"/>
      <c r="U21" s="101"/>
      <c r="V21" s="101"/>
      <c r="W21" s="101"/>
      <c r="X21" s="101"/>
      <c r="Y21" s="102"/>
      <c r="Z21" s="101">
        <v>1</v>
      </c>
      <c r="AA21" s="104">
        <v>1</v>
      </c>
      <c r="AB21" s="105">
        <v>1</v>
      </c>
      <c r="AC21" s="105">
        <v>1</v>
      </c>
      <c r="AD21" s="105"/>
      <c r="AE21" s="106">
        <v>1</v>
      </c>
    </row>
    <row r="22" spans="2:31" x14ac:dyDescent="0.2">
      <c r="B22" s="99" t="s">
        <v>51</v>
      </c>
      <c r="C22" s="100"/>
      <c r="D22" s="101"/>
      <c r="E22" s="101"/>
      <c r="F22" s="101"/>
      <c r="G22" s="101">
        <v>1</v>
      </c>
      <c r="H22" s="101"/>
      <c r="I22" s="102"/>
      <c r="J22" s="103">
        <v>1</v>
      </c>
      <c r="K22" s="101">
        <v>1</v>
      </c>
      <c r="L22" s="101">
        <v>1</v>
      </c>
      <c r="M22" s="101">
        <v>1</v>
      </c>
      <c r="N22" s="101"/>
      <c r="O22" s="101"/>
      <c r="P22" s="101">
        <v>1</v>
      </c>
      <c r="Q22" s="109">
        <v>1</v>
      </c>
      <c r="R22" s="100">
        <v>1</v>
      </c>
      <c r="S22" s="101"/>
      <c r="T22" s="100"/>
      <c r="U22" s="101"/>
      <c r="V22" s="101"/>
      <c r="W22" s="101"/>
      <c r="X22" s="101"/>
      <c r="Y22" s="102"/>
      <c r="Z22" s="101">
        <v>1</v>
      </c>
      <c r="AA22" s="128">
        <v>1</v>
      </c>
      <c r="AB22" s="129">
        <v>1</v>
      </c>
      <c r="AC22" s="105">
        <v>1</v>
      </c>
      <c r="AD22" s="105"/>
      <c r="AE22" s="106">
        <v>1</v>
      </c>
    </row>
    <row r="23" spans="2:31" x14ac:dyDescent="0.2">
      <c r="B23" s="132" t="s">
        <v>53</v>
      </c>
      <c r="C23" s="108"/>
      <c r="D23" s="109"/>
      <c r="E23" s="109"/>
      <c r="F23" s="109"/>
      <c r="G23" s="109"/>
      <c r="H23" s="109"/>
      <c r="I23" s="110"/>
      <c r="J23" s="111"/>
      <c r="K23" s="109">
        <v>1</v>
      </c>
      <c r="L23" s="109">
        <v>1</v>
      </c>
      <c r="M23" s="109">
        <v>1</v>
      </c>
      <c r="N23" s="109"/>
      <c r="O23" s="109"/>
      <c r="P23" s="109">
        <v>1</v>
      </c>
      <c r="Q23" s="109">
        <v>1</v>
      </c>
      <c r="R23" s="108">
        <v>1</v>
      </c>
      <c r="S23" s="109"/>
      <c r="T23" s="108"/>
      <c r="U23" s="109"/>
      <c r="V23" s="109"/>
      <c r="W23" s="109"/>
      <c r="X23" s="109"/>
      <c r="Y23" s="110"/>
      <c r="Z23" s="109"/>
      <c r="AA23" s="112">
        <v>1</v>
      </c>
      <c r="AB23" s="113">
        <v>1</v>
      </c>
      <c r="AC23" s="113">
        <v>1</v>
      </c>
      <c r="AD23" s="113"/>
      <c r="AE23" s="114">
        <v>1</v>
      </c>
    </row>
    <row r="24" spans="2:31" x14ac:dyDescent="0.2">
      <c r="B24" s="147" t="s">
        <v>117</v>
      </c>
      <c r="C24" s="108"/>
      <c r="D24" s="109"/>
      <c r="E24" s="109"/>
      <c r="F24" s="109"/>
      <c r="G24" s="109"/>
      <c r="H24" s="109"/>
      <c r="I24" s="110"/>
      <c r="J24" s="111"/>
      <c r="K24" s="109">
        <v>1</v>
      </c>
      <c r="L24" s="109">
        <v>1</v>
      </c>
      <c r="M24" s="109"/>
      <c r="N24" s="109"/>
      <c r="O24" s="109"/>
      <c r="P24" s="109">
        <v>1</v>
      </c>
      <c r="Q24" s="109">
        <v>1</v>
      </c>
      <c r="R24" s="108">
        <v>1</v>
      </c>
      <c r="S24" s="109"/>
      <c r="T24" s="108"/>
      <c r="U24" s="109"/>
      <c r="V24" s="109"/>
      <c r="W24" s="109"/>
      <c r="X24" s="109"/>
      <c r="Y24" s="110"/>
      <c r="Z24" s="109"/>
      <c r="AA24" s="112">
        <v>1</v>
      </c>
      <c r="AB24" s="113">
        <v>1</v>
      </c>
      <c r="AC24" s="113">
        <v>1</v>
      </c>
      <c r="AD24" s="113"/>
      <c r="AE24" s="114">
        <v>1</v>
      </c>
    </row>
    <row r="25" spans="2:31" x14ac:dyDescent="0.2">
      <c r="B25" s="147" t="s">
        <v>121</v>
      </c>
      <c r="C25" s="108"/>
      <c r="D25" s="109"/>
      <c r="E25" s="109"/>
      <c r="F25" s="109"/>
      <c r="G25" s="109"/>
      <c r="H25" s="109"/>
      <c r="I25" s="110"/>
      <c r="J25" s="111"/>
      <c r="K25" s="109">
        <v>1</v>
      </c>
      <c r="L25" s="109"/>
      <c r="M25" s="109">
        <v>1</v>
      </c>
      <c r="N25" s="109"/>
      <c r="O25" s="109"/>
      <c r="P25" s="109">
        <v>1</v>
      </c>
      <c r="Q25" s="109">
        <v>1</v>
      </c>
      <c r="R25" s="108">
        <v>1</v>
      </c>
      <c r="S25" s="109"/>
      <c r="T25" s="108"/>
      <c r="U25" s="109"/>
      <c r="V25" s="109"/>
      <c r="W25" s="109"/>
      <c r="X25" s="109"/>
      <c r="Y25" s="110"/>
      <c r="Z25" s="109"/>
      <c r="AA25" s="112">
        <v>1</v>
      </c>
      <c r="AB25" s="113">
        <v>1</v>
      </c>
      <c r="AC25" s="113">
        <v>1</v>
      </c>
      <c r="AD25" s="113"/>
      <c r="AE25" s="114">
        <v>1</v>
      </c>
    </row>
    <row r="26" spans="2:31" x14ac:dyDescent="0.2">
      <c r="B26" s="148" t="s">
        <v>56</v>
      </c>
      <c r="C26" s="108"/>
      <c r="D26" s="109"/>
      <c r="E26" s="109"/>
      <c r="F26" s="109"/>
      <c r="G26" s="109"/>
      <c r="H26" s="109"/>
      <c r="I26" s="110"/>
      <c r="J26" s="111"/>
      <c r="K26" s="109">
        <v>1</v>
      </c>
      <c r="L26" s="109">
        <v>1</v>
      </c>
      <c r="M26" s="109">
        <v>1</v>
      </c>
      <c r="N26" s="109"/>
      <c r="O26" s="109"/>
      <c r="P26" s="109">
        <v>1</v>
      </c>
      <c r="Q26" s="109">
        <v>1</v>
      </c>
      <c r="R26" s="108">
        <v>1</v>
      </c>
      <c r="S26" s="109"/>
      <c r="T26" s="108"/>
      <c r="U26" s="109"/>
      <c r="V26" s="109"/>
      <c r="W26" s="109"/>
      <c r="X26" s="109"/>
      <c r="Y26" s="110"/>
      <c r="Z26" s="109"/>
      <c r="AA26" s="112">
        <v>1</v>
      </c>
      <c r="AB26" s="113">
        <v>1</v>
      </c>
      <c r="AC26" s="113">
        <v>1</v>
      </c>
      <c r="AD26" s="113"/>
      <c r="AE26" s="114">
        <v>1</v>
      </c>
    </row>
    <row r="27" spans="2:31" x14ac:dyDescent="0.2">
      <c r="B27" s="149" t="s">
        <v>58</v>
      </c>
      <c r="C27" s="108"/>
      <c r="D27" s="109"/>
      <c r="E27" s="109"/>
      <c r="F27" s="109"/>
      <c r="G27" s="109"/>
      <c r="H27" s="109"/>
      <c r="I27" s="110"/>
      <c r="J27" s="111"/>
      <c r="K27" s="109">
        <v>1</v>
      </c>
      <c r="L27" s="109">
        <v>1</v>
      </c>
      <c r="M27" s="109"/>
      <c r="N27" s="109"/>
      <c r="O27" s="109"/>
      <c r="P27" s="109">
        <v>1</v>
      </c>
      <c r="Q27" s="109">
        <v>1</v>
      </c>
      <c r="R27" s="108">
        <v>1</v>
      </c>
      <c r="S27" s="109"/>
      <c r="T27" s="108"/>
      <c r="U27" s="109"/>
      <c r="V27" s="109"/>
      <c r="W27" s="109"/>
      <c r="X27" s="109"/>
      <c r="Y27" s="110"/>
      <c r="Z27" s="109"/>
      <c r="AA27" s="112">
        <v>1</v>
      </c>
      <c r="AB27" s="113">
        <v>1</v>
      </c>
      <c r="AC27" s="113">
        <v>1</v>
      </c>
      <c r="AD27" s="113"/>
      <c r="AE27" s="114">
        <v>1</v>
      </c>
    </row>
    <row r="28" spans="2:31" x14ac:dyDescent="0.2">
      <c r="B28" s="149" t="s">
        <v>60</v>
      </c>
      <c r="C28" s="108"/>
      <c r="D28" s="109"/>
      <c r="E28" s="109"/>
      <c r="F28" s="109"/>
      <c r="G28" s="109"/>
      <c r="H28" s="109"/>
      <c r="I28" s="110"/>
      <c r="J28" s="111"/>
      <c r="K28" s="109">
        <v>1</v>
      </c>
      <c r="L28" s="109"/>
      <c r="M28" s="109">
        <v>1</v>
      </c>
      <c r="N28" s="109"/>
      <c r="O28" s="109"/>
      <c r="P28" s="109">
        <v>1</v>
      </c>
      <c r="Q28" s="109">
        <v>1</v>
      </c>
      <c r="R28" s="108">
        <v>1</v>
      </c>
      <c r="S28" s="109"/>
      <c r="T28" s="108"/>
      <c r="U28" s="109"/>
      <c r="V28" s="109"/>
      <c r="W28" s="109"/>
      <c r="X28" s="109"/>
      <c r="Y28" s="110"/>
      <c r="Z28" s="109"/>
      <c r="AA28" s="112">
        <v>1</v>
      </c>
      <c r="AB28" s="113">
        <v>1</v>
      </c>
      <c r="AC28" s="113">
        <v>1</v>
      </c>
      <c r="AD28" s="113"/>
      <c r="AE28" s="114">
        <v>1</v>
      </c>
    </row>
    <row r="29" spans="2:31" x14ac:dyDescent="0.2">
      <c r="B29" s="148" t="s">
        <v>62</v>
      </c>
      <c r="C29" s="108"/>
      <c r="D29" s="109"/>
      <c r="E29" s="109"/>
      <c r="F29" s="109"/>
      <c r="G29" s="109"/>
      <c r="H29" s="109"/>
      <c r="I29" s="110"/>
      <c r="J29" s="111"/>
      <c r="K29" s="109">
        <v>1</v>
      </c>
      <c r="L29" s="109">
        <v>1</v>
      </c>
      <c r="M29" s="109">
        <v>1</v>
      </c>
      <c r="N29" s="109"/>
      <c r="O29" s="109"/>
      <c r="P29" s="109">
        <v>1</v>
      </c>
      <c r="Q29" s="109"/>
      <c r="R29" s="108"/>
      <c r="S29" s="109"/>
      <c r="T29" s="108"/>
      <c r="U29" s="109"/>
      <c r="V29" s="109"/>
      <c r="W29" s="109"/>
      <c r="X29" s="109"/>
      <c r="Y29" s="110"/>
      <c r="Z29" s="109"/>
      <c r="AA29" s="112">
        <v>1</v>
      </c>
      <c r="AB29" s="113">
        <v>1</v>
      </c>
      <c r="AC29" s="113">
        <v>1</v>
      </c>
      <c r="AD29" s="113"/>
      <c r="AE29" s="114">
        <v>1</v>
      </c>
    </row>
    <row r="30" spans="2:31" x14ac:dyDescent="0.2">
      <c r="B30" s="149" t="s">
        <v>119</v>
      </c>
      <c r="C30" s="108"/>
      <c r="D30" s="109"/>
      <c r="E30" s="109"/>
      <c r="F30" s="109"/>
      <c r="G30" s="109"/>
      <c r="H30" s="109"/>
      <c r="I30" s="110"/>
      <c r="J30" s="111"/>
      <c r="K30" s="109">
        <v>1</v>
      </c>
      <c r="L30" s="109">
        <v>1</v>
      </c>
      <c r="M30" s="109"/>
      <c r="N30" s="109"/>
      <c r="O30" s="109"/>
      <c r="P30" s="109">
        <v>1</v>
      </c>
      <c r="Q30" s="109"/>
      <c r="R30" s="108"/>
      <c r="S30" s="109"/>
      <c r="T30" s="108"/>
      <c r="U30" s="109"/>
      <c r="V30" s="109"/>
      <c r="W30" s="109"/>
      <c r="X30" s="109"/>
      <c r="Y30" s="110"/>
      <c r="Z30" s="109"/>
      <c r="AA30" s="112">
        <v>1</v>
      </c>
      <c r="AB30" s="113">
        <v>1</v>
      </c>
      <c r="AC30" s="113">
        <v>1</v>
      </c>
      <c r="AD30" s="113"/>
      <c r="AE30" s="114">
        <v>1</v>
      </c>
    </row>
    <row r="31" spans="2:31" x14ac:dyDescent="0.2">
      <c r="B31" s="149" t="s">
        <v>123</v>
      </c>
      <c r="C31" s="108"/>
      <c r="D31" s="109"/>
      <c r="E31" s="109"/>
      <c r="F31" s="109"/>
      <c r="G31" s="109"/>
      <c r="H31" s="109"/>
      <c r="I31" s="110"/>
      <c r="J31" s="111"/>
      <c r="K31" s="109">
        <v>1</v>
      </c>
      <c r="L31" s="109"/>
      <c r="M31" s="109">
        <v>1</v>
      </c>
      <c r="N31" s="109"/>
      <c r="O31" s="109"/>
      <c r="P31" s="109">
        <v>1</v>
      </c>
      <c r="Q31" s="109"/>
      <c r="R31" s="108"/>
      <c r="S31" s="109"/>
      <c r="T31" s="108"/>
      <c r="U31" s="109"/>
      <c r="V31" s="109"/>
      <c r="W31" s="109"/>
      <c r="X31" s="109"/>
      <c r="Y31" s="110"/>
      <c r="Z31" s="109"/>
      <c r="AA31" s="112">
        <v>1</v>
      </c>
      <c r="AB31" s="113">
        <v>1</v>
      </c>
      <c r="AC31" s="113">
        <v>1</v>
      </c>
      <c r="AD31" s="113"/>
      <c r="AE31" s="114">
        <v>1</v>
      </c>
    </row>
    <row r="32" spans="2:31" x14ac:dyDescent="0.2">
      <c r="B32" s="148" t="s">
        <v>64</v>
      </c>
      <c r="C32" s="108"/>
      <c r="D32" s="109"/>
      <c r="E32" s="109"/>
      <c r="F32" s="109"/>
      <c r="G32" s="109"/>
      <c r="H32" s="109"/>
      <c r="I32" s="110"/>
      <c r="J32" s="111"/>
      <c r="K32" s="109">
        <v>1</v>
      </c>
      <c r="L32" s="109">
        <v>1</v>
      </c>
      <c r="M32" s="109">
        <v>1</v>
      </c>
      <c r="N32" s="109"/>
      <c r="O32" s="109"/>
      <c r="P32" s="109">
        <v>1</v>
      </c>
      <c r="Q32" s="109"/>
      <c r="R32" s="108"/>
      <c r="S32" s="109"/>
      <c r="T32" s="108"/>
      <c r="U32" s="109"/>
      <c r="V32" s="109"/>
      <c r="W32" s="109"/>
      <c r="X32" s="109"/>
      <c r="Y32" s="110"/>
      <c r="Z32" s="109"/>
      <c r="AA32" s="112">
        <v>1</v>
      </c>
      <c r="AB32" s="113">
        <v>1</v>
      </c>
      <c r="AC32" s="113">
        <v>1</v>
      </c>
      <c r="AD32" s="113"/>
      <c r="AE32" s="114">
        <v>1</v>
      </c>
    </row>
    <row r="33" spans="2:31" x14ac:dyDescent="0.2">
      <c r="B33" s="149" t="s">
        <v>66</v>
      </c>
      <c r="C33" s="108"/>
      <c r="D33" s="109"/>
      <c r="E33" s="109"/>
      <c r="F33" s="109"/>
      <c r="G33" s="109"/>
      <c r="H33" s="109"/>
      <c r="I33" s="110"/>
      <c r="J33" s="111"/>
      <c r="K33" s="109">
        <v>1</v>
      </c>
      <c r="L33" s="109">
        <v>1</v>
      </c>
      <c r="M33" s="109"/>
      <c r="N33" s="109"/>
      <c r="O33" s="109"/>
      <c r="P33" s="109">
        <v>1</v>
      </c>
      <c r="Q33" s="109"/>
      <c r="R33" s="108"/>
      <c r="S33" s="109"/>
      <c r="T33" s="108"/>
      <c r="U33" s="109"/>
      <c r="V33" s="109"/>
      <c r="W33" s="109"/>
      <c r="X33" s="109"/>
      <c r="Y33" s="110"/>
      <c r="Z33" s="109"/>
      <c r="AA33" s="112">
        <v>1</v>
      </c>
      <c r="AB33" s="113">
        <v>1</v>
      </c>
      <c r="AC33" s="113">
        <v>1</v>
      </c>
      <c r="AD33" s="113"/>
      <c r="AE33" s="114">
        <v>1</v>
      </c>
    </row>
    <row r="34" spans="2:31" x14ac:dyDescent="0.2">
      <c r="B34" s="149" t="s">
        <v>68</v>
      </c>
      <c r="C34" s="108"/>
      <c r="D34" s="109"/>
      <c r="E34" s="109"/>
      <c r="F34" s="109"/>
      <c r="G34" s="109"/>
      <c r="H34" s="109"/>
      <c r="I34" s="110"/>
      <c r="J34" s="111"/>
      <c r="K34" s="109">
        <v>1</v>
      </c>
      <c r="L34" s="109"/>
      <c r="M34" s="109">
        <v>1</v>
      </c>
      <c r="N34" s="109"/>
      <c r="O34" s="109"/>
      <c r="P34" s="109">
        <v>1</v>
      </c>
      <c r="Q34" s="109"/>
      <c r="R34" s="108"/>
      <c r="S34" s="109"/>
      <c r="T34" s="108"/>
      <c r="U34" s="109"/>
      <c r="V34" s="109"/>
      <c r="W34" s="109"/>
      <c r="X34" s="109"/>
      <c r="Y34" s="110"/>
      <c r="Z34" s="109"/>
      <c r="AA34" s="112">
        <v>1</v>
      </c>
      <c r="AB34" s="113">
        <v>1</v>
      </c>
      <c r="AC34" s="113">
        <v>1</v>
      </c>
      <c r="AD34" s="113"/>
      <c r="AE34" s="114">
        <v>1</v>
      </c>
    </row>
    <row r="35" spans="2:31" x14ac:dyDescent="0.2">
      <c r="B35" s="115" t="s">
        <v>126</v>
      </c>
      <c r="C35" s="108"/>
      <c r="D35" s="109"/>
      <c r="E35" s="109"/>
      <c r="F35" s="109"/>
      <c r="G35" s="109">
        <v>1</v>
      </c>
      <c r="H35" s="109"/>
      <c r="I35" s="110"/>
      <c r="J35" s="111">
        <v>1</v>
      </c>
      <c r="K35" s="109">
        <v>1</v>
      </c>
      <c r="L35" s="109">
        <v>1</v>
      </c>
      <c r="M35" s="109">
        <v>1</v>
      </c>
      <c r="N35" s="109"/>
      <c r="O35" s="109"/>
      <c r="P35" s="109">
        <v>1</v>
      </c>
      <c r="Q35" s="109"/>
      <c r="R35" s="108"/>
      <c r="S35" s="109"/>
      <c r="T35" s="108"/>
      <c r="U35" s="109"/>
      <c r="V35" s="109"/>
      <c r="W35" s="109"/>
      <c r="X35" s="109"/>
      <c r="Y35" s="110"/>
      <c r="Z35" s="109"/>
      <c r="AA35" s="112">
        <v>1</v>
      </c>
      <c r="AB35" s="113">
        <v>1</v>
      </c>
      <c r="AC35" s="113">
        <v>1</v>
      </c>
      <c r="AD35" s="113"/>
      <c r="AE35" s="114">
        <v>1</v>
      </c>
    </row>
    <row r="36" spans="2:31" x14ac:dyDescent="0.2">
      <c r="B36" s="148" t="s">
        <v>70</v>
      </c>
      <c r="C36" s="108"/>
      <c r="D36" s="109"/>
      <c r="E36" s="109"/>
      <c r="F36" s="109"/>
      <c r="G36" s="109"/>
      <c r="H36" s="109"/>
      <c r="I36" s="110"/>
      <c r="J36" s="111"/>
      <c r="K36" s="109">
        <v>1</v>
      </c>
      <c r="L36" s="109">
        <v>1</v>
      </c>
      <c r="M36" s="109">
        <v>1</v>
      </c>
      <c r="N36" s="109"/>
      <c r="O36" s="109"/>
      <c r="P36" s="109">
        <v>1</v>
      </c>
      <c r="Q36" s="109"/>
      <c r="R36" s="108"/>
      <c r="S36" s="109"/>
      <c r="T36" s="108"/>
      <c r="U36" s="109"/>
      <c r="V36" s="109"/>
      <c r="W36" s="109"/>
      <c r="X36" s="109"/>
      <c r="Y36" s="110"/>
      <c r="Z36" s="109"/>
      <c r="AA36" s="112">
        <v>1</v>
      </c>
      <c r="AB36" s="113">
        <v>1</v>
      </c>
      <c r="AC36" s="113">
        <v>1</v>
      </c>
      <c r="AD36" s="113"/>
      <c r="AE36" s="114">
        <v>1</v>
      </c>
    </row>
    <row r="37" spans="2:31" x14ac:dyDescent="0.2">
      <c r="B37" s="149" t="s">
        <v>72</v>
      </c>
      <c r="C37" s="108"/>
      <c r="D37" s="109"/>
      <c r="E37" s="109"/>
      <c r="F37" s="109"/>
      <c r="G37" s="109"/>
      <c r="H37" s="109"/>
      <c r="I37" s="110"/>
      <c r="J37" s="111"/>
      <c r="K37" s="109">
        <v>1</v>
      </c>
      <c r="L37" s="109">
        <v>1</v>
      </c>
      <c r="M37" s="109"/>
      <c r="N37" s="109"/>
      <c r="O37" s="109"/>
      <c r="P37" s="109">
        <v>1</v>
      </c>
      <c r="Q37" s="109"/>
      <c r="R37" s="108"/>
      <c r="S37" s="109"/>
      <c r="T37" s="108"/>
      <c r="U37" s="109"/>
      <c r="V37" s="109"/>
      <c r="W37" s="109"/>
      <c r="X37" s="109"/>
      <c r="Y37" s="110"/>
      <c r="Z37" s="109"/>
      <c r="AA37" s="112">
        <v>1</v>
      </c>
      <c r="AB37" s="113">
        <v>1</v>
      </c>
      <c r="AC37" s="113">
        <v>1</v>
      </c>
      <c r="AD37" s="113"/>
      <c r="AE37" s="114">
        <v>1</v>
      </c>
    </row>
    <row r="38" spans="2:31" x14ac:dyDescent="0.2">
      <c r="B38" s="149" t="s">
        <v>74</v>
      </c>
      <c r="C38" s="108"/>
      <c r="D38" s="109"/>
      <c r="E38" s="109"/>
      <c r="F38" s="109"/>
      <c r="G38" s="109"/>
      <c r="H38" s="109"/>
      <c r="I38" s="110"/>
      <c r="J38" s="111"/>
      <c r="K38" s="109">
        <v>1</v>
      </c>
      <c r="L38" s="109"/>
      <c r="M38" s="109">
        <v>1</v>
      </c>
      <c r="N38" s="109"/>
      <c r="O38" s="109"/>
      <c r="P38" s="109">
        <v>1</v>
      </c>
      <c r="Q38" s="109"/>
      <c r="R38" s="108"/>
      <c r="S38" s="109"/>
      <c r="T38" s="108"/>
      <c r="U38" s="109"/>
      <c r="V38" s="109"/>
      <c r="W38" s="109"/>
      <c r="X38" s="109"/>
      <c r="Y38" s="110"/>
      <c r="Z38" s="109"/>
      <c r="AA38" s="112">
        <v>1</v>
      </c>
      <c r="AB38" s="113">
        <v>1</v>
      </c>
      <c r="AC38" s="113">
        <v>1</v>
      </c>
      <c r="AD38" s="113"/>
      <c r="AE38" s="114">
        <v>1</v>
      </c>
    </row>
    <row r="39" spans="2:31" x14ac:dyDescent="0.2">
      <c r="B39" s="148" t="s">
        <v>76</v>
      </c>
      <c r="C39" s="108"/>
      <c r="D39" s="109"/>
      <c r="E39" s="109"/>
      <c r="F39" s="109"/>
      <c r="G39" s="109">
        <v>1</v>
      </c>
      <c r="H39" s="109"/>
      <c r="I39" s="110"/>
      <c r="J39" s="133">
        <v>1</v>
      </c>
      <c r="K39" s="109"/>
      <c r="L39" s="109"/>
      <c r="M39" s="109"/>
      <c r="N39" s="109"/>
      <c r="O39" s="109"/>
      <c r="P39" s="109"/>
      <c r="Q39" s="109"/>
      <c r="R39" s="108"/>
      <c r="S39" s="109"/>
      <c r="T39" s="108"/>
      <c r="U39" s="109"/>
      <c r="V39" s="109"/>
      <c r="W39" s="109"/>
      <c r="X39" s="109"/>
      <c r="Y39" s="110"/>
      <c r="Z39" s="109"/>
      <c r="AA39" s="112">
        <v>1</v>
      </c>
      <c r="AB39" s="113">
        <v>1</v>
      </c>
      <c r="AC39" s="113">
        <v>1</v>
      </c>
      <c r="AD39" s="113"/>
      <c r="AE39" s="114">
        <v>1</v>
      </c>
    </row>
    <row r="40" spans="2:31" ht="13.5" thickBot="1" x14ac:dyDescent="0.25">
      <c r="B40" s="118" t="s">
        <v>77</v>
      </c>
      <c r="C40" s="124"/>
      <c r="D40" s="121"/>
      <c r="E40" s="121"/>
      <c r="F40" s="121"/>
      <c r="G40" s="121"/>
      <c r="H40" s="121"/>
      <c r="I40" s="122"/>
      <c r="J40" s="123"/>
      <c r="K40" s="121"/>
      <c r="L40" s="121"/>
      <c r="M40" s="121"/>
      <c r="N40" s="121"/>
      <c r="O40" s="121"/>
      <c r="P40" s="121"/>
      <c r="Q40" s="121"/>
      <c r="R40" s="124"/>
      <c r="S40" s="121"/>
      <c r="T40" s="124"/>
      <c r="U40" s="121"/>
      <c r="V40" s="121"/>
      <c r="W40" s="121"/>
      <c r="X40" s="121"/>
      <c r="Y40" s="122"/>
      <c r="Z40" s="121">
        <v>1</v>
      </c>
      <c r="AA40" s="125">
        <v>1</v>
      </c>
      <c r="AB40" s="126">
        <v>1</v>
      </c>
      <c r="AC40" s="126">
        <v>1</v>
      </c>
      <c r="AD40" s="126"/>
      <c r="AE40" s="127">
        <v>1</v>
      </c>
    </row>
    <row r="41" spans="2:31" x14ac:dyDescent="0.2">
      <c r="B41" s="99" t="s">
        <v>39</v>
      </c>
      <c r="C41" s="100"/>
      <c r="D41" s="101"/>
      <c r="E41" s="101"/>
      <c r="F41" s="101"/>
      <c r="G41" s="101"/>
      <c r="H41" s="101"/>
      <c r="I41" s="102"/>
      <c r="J41" s="103"/>
      <c r="K41" s="101">
        <v>1</v>
      </c>
      <c r="L41" s="101">
        <v>1</v>
      </c>
      <c r="M41" s="101">
        <v>1</v>
      </c>
      <c r="N41" s="101"/>
      <c r="O41" s="101"/>
      <c r="P41" s="101"/>
      <c r="Q41" s="101"/>
      <c r="R41" s="100"/>
      <c r="S41" s="101"/>
      <c r="T41" s="100"/>
      <c r="U41" s="101"/>
      <c r="V41" s="101"/>
      <c r="W41" s="101"/>
      <c r="X41" s="101"/>
      <c r="Y41" s="102"/>
      <c r="Z41" s="101"/>
      <c r="AA41" s="128">
        <v>1</v>
      </c>
      <c r="AB41" s="129">
        <v>1</v>
      </c>
      <c r="AC41" s="105">
        <v>1</v>
      </c>
      <c r="AD41" s="105"/>
      <c r="AE41" s="106">
        <v>1</v>
      </c>
    </row>
    <row r="42" spans="2:31" x14ac:dyDescent="0.2">
      <c r="B42" s="132" t="s">
        <v>41</v>
      </c>
      <c r="C42" s="108"/>
      <c r="D42" s="109"/>
      <c r="E42" s="109"/>
      <c r="F42" s="109"/>
      <c r="G42" s="109"/>
      <c r="H42" s="109"/>
      <c r="I42" s="110"/>
      <c r="J42" s="111"/>
      <c r="K42" s="109">
        <v>1</v>
      </c>
      <c r="L42" s="109">
        <v>1</v>
      </c>
      <c r="M42" s="109">
        <v>1</v>
      </c>
      <c r="N42" s="109"/>
      <c r="O42" s="109"/>
      <c r="P42" s="109"/>
      <c r="Q42" s="109"/>
      <c r="R42" s="108"/>
      <c r="S42" s="109"/>
      <c r="T42" s="108"/>
      <c r="U42" s="109"/>
      <c r="V42" s="109"/>
      <c r="W42" s="109"/>
      <c r="X42" s="109"/>
      <c r="Y42" s="110"/>
      <c r="Z42" s="109"/>
      <c r="AA42" s="112">
        <v>1</v>
      </c>
      <c r="AB42" s="113">
        <v>1</v>
      </c>
      <c r="AC42" s="113">
        <v>1</v>
      </c>
      <c r="AD42" s="113"/>
      <c r="AE42" s="114">
        <v>1</v>
      </c>
    </row>
    <row r="43" spans="2:31" x14ac:dyDescent="0.2">
      <c r="B43" s="147" t="s">
        <v>43</v>
      </c>
      <c r="C43" s="108"/>
      <c r="D43" s="109"/>
      <c r="E43" s="109"/>
      <c r="F43" s="109"/>
      <c r="G43" s="109"/>
      <c r="H43" s="109"/>
      <c r="I43" s="110"/>
      <c r="J43" s="111"/>
      <c r="K43" s="109">
        <v>1</v>
      </c>
      <c r="L43" s="117">
        <v>1</v>
      </c>
      <c r="M43" s="109"/>
      <c r="N43" s="109"/>
      <c r="O43" s="109"/>
      <c r="P43" s="109"/>
      <c r="Q43" s="109"/>
      <c r="R43" s="108"/>
      <c r="S43" s="109"/>
      <c r="T43" s="108"/>
      <c r="U43" s="109"/>
      <c r="V43" s="109"/>
      <c r="W43" s="109"/>
      <c r="X43" s="109"/>
      <c r="Y43" s="110"/>
      <c r="Z43" s="109"/>
      <c r="AA43" s="112">
        <v>1</v>
      </c>
      <c r="AB43" s="113">
        <v>1</v>
      </c>
      <c r="AC43" s="113">
        <v>1</v>
      </c>
      <c r="AD43" s="113"/>
      <c r="AE43" s="114">
        <v>1</v>
      </c>
    </row>
    <row r="44" spans="2:31" x14ac:dyDescent="0.2">
      <c r="B44" s="147" t="s">
        <v>45</v>
      </c>
      <c r="C44" s="108"/>
      <c r="D44" s="109"/>
      <c r="E44" s="109"/>
      <c r="F44" s="109"/>
      <c r="G44" s="109"/>
      <c r="H44" s="109"/>
      <c r="I44" s="110"/>
      <c r="J44" s="111"/>
      <c r="K44" s="109">
        <v>1</v>
      </c>
      <c r="L44" s="109"/>
      <c r="M44" s="117">
        <v>1</v>
      </c>
      <c r="N44" s="109"/>
      <c r="O44" s="109"/>
      <c r="P44" s="109"/>
      <c r="Q44" s="109"/>
      <c r="R44" s="108"/>
      <c r="S44" s="109"/>
      <c r="T44" s="108"/>
      <c r="U44" s="109"/>
      <c r="V44" s="109"/>
      <c r="W44" s="109"/>
      <c r="X44" s="109"/>
      <c r="Y44" s="110"/>
      <c r="Z44" s="109"/>
      <c r="AA44" s="112">
        <v>1</v>
      </c>
      <c r="AB44" s="113">
        <v>1</v>
      </c>
      <c r="AC44" s="113">
        <v>1</v>
      </c>
      <c r="AD44" s="113"/>
      <c r="AE44" s="114">
        <v>1</v>
      </c>
    </row>
    <row r="45" spans="2:31" x14ac:dyDescent="0.2">
      <c r="B45" s="132" t="s">
        <v>47</v>
      </c>
      <c r="C45" s="108"/>
      <c r="D45" s="109"/>
      <c r="E45" s="109"/>
      <c r="F45" s="109"/>
      <c r="G45" s="109"/>
      <c r="H45" s="109"/>
      <c r="I45" s="110"/>
      <c r="J45" s="111"/>
      <c r="K45" s="109">
        <v>1</v>
      </c>
      <c r="L45" s="117">
        <v>1</v>
      </c>
      <c r="M45" s="109"/>
      <c r="N45" s="109"/>
      <c r="O45" s="109"/>
      <c r="P45" s="109"/>
      <c r="Q45" s="109"/>
      <c r="R45" s="108"/>
      <c r="S45" s="109"/>
      <c r="T45" s="108"/>
      <c r="U45" s="109"/>
      <c r="V45" s="109"/>
      <c r="W45" s="109"/>
      <c r="X45" s="109"/>
      <c r="Y45" s="110"/>
      <c r="Z45" s="109"/>
      <c r="AA45" s="112">
        <v>1</v>
      </c>
      <c r="AB45" s="113">
        <v>1</v>
      </c>
      <c r="AC45" s="113">
        <v>1</v>
      </c>
      <c r="AD45" s="113"/>
      <c r="AE45" s="114">
        <v>1</v>
      </c>
    </row>
    <row r="46" spans="2:31" ht="13.5" thickBot="1" x14ac:dyDescent="0.25">
      <c r="B46" s="118" t="s">
        <v>49</v>
      </c>
      <c r="C46" s="124"/>
      <c r="D46" s="121"/>
      <c r="E46" s="121"/>
      <c r="F46" s="121"/>
      <c r="G46" s="121"/>
      <c r="H46" s="121"/>
      <c r="I46" s="122"/>
      <c r="J46" s="123"/>
      <c r="K46" s="121">
        <v>1</v>
      </c>
      <c r="L46" s="120">
        <v>1</v>
      </c>
      <c r="M46" s="121"/>
      <c r="N46" s="121"/>
      <c r="O46" s="121"/>
      <c r="P46" s="121"/>
      <c r="Q46" s="121"/>
      <c r="R46" s="124"/>
      <c r="S46" s="121"/>
      <c r="T46" s="124"/>
      <c r="U46" s="121"/>
      <c r="V46" s="121"/>
      <c r="W46" s="121"/>
      <c r="X46" s="121"/>
      <c r="Y46" s="122"/>
      <c r="Z46" s="121"/>
      <c r="AA46" s="125"/>
      <c r="AB46" s="126">
        <v>1</v>
      </c>
      <c r="AC46" s="126">
        <v>1</v>
      </c>
      <c r="AD46" s="126"/>
      <c r="AE46" s="127">
        <v>1</v>
      </c>
    </row>
    <row r="47" spans="2:31" ht="13.5" thickBot="1" x14ac:dyDescent="0.25">
      <c r="B47" s="138" t="s">
        <v>80</v>
      </c>
      <c r="C47" s="139"/>
      <c r="D47" s="140"/>
      <c r="E47" s="140"/>
      <c r="F47" s="140"/>
      <c r="G47" s="140"/>
      <c r="H47" s="140"/>
      <c r="I47" s="141"/>
      <c r="J47" s="142"/>
      <c r="K47" s="140"/>
      <c r="L47" s="140"/>
      <c r="M47" s="140"/>
      <c r="N47" s="140"/>
      <c r="O47" s="150">
        <v>1</v>
      </c>
      <c r="P47" s="140"/>
      <c r="Q47" s="150"/>
      <c r="R47" s="139"/>
      <c r="S47" s="140"/>
      <c r="T47" s="139"/>
      <c r="U47" s="140"/>
      <c r="V47" s="140"/>
      <c r="W47" s="140"/>
      <c r="X47" s="140"/>
      <c r="Y47" s="141"/>
      <c r="Z47" s="140"/>
      <c r="AA47" s="143">
        <v>1</v>
      </c>
      <c r="AB47" s="144">
        <v>1</v>
      </c>
      <c r="AC47" s="144">
        <v>1</v>
      </c>
      <c r="AD47" s="144"/>
      <c r="AE47" s="145">
        <v>1</v>
      </c>
    </row>
    <row r="48" spans="2:31" ht="13.5" thickBot="1" x14ac:dyDescent="0.25">
      <c r="B48" s="138" t="s">
        <v>81</v>
      </c>
      <c r="C48" s="139"/>
      <c r="D48" s="140"/>
      <c r="E48" s="140"/>
      <c r="F48" s="140"/>
      <c r="G48" s="140"/>
      <c r="H48" s="140"/>
      <c r="I48" s="141"/>
      <c r="J48" s="142"/>
      <c r="K48" s="140"/>
      <c r="L48" s="140"/>
      <c r="M48" s="140"/>
      <c r="N48" s="150">
        <v>1</v>
      </c>
      <c r="O48" s="140"/>
      <c r="P48" s="140"/>
      <c r="Q48" s="140"/>
      <c r="R48" s="139"/>
      <c r="S48" s="140"/>
      <c r="T48" s="139"/>
      <c r="U48" s="140"/>
      <c r="V48" s="140"/>
      <c r="W48" s="140"/>
      <c r="X48" s="140"/>
      <c r="Y48" s="141"/>
      <c r="Z48" s="140"/>
      <c r="AA48" s="151">
        <v>1</v>
      </c>
      <c r="AB48" s="152">
        <v>1</v>
      </c>
      <c r="AC48" s="144">
        <v>1</v>
      </c>
      <c r="AD48" s="144"/>
      <c r="AE48" s="145">
        <v>1</v>
      </c>
    </row>
    <row r="49" spans="2:32" x14ac:dyDescent="0.2">
      <c r="B49" s="99" t="s">
        <v>82</v>
      </c>
      <c r="C49" s="100"/>
      <c r="D49" s="101"/>
      <c r="E49" s="101"/>
      <c r="F49" s="101"/>
      <c r="G49" s="101"/>
      <c r="H49" s="101"/>
      <c r="I49" s="102"/>
      <c r="J49" s="103"/>
      <c r="K49" s="101"/>
      <c r="L49" s="101"/>
      <c r="M49" s="101"/>
      <c r="N49" s="101"/>
      <c r="O49" s="101"/>
      <c r="P49" s="101">
        <v>1</v>
      </c>
      <c r="Q49" s="101">
        <v>1</v>
      </c>
      <c r="R49" s="100"/>
      <c r="S49" s="101"/>
      <c r="T49" s="100"/>
      <c r="U49" s="101"/>
      <c r="V49" s="101"/>
      <c r="W49" s="101"/>
      <c r="X49" s="101"/>
      <c r="Y49" s="102"/>
      <c r="Z49" s="101"/>
      <c r="AA49" s="128">
        <v>1</v>
      </c>
      <c r="AB49" s="129">
        <v>1</v>
      </c>
      <c r="AC49" s="105">
        <v>1</v>
      </c>
      <c r="AD49" s="105"/>
      <c r="AE49" s="106">
        <v>1</v>
      </c>
    </row>
    <row r="50" spans="2:32" x14ac:dyDescent="0.2">
      <c r="B50" s="132" t="s">
        <v>84</v>
      </c>
      <c r="C50" s="108"/>
      <c r="D50" s="109"/>
      <c r="E50" s="109"/>
      <c r="F50" s="109"/>
      <c r="G50" s="109"/>
      <c r="H50" s="109"/>
      <c r="I50" s="110"/>
      <c r="J50" s="111"/>
      <c r="K50" s="109"/>
      <c r="L50" s="109"/>
      <c r="M50" s="109"/>
      <c r="N50" s="109"/>
      <c r="O50" s="109"/>
      <c r="P50" s="117">
        <v>1</v>
      </c>
      <c r="Q50" s="109"/>
      <c r="R50" s="108"/>
      <c r="S50" s="109"/>
      <c r="T50" s="108"/>
      <c r="U50" s="109"/>
      <c r="V50" s="109"/>
      <c r="W50" s="109"/>
      <c r="X50" s="109"/>
      <c r="Y50" s="110"/>
      <c r="Z50" s="109"/>
      <c r="AA50" s="112">
        <v>1</v>
      </c>
      <c r="AB50" s="113">
        <v>1</v>
      </c>
      <c r="AC50" s="113">
        <v>1</v>
      </c>
      <c r="AD50" s="113"/>
      <c r="AE50" s="114">
        <v>1</v>
      </c>
    </row>
    <row r="51" spans="2:32" ht="13.5" thickBot="1" x14ac:dyDescent="0.25">
      <c r="B51" s="132" t="s">
        <v>86</v>
      </c>
      <c r="C51" s="108"/>
      <c r="D51" s="109"/>
      <c r="E51" s="109"/>
      <c r="F51" s="109"/>
      <c r="G51" s="109"/>
      <c r="H51" s="109"/>
      <c r="I51" s="110"/>
      <c r="J51" s="111"/>
      <c r="K51" s="109"/>
      <c r="L51" s="109"/>
      <c r="M51" s="109"/>
      <c r="N51" s="109"/>
      <c r="O51" s="109"/>
      <c r="P51" s="109"/>
      <c r="Q51" s="109">
        <v>1</v>
      </c>
      <c r="R51" s="108"/>
      <c r="S51" s="109"/>
      <c r="T51" s="108"/>
      <c r="U51" s="109"/>
      <c r="V51" s="109"/>
      <c r="W51" s="109"/>
      <c r="X51" s="109"/>
      <c r="Y51" s="110"/>
      <c r="Z51" s="109"/>
      <c r="AA51" s="112">
        <v>1</v>
      </c>
      <c r="AB51" s="113">
        <v>1</v>
      </c>
      <c r="AC51" s="113">
        <v>1</v>
      </c>
      <c r="AD51" s="113"/>
      <c r="AE51" s="114">
        <v>1</v>
      </c>
    </row>
    <row r="52" spans="2:32" x14ac:dyDescent="0.2">
      <c r="B52" s="132" t="s">
        <v>88</v>
      </c>
      <c r="C52" s="108"/>
      <c r="D52" s="109"/>
      <c r="E52" s="109"/>
      <c r="F52" s="109"/>
      <c r="G52" s="109"/>
      <c r="H52" s="109"/>
      <c r="I52" s="110"/>
      <c r="J52" s="111"/>
      <c r="K52" s="109"/>
      <c r="L52" s="109"/>
      <c r="M52" s="109"/>
      <c r="N52" s="109"/>
      <c r="O52" s="109"/>
      <c r="P52" s="109"/>
      <c r="Q52" s="109"/>
      <c r="R52" s="100"/>
      <c r="S52" s="109"/>
      <c r="T52" s="108"/>
      <c r="U52" s="109"/>
      <c r="V52" s="109"/>
      <c r="W52" s="109"/>
      <c r="X52" s="109"/>
      <c r="Y52" s="110"/>
      <c r="Z52" s="109"/>
      <c r="AA52" s="112">
        <v>1</v>
      </c>
      <c r="AB52" s="113">
        <v>1</v>
      </c>
      <c r="AC52" s="113">
        <v>1</v>
      </c>
      <c r="AD52" s="113"/>
      <c r="AE52" s="114">
        <v>1</v>
      </c>
    </row>
    <row r="53" spans="2:32" x14ac:dyDescent="0.2">
      <c r="B53" s="147" t="s">
        <v>90</v>
      </c>
      <c r="C53" s="108"/>
      <c r="D53" s="109"/>
      <c r="E53" s="109"/>
      <c r="F53" s="109"/>
      <c r="G53" s="109"/>
      <c r="H53" s="109"/>
      <c r="I53" s="110"/>
      <c r="J53" s="111"/>
      <c r="K53" s="109"/>
      <c r="L53" s="109"/>
      <c r="M53" s="109"/>
      <c r="N53" s="109"/>
      <c r="O53" s="109"/>
      <c r="P53" s="109"/>
      <c r="Q53" s="109"/>
      <c r="R53" s="108"/>
      <c r="S53" s="109"/>
      <c r="T53" s="108"/>
      <c r="U53" s="109"/>
      <c r="V53" s="109"/>
      <c r="W53" s="109"/>
      <c r="X53" s="109"/>
      <c r="Y53" s="110"/>
      <c r="Z53" s="109"/>
      <c r="AA53" s="112">
        <v>1</v>
      </c>
      <c r="AB53" s="113">
        <v>1</v>
      </c>
      <c r="AC53" s="113">
        <v>1</v>
      </c>
      <c r="AD53" s="113"/>
      <c r="AE53" s="114">
        <v>1</v>
      </c>
    </row>
    <row r="54" spans="2:32" x14ac:dyDescent="0.2">
      <c r="B54" s="147" t="s">
        <v>91</v>
      </c>
      <c r="C54" s="108"/>
      <c r="D54" s="109"/>
      <c r="E54" s="109"/>
      <c r="F54" s="109"/>
      <c r="G54" s="109"/>
      <c r="H54" s="109"/>
      <c r="I54" s="110"/>
      <c r="J54" s="111"/>
      <c r="K54" s="109"/>
      <c r="L54" s="109"/>
      <c r="M54" s="109"/>
      <c r="N54" s="109"/>
      <c r="O54" s="109"/>
      <c r="P54" s="109"/>
      <c r="Q54" s="109"/>
      <c r="R54" s="108"/>
      <c r="S54" s="109"/>
      <c r="T54" s="108"/>
      <c r="U54" s="109"/>
      <c r="V54" s="109"/>
      <c r="W54" s="109"/>
      <c r="X54" s="109"/>
      <c r="Y54" s="110"/>
      <c r="Z54" s="109"/>
      <c r="AA54" s="112">
        <v>1</v>
      </c>
      <c r="AB54" s="113">
        <v>1</v>
      </c>
      <c r="AC54" s="113">
        <v>1</v>
      </c>
      <c r="AD54" s="113"/>
      <c r="AE54" s="114">
        <v>1</v>
      </c>
    </row>
    <row r="55" spans="2:32" x14ac:dyDescent="0.2">
      <c r="B55" s="147" t="s">
        <v>92</v>
      </c>
      <c r="C55" s="108"/>
      <c r="D55" s="109"/>
      <c r="E55" s="109"/>
      <c r="F55" s="109"/>
      <c r="G55" s="109"/>
      <c r="H55" s="109"/>
      <c r="I55" s="110"/>
      <c r="J55" s="111"/>
      <c r="K55" s="109"/>
      <c r="L55" s="109"/>
      <c r="M55" s="109"/>
      <c r="N55" s="109"/>
      <c r="O55" s="109"/>
      <c r="P55" s="109"/>
      <c r="Q55" s="109"/>
      <c r="R55" s="108"/>
      <c r="S55" s="109"/>
      <c r="T55" s="108"/>
      <c r="U55" s="109"/>
      <c r="V55" s="109"/>
      <c r="W55" s="109"/>
      <c r="X55" s="109"/>
      <c r="Y55" s="110"/>
      <c r="Z55" s="109"/>
      <c r="AA55" s="112">
        <v>1</v>
      </c>
      <c r="AB55" s="113">
        <v>1</v>
      </c>
      <c r="AC55" s="113">
        <v>1</v>
      </c>
      <c r="AD55" s="113"/>
      <c r="AE55" s="114">
        <v>1</v>
      </c>
    </row>
    <row r="56" spans="2:32" ht="13.5" thickBot="1" x14ac:dyDescent="0.25">
      <c r="B56" s="153" t="s">
        <v>93</v>
      </c>
      <c r="C56" s="124"/>
      <c r="D56" s="121"/>
      <c r="E56" s="121"/>
      <c r="F56" s="121"/>
      <c r="G56" s="121"/>
      <c r="H56" s="121"/>
      <c r="I56" s="122"/>
      <c r="J56" s="123"/>
      <c r="K56" s="121"/>
      <c r="L56" s="121"/>
      <c r="M56" s="121"/>
      <c r="N56" s="121"/>
      <c r="O56" s="121"/>
      <c r="P56" s="121"/>
      <c r="Q56" s="109"/>
      <c r="R56" s="108"/>
      <c r="S56" s="121"/>
      <c r="T56" s="124"/>
      <c r="U56" s="121"/>
      <c r="V56" s="121"/>
      <c r="W56" s="121"/>
      <c r="X56" s="121"/>
      <c r="Y56" s="122"/>
      <c r="Z56" s="121"/>
      <c r="AA56" s="125">
        <v>1</v>
      </c>
      <c r="AB56" s="126">
        <v>1</v>
      </c>
      <c r="AC56" s="126">
        <v>1</v>
      </c>
      <c r="AD56" s="126"/>
      <c r="AE56" s="127">
        <v>1</v>
      </c>
    </row>
    <row r="57" spans="2:32" x14ac:dyDescent="0.2">
      <c r="B57" s="107" t="s">
        <v>94</v>
      </c>
      <c r="C57" s="108"/>
      <c r="D57" s="109"/>
      <c r="E57" s="109"/>
      <c r="F57" s="109"/>
      <c r="G57" s="109"/>
      <c r="H57" s="109"/>
      <c r="I57" s="110"/>
      <c r="J57" s="111"/>
      <c r="K57" s="109"/>
      <c r="L57" s="109"/>
      <c r="M57" s="109"/>
      <c r="N57" s="109"/>
      <c r="O57" s="109"/>
      <c r="P57" s="109"/>
      <c r="Q57" s="109"/>
      <c r="R57" s="108">
        <v>1</v>
      </c>
      <c r="S57" s="109"/>
      <c r="T57" s="108"/>
      <c r="U57" s="109"/>
      <c r="V57" s="109"/>
      <c r="W57" s="109"/>
      <c r="X57" s="109"/>
      <c r="Y57" s="110"/>
      <c r="Z57" s="109"/>
      <c r="AA57" s="154">
        <v>1</v>
      </c>
      <c r="AB57" s="155">
        <v>1</v>
      </c>
      <c r="AC57" s="113">
        <v>1</v>
      </c>
      <c r="AD57" s="113"/>
      <c r="AE57" s="114">
        <v>1</v>
      </c>
    </row>
    <row r="58" spans="2:32" x14ac:dyDescent="0.2">
      <c r="B58" s="132" t="s">
        <v>96</v>
      </c>
      <c r="C58" s="108"/>
      <c r="D58" s="109"/>
      <c r="E58" s="109"/>
      <c r="F58" s="109"/>
      <c r="G58" s="109"/>
      <c r="H58" s="109"/>
      <c r="I58" s="110"/>
      <c r="J58" s="111"/>
      <c r="K58" s="109"/>
      <c r="L58" s="109"/>
      <c r="M58" s="109"/>
      <c r="N58" s="109"/>
      <c r="O58" s="109"/>
      <c r="P58" s="109"/>
      <c r="Q58" s="109"/>
      <c r="R58" s="108">
        <v>1</v>
      </c>
      <c r="S58" s="109"/>
      <c r="T58" s="108"/>
      <c r="U58" s="109"/>
      <c r="V58" s="109"/>
      <c r="W58" s="109"/>
      <c r="X58" s="109"/>
      <c r="Y58" s="110"/>
      <c r="Z58" s="109"/>
      <c r="AA58" s="112">
        <v>1</v>
      </c>
      <c r="AB58" s="113">
        <v>1</v>
      </c>
      <c r="AC58" s="113">
        <v>1</v>
      </c>
      <c r="AD58" s="113"/>
      <c r="AE58" s="114">
        <v>1</v>
      </c>
    </row>
    <row r="59" spans="2:32" x14ac:dyDescent="0.2">
      <c r="B59" s="132" t="s">
        <v>98</v>
      </c>
      <c r="C59" s="108"/>
      <c r="D59" s="109"/>
      <c r="E59" s="109"/>
      <c r="F59" s="109"/>
      <c r="G59" s="109"/>
      <c r="H59" s="109"/>
      <c r="I59" s="110"/>
      <c r="J59" s="111"/>
      <c r="K59" s="109"/>
      <c r="L59" s="109"/>
      <c r="M59" s="109"/>
      <c r="N59" s="109"/>
      <c r="O59" s="109"/>
      <c r="P59" s="109"/>
      <c r="Q59" s="109"/>
      <c r="R59" s="108">
        <v>1</v>
      </c>
      <c r="S59" s="109"/>
      <c r="T59" s="108"/>
      <c r="U59" s="109"/>
      <c r="V59" s="109"/>
      <c r="W59" s="109"/>
      <c r="X59" s="109"/>
      <c r="Y59" s="110"/>
      <c r="Z59" s="109"/>
      <c r="AA59" s="112">
        <v>1</v>
      </c>
      <c r="AB59" s="113">
        <v>1</v>
      </c>
      <c r="AC59" s="113">
        <v>1</v>
      </c>
      <c r="AD59" s="113"/>
      <c r="AE59" s="114">
        <v>1</v>
      </c>
    </row>
    <row r="60" spans="2:32" x14ac:dyDescent="0.2">
      <c r="B60" s="107" t="s">
        <v>100</v>
      </c>
      <c r="C60" s="108"/>
      <c r="D60" s="109"/>
      <c r="E60" s="109"/>
      <c r="F60" s="109"/>
      <c r="G60" s="109"/>
      <c r="H60" s="109"/>
      <c r="I60" s="110"/>
      <c r="J60" s="111"/>
      <c r="K60" s="109"/>
      <c r="L60" s="109"/>
      <c r="M60" s="109"/>
      <c r="N60" s="109"/>
      <c r="O60" s="109"/>
      <c r="P60" s="109"/>
      <c r="Q60" s="109"/>
      <c r="R60" s="108">
        <v>1</v>
      </c>
      <c r="S60" s="109"/>
      <c r="T60" s="108"/>
      <c r="U60" s="109"/>
      <c r="V60" s="109"/>
      <c r="W60" s="109"/>
      <c r="X60" s="109"/>
      <c r="Y60" s="110"/>
      <c r="Z60" s="109"/>
      <c r="AA60" s="112"/>
      <c r="AB60" s="113"/>
      <c r="AC60" s="113"/>
      <c r="AD60" s="113"/>
      <c r="AE60" s="114"/>
    </row>
    <row r="61" spans="2:32" x14ac:dyDescent="0.2">
      <c r="B61" s="107" t="s">
        <v>102</v>
      </c>
      <c r="C61" s="108"/>
      <c r="D61" s="109"/>
      <c r="E61" s="109"/>
      <c r="F61" s="109"/>
      <c r="G61" s="109"/>
      <c r="H61" s="109"/>
      <c r="I61" s="110"/>
      <c r="J61" s="111"/>
      <c r="K61" s="109"/>
      <c r="L61" s="109"/>
      <c r="M61" s="109"/>
      <c r="N61" s="109"/>
      <c r="O61" s="109"/>
      <c r="P61" s="109"/>
      <c r="Q61" s="109"/>
      <c r="R61" s="108"/>
      <c r="S61" s="117">
        <v>1</v>
      </c>
      <c r="T61" s="108"/>
      <c r="U61" s="109"/>
      <c r="V61" s="109"/>
      <c r="W61" s="109"/>
      <c r="X61" s="109"/>
      <c r="Y61" s="110"/>
      <c r="Z61" s="109"/>
      <c r="AA61" s="154">
        <v>1</v>
      </c>
      <c r="AB61" s="155">
        <v>1</v>
      </c>
      <c r="AC61" s="113">
        <v>1</v>
      </c>
      <c r="AD61" s="113"/>
      <c r="AE61" s="114">
        <v>1</v>
      </c>
    </row>
    <row r="62" spans="2:32" ht="13.5" thickBot="1" x14ac:dyDescent="0.25">
      <c r="B62" s="156" t="s">
        <v>104</v>
      </c>
      <c r="C62" s="124"/>
      <c r="D62" s="121"/>
      <c r="E62" s="121"/>
      <c r="F62" s="121"/>
      <c r="G62" s="121"/>
      <c r="H62" s="121"/>
      <c r="I62" s="122"/>
      <c r="J62" s="123"/>
      <c r="K62" s="157"/>
      <c r="L62" s="157"/>
      <c r="M62" s="157"/>
      <c r="N62" s="157"/>
      <c r="O62" s="157"/>
      <c r="P62" s="157"/>
      <c r="Q62" s="109"/>
      <c r="R62" s="124"/>
      <c r="S62" s="121"/>
      <c r="T62" s="124"/>
      <c r="U62" s="121"/>
      <c r="V62" s="121"/>
      <c r="W62" s="121"/>
      <c r="X62" s="121"/>
      <c r="Y62" s="122"/>
      <c r="Z62" s="157">
        <v>1</v>
      </c>
      <c r="AA62" s="158">
        <v>1</v>
      </c>
      <c r="AB62" s="159">
        <v>1</v>
      </c>
      <c r="AC62" s="126">
        <v>1</v>
      </c>
      <c r="AD62" s="126"/>
      <c r="AE62" s="127">
        <v>1</v>
      </c>
    </row>
    <row r="63" spans="2:32" ht="13.5" thickBot="1" x14ac:dyDescent="0.25"/>
    <row r="64" spans="2:32" ht="13.5" thickBot="1" x14ac:dyDescent="0.25">
      <c r="D64" s="343" t="s">
        <v>543</v>
      </c>
      <c r="E64" s="344"/>
      <c r="F64" s="344"/>
      <c r="G64" s="344"/>
      <c r="H64" s="344"/>
      <c r="I64" s="344"/>
      <c r="J64" s="345"/>
      <c r="K64" s="160" t="s">
        <v>136</v>
      </c>
      <c r="L64" s="343" t="s">
        <v>544</v>
      </c>
      <c r="M64" s="344"/>
      <c r="N64" s="344"/>
      <c r="O64" s="344"/>
      <c r="P64" s="345"/>
      <c r="Q64" s="161"/>
      <c r="R64" s="161"/>
      <c r="S64" s="346" t="s">
        <v>545</v>
      </c>
      <c r="T64" s="347"/>
      <c r="U64" s="343" t="s">
        <v>546</v>
      </c>
      <c r="V64" s="344"/>
      <c r="W64" s="344"/>
      <c r="X64" s="344"/>
      <c r="Y64" s="344"/>
      <c r="Z64" s="345"/>
      <c r="AA64" s="162" t="s">
        <v>547</v>
      </c>
      <c r="AB64" s="348" t="s">
        <v>548</v>
      </c>
      <c r="AC64" s="344"/>
      <c r="AD64" s="344"/>
      <c r="AE64" s="344"/>
      <c r="AF64" s="345"/>
    </row>
    <row r="65" spans="2:31" ht="102.75" thickBot="1" x14ac:dyDescent="0.25">
      <c r="B65" s="163" t="s">
        <v>550</v>
      </c>
      <c r="C65" s="164" t="s">
        <v>130</v>
      </c>
      <c r="D65" s="165" t="s">
        <v>128</v>
      </c>
      <c r="E65" s="165" t="s">
        <v>134</v>
      </c>
      <c r="F65" s="165" t="s">
        <v>143</v>
      </c>
      <c r="G65" s="165" t="s">
        <v>138</v>
      </c>
      <c r="H65" s="165" t="s">
        <v>173</v>
      </c>
      <c r="I65" s="166" t="s">
        <v>132</v>
      </c>
      <c r="J65" s="167" t="s">
        <v>136</v>
      </c>
      <c r="K65" s="168" t="s">
        <v>145</v>
      </c>
      <c r="L65" s="165" t="s">
        <v>147</v>
      </c>
      <c r="M65" s="165" t="s">
        <v>149</v>
      </c>
      <c r="N65" s="165" t="s">
        <v>161</v>
      </c>
      <c r="O65" s="165" t="s">
        <v>151</v>
      </c>
      <c r="P65" s="89" t="s">
        <v>155</v>
      </c>
      <c r="Q65" s="33" t="s">
        <v>153</v>
      </c>
      <c r="R65" s="169" t="s">
        <v>157</v>
      </c>
      <c r="S65" s="170" t="s">
        <v>159</v>
      </c>
      <c r="T65" s="168" t="s">
        <v>163</v>
      </c>
      <c r="U65" s="165" t="s">
        <v>165</v>
      </c>
      <c r="V65" s="165" t="s">
        <v>141</v>
      </c>
      <c r="W65" s="165" t="s">
        <v>167</v>
      </c>
      <c r="X65" s="165" t="s">
        <v>169</v>
      </c>
      <c r="Y65" s="166" t="s">
        <v>170</v>
      </c>
      <c r="Z65" s="171" t="s">
        <v>171</v>
      </c>
      <c r="AA65" s="172" t="s">
        <v>179</v>
      </c>
      <c r="AB65" s="173" t="s">
        <v>181</v>
      </c>
      <c r="AC65" s="173" t="s">
        <v>176</v>
      </c>
      <c r="AD65" s="173" t="s">
        <v>183</v>
      </c>
      <c r="AE65" s="174" t="s">
        <v>185</v>
      </c>
    </row>
    <row r="66" spans="2:31" ht="13.5" thickBot="1" x14ac:dyDescent="0.25">
      <c r="B66" s="107" t="s">
        <v>12</v>
      </c>
      <c r="C66" s="175"/>
      <c r="D66" s="176"/>
      <c r="E66" s="176"/>
      <c r="F66" s="176"/>
      <c r="G66" s="176">
        <v>1</v>
      </c>
      <c r="H66" s="176"/>
      <c r="I66" s="177"/>
      <c r="J66" s="139"/>
      <c r="K66" s="178"/>
      <c r="L66" s="176"/>
      <c r="M66" s="176"/>
      <c r="N66" s="176"/>
      <c r="O66" s="176"/>
      <c r="P66" s="176"/>
      <c r="Q66" s="140"/>
      <c r="R66" s="139"/>
      <c r="S66" s="176"/>
      <c r="T66" s="178"/>
      <c r="U66" s="176"/>
      <c r="V66" s="176">
        <v>1</v>
      </c>
      <c r="W66" s="176"/>
      <c r="X66" s="176"/>
      <c r="Y66" s="177"/>
      <c r="Z66" s="142"/>
      <c r="AA66" s="179"/>
      <c r="AB66" s="180"/>
      <c r="AC66" s="180"/>
      <c r="AD66" s="180"/>
      <c r="AE66" s="181"/>
    </row>
    <row r="67" spans="2:31" x14ac:dyDescent="0.2">
      <c r="B67" s="99" t="s">
        <v>16</v>
      </c>
      <c r="C67" s="182"/>
      <c r="D67" s="183"/>
      <c r="E67" s="183">
        <v>1</v>
      </c>
      <c r="F67" s="183">
        <v>1</v>
      </c>
      <c r="G67" s="183">
        <v>1</v>
      </c>
      <c r="H67" s="183">
        <v>1</v>
      </c>
      <c r="I67" s="184">
        <v>1</v>
      </c>
      <c r="J67" s="100">
        <v>1</v>
      </c>
      <c r="K67" s="185"/>
      <c r="L67" s="183"/>
      <c r="M67" s="183"/>
      <c r="N67" s="183"/>
      <c r="O67" s="183"/>
      <c r="P67" s="183"/>
      <c r="Q67" s="101"/>
      <c r="R67" s="100"/>
      <c r="S67" s="183"/>
      <c r="T67" s="185"/>
      <c r="U67" s="183"/>
      <c r="V67" s="183">
        <v>1</v>
      </c>
      <c r="W67" s="183"/>
      <c r="X67" s="183"/>
      <c r="Y67" s="184"/>
      <c r="Z67" s="103"/>
      <c r="AA67" s="186"/>
      <c r="AB67" s="187"/>
      <c r="AC67" s="187"/>
      <c r="AD67" s="187"/>
      <c r="AE67" s="188"/>
    </row>
    <row r="68" spans="2:31" x14ac:dyDescent="0.2">
      <c r="B68" s="115" t="s">
        <v>18</v>
      </c>
      <c r="C68" s="189"/>
      <c r="D68" s="190"/>
      <c r="E68" s="191">
        <v>1</v>
      </c>
      <c r="F68" s="190">
        <v>1</v>
      </c>
      <c r="G68" s="191">
        <v>1</v>
      </c>
      <c r="H68" s="190">
        <v>1</v>
      </c>
      <c r="I68" s="192">
        <v>1</v>
      </c>
      <c r="J68" s="108">
        <v>1</v>
      </c>
      <c r="K68" s="193"/>
      <c r="L68" s="190"/>
      <c r="M68" s="190"/>
      <c r="N68" s="190"/>
      <c r="O68" s="190"/>
      <c r="P68" s="190"/>
      <c r="Q68" s="109"/>
      <c r="R68" s="108"/>
      <c r="S68" s="190"/>
      <c r="T68" s="193"/>
      <c r="U68" s="190"/>
      <c r="V68" s="190">
        <v>1</v>
      </c>
      <c r="W68" s="190"/>
      <c r="X68" s="190"/>
      <c r="Y68" s="192"/>
      <c r="Z68" s="111"/>
      <c r="AA68" s="194"/>
      <c r="AB68" s="195"/>
      <c r="AC68" s="195"/>
      <c r="AD68" s="195"/>
      <c r="AE68" s="196"/>
    </row>
    <row r="69" spans="2:31" ht="13.5" thickBot="1" x14ac:dyDescent="0.25">
      <c r="B69" s="118" t="s">
        <v>20</v>
      </c>
      <c r="C69" s="197"/>
      <c r="D69" s="198"/>
      <c r="E69" s="199">
        <v>1</v>
      </c>
      <c r="F69" s="198">
        <v>1</v>
      </c>
      <c r="G69" s="199">
        <v>1</v>
      </c>
      <c r="H69" s="198">
        <v>1</v>
      </c>
      <c r="I69" s="200">
        <v>1</v>
      </c>
      <c r="J69" s="124">
        <v>1</v>
      </c>
      <c r="K69" s="201"/>
      <c r="L69" s="198"/>
      <c r="M69" s="198"/>
      <c r="N69" s="198"/>
      <c r="O69" s="198"/>
      <c r="P69" s="198"/>
      <c r="Q69" s="121"/>
      <c r="R69" s="124"/>
      <c r="S69" s="198"/>
      <c r="T69" s="201"/>
      <c r="U69" s="198"/>
      <c r="V69" s="198">
        <v>1</v>
      </c>
      <c r="W69" s="198"/>
      <c r="X69" s="198"/>
      <c r="Y69" s="200"/>
      <c r="Z69" s="123"/>
      <c r="AA69" s="202"/>
      <c r="AB69" s="203"/>
      <c r="AC69" s="203"/>
      <c r="AD69" s="203"/>
      <c r="AE69" s="204"/>
    </row>
    <row r="70" spans="2:31" x14ac:dyDescent="0.2">
      <c r="B70" s="99" t="s">
        <v>22</v>
      </c>
      <c r="C70" s="182"/>
      <c r="D70" s="183"/>
      <c r="E70" s="183"/>
      <c r="F70" s="183"/>
      <c r="G70" s="183"/>
      <c r="H70" s="183"/>
      <c r="I70" s="184"/>
      <c r="J70" s="100"/>
      <c r="K70" s="185">
        <v>1</v>
      </c>
      <c r="L70" s="183">
        <v>1</v>
      </c>
      <c r="M70" s="183">
        <v>1</v>
      </c>
      <c r="N70" s="183">
        <v>1</v>
      </c>
      <c r="O70" s="183"/>
      <c r="P70" s="183">
        <v>1</v>
      </c>
      <c r="Q70" s="184">
        <v>1</v>
      </c>
      <c r="R70" s="100">
        <v>1</v>
      </c>
      <c r="S70" s="183"/>
      <c r="T70" s="185">
        <v>1</v>
      </c>
      <c r="U70" s="183">
        <v>1</v>
      </c>
      <c r="V70" s="183"/>
      <c r="W70" s="183"/>
      <c r="X70" s="183"/>
      <c r="Y70" s="184"/>
      <c r="Z70" s="103"/>
      <c r="AA70" s="205">
        <v>1</v>
      </c>
      <c r="AB70" s="206">
        <v>1</v>
      </c>
      <c r="AC70" s="187">
        <v>1</v>
      </c>
      <c r="AD70" s="187">
        <v>1</v>
      </c>
      <c r="AE70" s="188"/>
    </row>
    <row r="71" spans="2:31" x14ac:dyDescent="0.2">
      <c r="B71" s="130" t="s">
        <v>106</v>
      </c>
      <c r="C71" s="189"/>
      <c r="D71" s="190"/>
      <c r="E71" s="190"/>
      <c r="F71" s="190"/>
      <c r="G71" s="190"/>
      <c r="H71" s="190"/>
      <c r="I71" s="192"/>
      <c r="J71" s="108"/>
      <c r="K71" s="193">
        <v>1</v>
      </c>
      <c r="L71" s="190">
        <v>1</v>
      </c>
      <c r="M71" s="190"/>
      <c r="N71" s="190">
        <v>1</v>
      </c>
      <c r="O71" s="190"/>
      <c r="P71" s="190">
        <v>1</v>
      </c>
      <c r="Q71" s="192">
        <v>1</v>
      </c>
      <c r="R71" s="108">
        <v>1</v>
      </c>
      <c r="S71" s="190"/>
      <c r="T71" s="193"/>
      <c r="U71" s="190"/>
      <c r="V71" s="190"/>
      <c r="W71" s="190"/>
      <c r="X71" s="190"/>
      <c r="Y71" s="192"/>
      <c r="Z71" s="111"/>
      <c r="AA71" s="194">
        <v>1</v>
      </c>
      <c r="AB71" s="195">
        <v>1</v>
      </c>
      <c r="AC71" s="195">
        <v>1</v>
      </c>
      <c r="AD71" s="195">
        <v>1</v>
      </c>
      <c r="AE71" s="196"/>
    </row>
    <row r="72" spans="2:31" ht="13.5" thickBot="1" x14ac:dyDescent="0.25">
      <c r="B72" s="131" t="s">
        <v>109</v>
      </c>
      <c r="C72" s="197"/>
      <c r="D72" s="198"/>
      <c r="E72" s="198"/>
      <c r="F72" s="198"/>
      <c r="G72" s="198"/>
      <c r="H72" s="198"/>
      <c r="I72" s="200"/>
      <c r="J72" s="124"/>
      <c r="K72" s="201">
        <v>1</v>
      </c>
      <c r="L72" s="198"/>
      <c r="M72" s="198">
        <v>1</v>
      </c>
      <c r="N72" s="198">
        <v>1</v>
      </c>
      <c r="O72" s="198"/>
      <c r="P72" s="198">
        <v>1</v>
      </c>
      <c r="Q72" s="200">
        <v>1</v>
      </c>
      <c r="R72" s="124">
        <v>1</v>
      </c>
      <c r="S72" s="198"/>
      <c r="T72" s="201"/>
      <c r="U72" s="198"/>
      <c r="V72" s="198"/>
      <c r="W72" s="198"/>
      <c r="X72" s="198"/>
      <c r="Y72" s="200"/>
      <c r="Z72" s="123"/>
      <c r="AA72" s="202">
        <v>1</v>
      </c>
      <c r="AB72" s="203">
        <v>1</v>
      </c>
      <c r="AC72" s="203">
        <v>1</v>
      </c>
      <c r="AD72" s="203">
        <v>1</v>
      </c>
      <c r="AE72" s="204"/>
    </row>
    <row r="73" spans="2:31" x14ac:dyDescent="0.2">
      <c r="B73" s="99" t="s">
        <v>24</v>
      </c>
      <c r="C73" s="182"/>
      <c r="D73" s="183"/>
      <c r="E73" s="183"/>
      <c r="F73" s="183"/>
      <c r="G73" s="183"/>
      <c r="H73" s="183"/>
      <c r="I73" s="184"/>
      <c r="J73" s="100"/>
      <c r="K73" s="185">
        <v>1</v>
      </c>
      <c r="L73" s="183">
        <v>1</v>
      </c>
      <c r="M73" s="183">
        <v>1</v>
      </c>
      <c r="N73" s="183">
        <v>1</v>
      </c>
      <c r="O73" s="183"/>
      <c r="P73" s="183">
        <v>1</v>
      </c>
      <c r="Q73" s="184">
        <v>1</v>
      </c>
      <c r="R73" s="100"/>
      <c r="S73" s="183"/>
      <c r="T73" s="185"/>
      <c r="U73" s="183"/>
      <c r="V73" s="183"/>
      <c r="W73" s="183"/>
      <c r="X73" s="183"/>
      <c r="Y73" s="184"/>
      <c r="Z73" s="103"/>
      <c r="AA73" s="186">
        <v>1</v>
      </c>
      <c r="AB73" s="187">
        <v>1</v>
      </c>
      <c r="AC73" s="187">
        <v>1</v>
      </c>
      <c r="AD73" s="187">
        <v>1</v>
      </c>
      <c r="AE73" s="188"/>
    </row>
    <row r="74" spans="2:31" x14ac:dyDescent="0.2">
      <c r="B74" s="132" t="s">
        <v>26</v>
      </c>
      <c r="C74" s="189"/>
      <c r="D74" s="190"/>
      <c r="E74" s="190"/>
      <c r="F74" s="190"/>
      <c r="G74" s="190"/>
      <c r="H74" s="190"/>
      <c r="I74" s="192"/>
      <c r="J74" s="108"/>
      <c r="K74" s="193">
        <v>1</v>
      </c>
      <c r="L74" s="190">
        <v>1</v>
      </c>
      <c r="M74" s="190"/>
      <c r="N74" s="190">
        <v>1</v>
      </c>
      <c r="O74" s="190"/>
      <c r="P74" s="190">
        <v>1</v>
      </c>
      <c r="Q74" s="192">
        <v>1</v>
      </c>
      <c r="R74" s="108"/>
      <c r="S74" s="190"/>
      <c r="T74" s="193"/>
      <c r="U74" s="190"/>
      <c r="V74" s="190"/>
      <c r="W74" s="190"/>
      <c r="X74" s="190"/>
      <c r="Y74" s="192"/>
      <c r="Z74" s="111"/>
      <c r="AA74" s="194">
        <v>1</v>
      </c>
      <c r="AB74" s="195">
        <v>1</v>
      </c>
      <c r="AC74" s="195">
        <v>1</v>
      </c>
      <c r="AD74" s="195">
        <v>1</v>
      </c>
      <c r="AE74" s="196"/>
    </row>
    <row r="75" spans="2:31" ht="13.5" thickBot="1" x14ac:dyDescent="0.25">
      <c r="B75" s="118" t="s">
        <v>28</v>
      </c>
      <c r="C75" s="197"/>
      <c r="D75" s="198"/>
      <c r="E75" s="198"/>
      <c r="F75" s="198"/>
      <c r="G75" s="198"/>
      <c r="H75" s="198"/>
      <c r="I75" s="200"/>
      <c r="J75" s="124"/>
      <c r="K75" s="201">
        <v>1</v>
      </c>
      <c r="L75" s="198"/>
      <c r="M75" s="198">
        <v>1</v>
      </c>
      <c r="N75" s="198">
        <v>1</v>
      </c>
      <c r="O75" s="198"/>
      <c r="P75" s="198">
        <v>1</v>
      </c>
      <c r="Q75" s="200">
        <v>1</v>
      </c>
      <c r="R75" s="124"/>
      <c r="S75" s="198"/>
      <c r="T75" s="201"/>
      <c r="U75" s="198"/>
      <c r="V75" s="198"/>
      <c r="W75" s="198"/>
      <c r="X75" s="198"/>
      <c r="Y75" s="200"/>
      <c r="Z75" s="123"/>
      <c r="AA75" s="202">
        <v>1</v>
      </c>
      <c r="AB75" s="203">
        <v>1</v>
      </c>
      <c r="AC75" s="203">
        <v>1</v>
      </c>
      <c r="AD75" s="203">
        <v>1</v>
      </c>
      <c r="AE75" s="204"/>
    </row>
    <row r="76" spans="2:31" x14ac:dyDescent="0.2">
      <c r="B76" s="99" t="s">
        <v>30</v>
      </c>
      <c r="C76" s="182"/>
      <c r="D76" s="183"/>
      <c r="E76" s="183"/>
      <c r="F76" s="183"/>
      <c r="G76" s="183"/>
      <c r="H76" s="183"/>
      <c r="I76" s="184"/>
      <c r="J76" s="100"/>
      <c r="K76" s="185"/>
      <c r="L76" s="183"/>
      <c r="M76" s="183"/>
      <c r="N76" s="183"/>
      <c r="O76" s="183"/>
      <c r="P76" s="183"/>
      <c r="Q76" s="101"/>
      <c r="R76" s="207">
        <v>1</v>
      </c>
      <c r="S76" s="183"/>
      <c r="T76" s="185"/>
      <c r="U76" s="183"/>
      <c r="V76" s="183"/>
      <c r="W76" s="183"/>
      <c r="X76" s="183"/>
      <c r="Y76" s="184"/>
      <c r="Z76" s="103"/>
      <c r="AA76" s="186">
        <v>1</v>
      </c>
      <c r="AB76" s="187">
        <v>1</v>
      </c>
      <c r="AC76" s="187">
        <v>1</v>
      </c>
      <c r="AD76" s="187">
        <v>1</v>
      </c>
      <c r="AE76" s="188"/>
    </row>
    <row r="77" spans="2:31" x14ac:dyDescent="0.2">
      <c r="B77" s="132" t="s">
        <v>32</v>
      </c>
      <c r="C77" s="189"/>
      <c r="D77" s="190"/>
      <c r="E77" s="190"/>
      <c r="F77" s="190"/>
      <c r="G77" s="190"/>
      <c r="H77" s="190"/>
      <c r="I77" s="192"/>
      <c r="J77" s="108"/>
      <c r="K77" s="193"/>
      <c r="L77" s="190"/>
      <c r="M77" s="190"/>
      <c r="N77" s="190"/>
      <c r="O77" s="190"/>
      <c r="P77" s="190"/>
      <c r="Q77" s="109"/>
      <c r="R77" s="108">
        <v>1</v>
      </c>
      <c r="S77" s="190"/>
      <c r="T77" s="193"/>
      <c r="U77" s="190"/>
      <c r="V77" s="190"/>
      <c r="W77" s="190"/>
      <c r="X77" s="190"/>
      <c r="Y77" s="192"/>
      <c r="Z77" s="111"/>
      <c r="AA77" s="194">
        <v>1</v>
      </c>
      <c r="AB77" s="195">
        <v>1</v>
      </c>
      <c r="AC77" s="195">
        <v>1</v>
      </c>
      <c r="AD77" s="195">
        <v>1</v>
      </c>
      <c r="AE77" s="196"/>
    </row>
    <row r="78" spans="2:31" ht="13.5" thickBot="1" x14ac:dyDescent="0.25">
      <c r="B78" s="118" t="s">
        <v>34</v>
      </c>
      <c r="C78" s="197"/>
      <c r="D78" s="198"/>
      <c r="E78" s="198"/>
      <c r="F78" s="198"/>
      <c r="G78" s="198"/>
      <c r="H78" s="198"/>
      <c r="I78" s="200"/>
      <c r="J78" s="124"/>
      <c r="K78" s="201"/>
      <c r="L78" s="198"/>
      <c r="M78" s="198"/>
      <c r="N78" s="198"/>
      <c r="O78" s="198"/>
      <c r="P78" s="198"/>
      <c r="Q78" s="121"/>
      <c r="R78" s="124">
        <v>1</v>
      </c>
      <c r="S78" s="198"/>
      <c r="T78" s="201"/>
      <c r="U78" s="198"/>
      <c r="V78" s="198"/>
      <c r="W78" s="198"/>
      <c r="X78" s="198"/>
      <c r="Y78" s="200"/>
      <c r="Z78" s="123"/>
      <c r="AA78" s="202">
        <v>1</v>
      </c>
      <c r="AB78" s="203">
        <v>1</v>
      </c>
      <c r="AC78" s="203">
        <v>1</v>
      </c>
      <c r="AD78" s="203">
        <v>1</v>
      </c>
      <c r="AE78" s="204"/>
    </row>
    <row r="79" spans="2:31" x14ac:dyDescent="0.2">
      <c r="B79" s="135" t="s">
        <v>113</v>
      </c>
      <c r="C79" s="182"/>
      <c r="D79" s="183"/>
      <c r="E79" s="183"/>
      <c r="F79" s="183"/>
      <c r="G79" s="183"/>
      <c r="H79" s="183"/>
      <c r="I79" s="184"/>
      <c r="J79" s="100"/>
      <c r="K79" s="185"/>
      <c r="L79" s="183"/>
      <c r="M79" s="183"/>
      <c r="N79" s="183"/>
      <c r="O79" s="183"/>
      <c r="P79" s="183"/>
      <c r="Q79" s="101"/>
      <c r="R79" s="100"/>
      <c r="S79" s="183"/>
      <c r="T79" s="185">
        <v>1</v>
      </c>
      <c r="U79" s="208">
        <v>1</v>
      </c>
      <c r="V79" s="183"/>
      <c r="W79" s="183"/>
      <c r="X79" s="183"/>
      <c r="Y79" s="184"/>
      <c r="Z79" s="103"/>
      <c r="AA79" s="186">
        <v>1</v>
      </c>
      <c r="AB79" s="187">
        <v>1</v>
      </c>
      <c r="AC79" s="187">
        <v>1</v>
      </c>
      <c r="AD79" s="187">
        <v>1</v>
      </c>
      <c r="AE79" s="188"/>
    </row>
    <row r="80" spans="2:31" x14ac:dyDescent="0.2">
      <c r="B80" s="115" t="s">
        <v>36</v>
      </c>
      <c r="C80" s="189"/>
      <c r="D80" s="190"/>
      <c r="E80" s="190"/>
      <c r="F80" s="190"/>
      <c r="G80" s="190"/>
      <c r="H80" s="190"/>
      <c r="I80" s="192"/>
      <c r="J80" s="108"/>
      <c r="K80" s="193"/>
      <c r="L80" s="190"/>
      <c r="M80" s="190"/>
      <c r="N80" s="190"/>
      <c r="O80" s="190"/>
      <c r="P80" s="190"/>
      <c r="Q80" s="109"/>
      <c r="R80" s="108"/>
      <c r="S80" s="190"/>
      <c r="T80" s="193">
        <v>1</v>
      </c>
      <c r="U80" s="190">
        <v>1</v>
      </c>
      <c r="V80" s="190"/>
      <c r="W80" s="190"/>
      <c r="X80" s="190"/>
      <c r="Y80" s="192"/>
      <c r="Z80" s="111"/>
      <c r="AA80" s="194">
        <v>1</v>
      </c>
      <c r="AB80" s="195">
        <v>1</v>
      </c>
      <c r="AC80" s="195">
        <v>1</v>
      </c>
      <c r="AD80" s="195">
        <v>1</v>
      </c>
      <c r="AE80" s="196"/>
    </row>
    <row r="81" spans="2:31" x14ac:dyDescent="0.2">
      <c r="B81" s="136" t="s">
        <v>115</v>
      </c>
      <c r="C81" s="189"/>
      <c r="D81" s="190"/>
      <c r="E81" s="190"/>
      <c r="F81" s="190"/>
      <c r="G81" s="190"/>
      <c r="H81" s="190"/>
      <c r="I81" s="192"/>
      <c r="J81" s="108"/>
      <c r="K81" s="193"/>
      <c r="L81" s="190"/>
      <c r="M81" s="190"/>
      <c r="N81" s="190"/>
      <c r="O81" s="190"/>
      <c r="P81" s="190"/>
      <c r="Q81" s="109"/>
      <c r="R81" s="108"/>
      <c r="S81" s="190"/>
      <c r="T81" s="193">
        <v>1</v>
      </c>
      <c r="U81" s="190">
        <v>1</v>
      </c>
      <c r="V81" s="190"/>
      <c r="W81" s="190"/>
      <c r="X81" s="190"/>
      <c r="Y81" s="192"/>
      <c r="Z81" s="111"/>
      <c r="AA81" s="194"/>
      <c r="AB81" s="195"/>
      <c r="AC81" s="195"/>
      <c r="AD81" s="195"/>
      <c r="AE81" s="196"/>
    </row>
    <row r="82" spans="2:31" ht="13.5" thickBot="1" x14ac:dyDescent="0.25">
      <c r="B82" s="137" t="s">
        <v>116</v>
      </c>
      <c r="C82" s="197"/>
      <c r="D82" s="198"/>
      <c r="E82" s="198"/>
      <c r="F82" s="198"/>
      <c r="G82" s="198"/>
      <c r="H82" s="198"/>
      <c r="I82" s="200"/>
      <c r="J82" s="124"/>
      <c r="K82" s="201"/>
      <c r="L82" s="198"/>
      <c r="M82" s="198"/>
      <c r="N82" s="198"/>
      <c r="O82" s="198"/>
      <c r="P82" s="198"/>
      <c r="Q82" s="121"/>
      <c r="R82" s="124"/>
      <c r="S82" s="198"/>
      <c r="T82" s="201">
        <v>1</v>
      </c>
      <c r="U82" s="198">
        <v>1</v>
      </c>
      <c r="V82" s="198"/>
      <c r="W82" s="198"/>
      <c r="X82" s="198"/>
      <c r="Y82" s="200"/>
      <c r="Z82" s="123"/>
      <c r="AA82" s="202"/>
      <c r="AB82" s="203"/>
      <c r="AC82" s="203"/>
      <c r="AD82" s="203"/>
      <c r="AE82" s="204"/>
    </row>
    <row r="83" spans="2:31" ht="13.5" thickBot="1" x14ac:dyDescent="0.25">
      <c r="B83" s="138" t="s">
        <v>111</v>
      </c>
      <c r="C83" s="175"/>
      <c r="D83" s="176"/>
      <c r="E83" s="176"/>
      <c r="F83" s="176"/>
      <c r="G83" s="176"/>
      <c r="H83" s="176"/>
      <c r="I83" s="177"/>
      <c r="J83" s="139"/>
      <c r="K83" s="178"/>
      <c r="L83" s="176"/>
      <c r="M83" s="176"/>
      <c r="N83" s="176">
        <v>1</v>
      </c>
      <c r="O83" s="176"/>
      <c r="P83" s="176"/>
      <c r="Q83" s="140"/>
      <c r="R83" s="139">
        <v>1</v>
      </c>
      <c r="S83" s="176"/>
      <c r="T83" s="178">
        <v>1</v>
      </c>
      <c r="U83" s="176"/>
      <c r="V83" s="176"/>
      <c r="W83" s="209">
        <v>1</v>
      </c>
      <c r="X83" s="176">
        <v>1</v>
      </c>
      <c r="Y83" s="177">
        <v>1</v>
      </c>
      <c r="Z83" s="142">
        <v>1</v>
      </c>
      <c r="AA83" s="179">
        <v>1</v>
      </c>
      <c r="AB83" s="180">
        <v>1</v>
      </c>
      <c r="AC83" s="180">
        <v>1</v>
      </c>
      <c r="AD83" s="180">
        <v>1</v>
      </c>
      <c r="AE83" s="181"/>
    </row>
    <row r="84" spans="2:31" ht="13.5" thickBot="1" x14ac:dyDescent="0.25">
      <c r="B84" s="146" t="s">
        <v>125</v>
      </c>
      <c r="C84" s="182"/>
      <c r="D84" s="183"/>
      <c r="E84" s="183"/>
      <c r="F84" s="183"/>
      <c r="G84" s="183"/>
      <c r="H84" s="183"/>
      <c r="I84" s="184"/>
      <c r="J84" s="100"/>
      <c r="K84" s="185"/>
      <c r="L84" s="183"/>
      <c r="M84" s="183"/>
      <c r="N84" s="183"/>
      <c r="O84" s="183">
        <v>1</v>
      </c>
      <c r="P84" s="183"/>
      <c r="Q84" s="101"/>
      <c r="R84" s="207">
        <v>1</v>
      </c>
      <c r="S84" s="183"/>
      <c r="T84" s="185">
        <v>1</v>
      </c>
      <c r="U84" s="183">
        <v>1</v>
      </c>
      <c r="V84" s="183"/>
      <c r="W84" s="183">
        <v>1</v>
      </c>
      <c r="X84" s="183">
        <v>1</v>
      </c>
      <c r="Y84" s="184">
        <v>1</v>
      </c>
      <c r="Z84" s="103">
        <v>1</v>
      </c>
      <c r="AA84" s="210">
        <v>1</v>
      </c>
      <c r="AB84" s="211">
        <v>1</v>
      </c>
      <c r="AC84" s="180">
        <v>1</v>
      </c>
      <c r="AD84" s="180">
        <v>1</v>
      </c>
      <c r="AE84" s="181"/>
    </row>
    <row r="85" spans="2:31" x14ac:dyDescent="0.2">
      <c r="B85" s="99" t="s">
        <v>51</v>
      </c>
      <c r="C85" s="182"/>
      <c r="D85" s="183"/>
      <c r="E85" s="183"/>
      <c r="F85" s="183"/>
      <c r="G85" s="183"/>
      <c r="H85" s="183"/>
      <c r="I85" s="184"/>
      <c r="J85" s="100"/>
      <c r="K85" s="185"/>
      <c r="L85" s="183"/>
      <c r="M85" s="183"/>
      <c r="N85" s="183">
        <v>1</v>
      </c>
      <c r="O85" s="183">
        <v>1</v>
      </c>
      <c r="P85" s="183"/>
      <c r="Q85" s="101"/>
      <c r="R85" s="100">
        <v>1</v>
      </c>
      <c r="S85" s="183"/>
      <c r="T85" s="185">
        <v>1</v>
      </c>
      <c r="U85" s="183"/>
      <c r="V85" s="183"/>
      <c r="W85" s="183">
        <v>1</v>
      </c>
      <c r="X85" s="183">
        <v>1</v>
      </c>
      <c r="Y85" s="184">
        <v>1</v>
      </c>
      <c r="Z85" s="103">
        <v>1</v>
      </c>
      <c r="AA85" s="186">
        <v>1</v>
      </c>
      <c r="AB85" s="187">
        <v>1</v>
      </c>
      <c r="AC85" s="187">
        <v>1</v>
      </c>
      <c r="AD85" s="187">
        <v>1</v>
      </c>
      <c r="AE85" s="188"/>
    </row>
    <row r="86" spans="2:31" x14ac:dyDescent="0.2">
      <c r="B86" s="132" t="s">
        <v>53</v>
      </c>
      <c r="C86" s="189"/>
      <c r="D86" s="190"/>
      <c r="E86" s="190"/>
      <c r="F86" s="190"/>
      <c r="G86" s="190"/>
      <c r="H86" s="190"/>
      <c r="I86" s="192"/>
      <c r="J86" s="108"/>
      <c r="K86" s="193"/>
      <c r="L86" s="190"/>
      <c r="M86" s="190"/>
      <c r="N86" s="190"/>
      <c r="O86" s="190">
        <v>1</v>
      </c>
      <c r="P86" s="190"/>
      <c r="Q86" s="109"/>
      <c r="R86" s="108">
        <v>1</v>
      </c>
      <c r="S86" s="190"/>
      <c r="T86" s="193">
        <v>1</v>
      </c>
      <c r="U86" s="190"/>
      <c r="V86" s="190"/>
      <c r="W86" s="191">
        <v>1</v>
      </c>
      <c r="X86" s="190">
        <v>1</v>
      </c>
      <c r="Y86" s="192">
        <v>1</v>
      </c>
      <c r="Z86" s="111">
        <v>1</v>
      </c>
      <c r="AA86" s="194">
        <v>1</v>
      </c>
      <c r="AB86" s="195">
        <v>1</v>
      </c>
      <c r="AC86" s="195">
        <v>1</v>
      </c>
      <c r="AD86" s="212">
        <v>1</v>
      </c>
      <c r="AE86" s="196"/>
    </row>
    <row r="87" spans="2:31" x14ac:dyDescent="0.2">
      <c r="B87" s="147" t="s">
        <v>117</v>
      </c>
      <c r="C87" s="189"/>
      <c r="D87" s="190"/>
      <c r="E87" s="190"/>
      <c r="F87" s="190"/>
      <c r="G87" s="190"/>
      <c r="H87" s="190"/>
      <c r="I87" s="192"/>
      <c r="J87" s="108"/>
      <c r="K87" s="193"/>
      <c r="L87" s="190"/>
      <c r="M87" s="190"/>
      <c r="N87" s="190"/>
      <c r="O87" s="190">
        <v>1</v>
      </c>
      <c r="P87" s="190"/>
      <c r="Q87" s="109"/>
      <c r="R87" s="108">
        <v>1</v>
      </c>
      <c r="S87" s="190"/>
      <c r="T87" s="193">
        <v>1</v>
      </c>
      <c r="U87" s="190"/>
      <c r="V87" s="190"/>
      <c r="W87" s="190">
        <v>1</v>
      </c>
      <c r="X87" s="190">
        <v>1</v>
      </c>
      <c r="Y87" s="192">
        <v>1</v>
      </c>
      <c r="Z87" s="111">
        <v>1</v>
      </c>
      <c r="AA87" s="194">
        <v>1</v>
      </c>
      <c r="AB87" s="195">
        <v>1</v>
      </c>
      <c r="AC87" s="195">
        <v>1</v>
      </c>
      <c r="AD87" s="195">
        <v>1</v>
      </c>
      <c r="AE87" s="196"/>
    </row>
    <row r="88" spans="2:31" x14ac:dyDescent="0.2">
      <c r="B88" s="147" t="s">
        <v>121</v>
      </c>
      <c r="C88" s="189"/>
      <c r="D88" s="190"/>
      <c r="E88" s="190"/>
      <c r="F88" s="190"/>
      <c r="G88" s="190"/>
      <c r="H88" s="190"/>
      <c r="I88" s="192"/>
      <c r="J88" s="108"/>
      <c r="K88" s="193"/>
      <c r="L88" s="190"/>
      <c r="M88" s="190"/>
      <c r="N88" s="190"/>
      <c r="O88" s="190">
        <v>1</v>
      </c>
      <c r="P88" s="190"/>
      <c r="Q88" s="109"/>
      <c r="R88" s="108">
        <v>1</v>
      </c>
      <c r="S88" s="190"/>
      <c r="T88" s="193">
        <v>1</v>
      </c>
      <c r="U88" s="190"/>
      <c r="V88" s="190"/>
      <c r="W88" s="190">
        <v>1</v>
      </c>
      <c r="X88" s="190">
        <v>1</v>
      </c>
      <c r="Y88" s="192">
        <v>1</v>
      </c>
      <c r="Z88" s="111">
        <v>1</v>
      </c>
      <c r="AA88" s="194">
        <v>1</v>
      </c>
      <c r="AB88" s="195">
        <v>1</v>
      </c>
      <c r="AC88" s="195">
        <v>1</v>
      </c>
      <c r="AD88" s="195">
        <v>1</v>
      </c>
      <c r="AE88" s="196"/>
    </row>
    <row r="89" spans="2:31" x14ac:dyDescent="0.2">
      <c r="B89" s="148" t="s">
        <v>56</v>
      </c>
      <c r="C89" s="189"/>
      <c r="D89" s="190"/>
      <c r="E89" s="190"/>
      <c r="F89" s="190"/>
      <c r="G89" s="190"/>
      <c r="H89" s="190"/>
      <c r="I89" s="192"/>
      <c r="J89" s="108"/>
      <c r="K89" s="193"/>
      <c r="L89" s="190"/>
      <c r="M89" s="190"/>
      <c r="N89" s="190"/>
      <c r="O89" s="190"/>
      <c r="P89" s="190"/>
      <c r="Q89" s="109"/>
      <c r="R89" s="108"/>
      <c r="S89" s="190"/>
      <c r="T89" s="193">
        <v>1</v>
      </c>
      <c r="U89" s="190"/>
      <c r="V89" s="190"/>
      <c r="W89" s="190">
        <v>1</v>
      </c>
      <c r="X89" s="190">
        <v>1</v>
      </c>
      <c r="Y89" s="192">
        <v>1</v>
      </c>
      <c r="Z89" s="111">
        <v>1</v>
      </c>
      <c r="AA89" s="194">
        <v>1</v>
      </c>
      <c r="AB89" s="195">
        <v>1</v>
      </c>
      <c r="AC89" s="195">
        <v>1</v>
      </c>
      <c r="AD89" s="195">
        <v>1</v>
      </c>
      <c r="AE89" s="196"/>
    </row>
    <row r="90" spans="2:31" x14ac:dyDescent="0.2">
      <c r="B90" s="149" t="s">
        <v>58</v>
      </c>
      <c r="C90" s="189"/>
      <c r="D90" s="190"/>
      <c r="E90" s="190"/>
      <c r="F90" s="190"/>
      <c r="G90" s="190"/>
      <c r="H90" s="190"/>
      <c r="I90" s="192"/>
      <c r="J90" s="108"/>
      <c r="K90" s="193"/>
      <c r="L90" s="190"/>
      <c r="M90" s="190"/>
      <c r="N90" s="190"/>
      <c r="O90" s="190"/>
      <c r="P90" s="190"/>
      <c r="Q90" s="109"/>
      <c r="R90" s="108"/>
      <c r="S90" s="190"/>
      <c r="T90" s="193">
        <v>1</v>
      </c>
      <c r="U90" s="190"/>
      <c r="V90" s="190"/>
      <c r="W90" s="190">
        <v>1</v>
      </c>
      <c r="X90" s="190">
        <v>1</v>
      </c>
      <c r="Y90" s="192">
        <v>1</v>
      </c>
      <c r="Z90" s="111">
        <v>1</v>
      </c>
      <c r="AA90" s="194">
        <v>1</v>
      </c>
      <c r="AB90" s="195">
        <v>1</v>
      </c>
      <c r="AC90" s="195">
        <v>1</v>
      </c>
      <c r="AD90" s="195">
        <v>1</v>
      </c>
      <c r="AE90" s="196"/>
    </row>
    <row r="91" spans="2:31" x14ac:dyDescent="0.2">
      <c r="B91" s="149" t="s">
        <v>60</v>
      </c>
      <c r="C91" s="189"/>
      <c r="D91" s="190"/>
      <c r="E91" s="190"/>
      <c r="F91" s="190"/>
      <c r="G91" s="190"/>
      <c r="H91" s="190"/>
      <c r="I91" s="192"/>
      <c r="J91" s="108"/>
      <c r="K91" s="193"/>
      <c r="L91" s="190"/>
      <c r="M91" s="190"/>
      <c r="N91" s="190"/>
      <c r="O91" s="190"/>
      <c r="P91" s="190"/>
      <c r="Q91" s="109"/>
      <c r="R91" s="108"/>
      <c r="S91" s="190"/>
      <c r="T91" s="193">
        <v>1</v>
      </c>
      <c r="U91" s="190"/>
      <c r="V91" s="190"/>
      <c r="W91" s="190">
        <v>1</v>
      </c>
      <c r="X91" s="190">
        <v>1</v>
      </c>
      <c r="Y91" s="192">
        <v>1</v>
      </c>
      <c r="Z91" s="111">
        <v>1</v>
      </c>
      <c r="AA91" s="194">
        <v>1</v>
      </c>
      <c r="AB91" s="195">
        <v>1</v>
      </c>
      <c r="AC91" s="195">
        <v>1</v>
      </c>
      <c r="AD91" s="195">
        <v>1</v>
      </c>
      <c r="AE91" s="196"/>
    </row>
    <row r="92" spans="2:31" x14ac:dyDescent="0.2">
      <c r="B92" s="148" t="s">
        <v>62</v>
      </c>
      <c r="C92" s="189"/>
      <c r="D92" s="190"/>
      <c r="E92" s="190"/>
      <c r="F92" s="190"/>
      <c r="G92" s="190"/>
      <c r="H92" s="190"/>
      <c r="I92" s="192"/>
      <c r="J92" s="108"/>
      <c r="K92" s="193"/>
      <c r="L92" s="190"/>
      <c r="M92" s="190"/>
      <c r="N92" s="190"/>
      <c r="O92">
        <v>1</v>
      </c>
      <c r="P92" s="190"/>
      <c r="Q92" s="109"/>
      <c r="R92" s="108">
        <v>1</v>
      </c>
      <c r="S92" s="190"/>
      <c r="T92" s="193">
        <v>1</v>
      </c>
      <c r="U92" s="190"/>
      <c r="V92" s="190"/>
      <c r="W92" s="190">
        <v>1</v>
      </c>
      <c r="X92" s="190">
        <v>1</v>
      </c>
      <c r="Y92" s="192">
        <v>1</v>
      </c>
      <c r="Z92" s="111">
        <v>1</v>
      </c>
      <c r="AA92" s="194">
        <v>1</v>
      </c>
      <c r="AB92" s="195">
        <v>1</v>
      </c>
      <c r="AC92" s="195">
        <v>1</v>
      </c>
      <c r="AD92" s="195">
        <v>1</v>
      </c>
      <c r="AE92" s="196"/>
    </row>
    <row r="93" spans="2:31" x14ac:dyDescent="0.2">
      <c r="B93" s="149" t="s">
        <v>119</v>
      </c>
      <c r="C93" s="189"/>
      <c r="D93" s="190"/>
      <c r="E93" s="190"/>
      <c r="F93" s="190"/>
      <c r="G93" s="190"/>
      <c r="H93" s="190"/>
      <c r="I93" s="192"/>
      <c r="J93" s="108"/>
      <c r="K93" s="193"/>
      <c r="L93" s="190"/>
      <c r="M93" s="190"/>
      <c r="N93" s="190"/>
      <c r="O93" s="190">
        <v>1</v>
      </c>
      <c r="P93" s="190"/>
      <c r="Q93" s="109"/>
      <c r="R93" s="108">
        <v>1</v>
      </c>
      <c r="S93" s="190"/>
      <c r="T93" s="193">
        <v>1</v>
      </c>
      <c r="U93" s="190"/>
      <c r="V93" s="190"/>
      <c r="W93" s="190">
        <v>1</v>
      </c>
      <c r="X93" s="190">
        <v>1</v>
      </c>
      <c r="Y93" s="192">
        <v>1</v>
      </c>
      <c r="Z93" s="111">
        <v>1</v>
      </c>
      <c r="AA93" s="194">
        <v>1</v>
      </c>
      <c r="AB93" s="195">
        <v>1</v>
      </c>
      <c r="AC93" s="195">
        <v>1</v>
      </c>
      <c r="AD93" s="195">
        <v>1</v>
      </c>
      <c r="AE93" s="196"/>
    </row>
    <row r="94" spans="2:31" x14ac:dyDescent="0.2">
      <c r="B94" s="149" t="s">
        <v>123</v>
      </c>
      <c r="C94" s="189"/>
      <c r="D94" s="190"/>
      <c r="E94" s="190"/>
      <c r="F94" s="190"/>
      <c r="G94" s="190"/>
      <c r="H94" s="190"/>
      <c r="I94" s="192"/>
      <c r="J94" s="108"/>
      <c r="K94" s="193"/>
      <c r="L94" s="190"/>
      <c r="M94" s="190"/>
      <c r="N94" s="190"/>
      <c r="O94" s="190">
        <v>1</v>
      </c>
      <c r="P94" s="190"/>
      <c r="Q94" s="109"/>
      <c r="R94" s="108">
        <v>1</v>
      </c>
      <c r="S94" s="190"/>
      <c r="T94" s="193">
        <v>1</v>
      </c>
      <c r="U94" s="190"/>
      <c r="V94" s="190"/>
      <c r="W94" s="190">
        <v>1</v>
      </c>
      <c r="X94" s="190">
        <v>1</v>
      </c>
      <c r="Y94" s="192">
        <v>1</v>
      </c>
      <c r="Z94" s="111">
        <v>1</v>
      </c>
      <c r="AA94" s="194">
        <v>1</v>
      </c>
      <c r="AB94" s="195">
        <v>1</v>
      </c>
      <c r="AC94" s="195">
        <v>1</v>
      </c>
      <c r="AD94" s="195">
        <v>1</v>
      </c>
      <c r="AE94" s="196"/>
    </row>
    <row r="95" spans="2:31" x14ac:dyDescent="0.2">
      <c r="B95" s="148" t="s">
        <v>64</v>
      </c>
      <c r="C95" s="189"/>
      <c r="D95" s="190"/>
      <c r="E95" s="190"/>
      <c r="F95" s="190"/>
      <c r="G95" s="190"/>
      <c r="H95" s="190"/>
      <c r="I95" s="192"/>
      <c r="J95" s="108"/>
      <c r="K95" s="193"/>
      <c r="L95" s="190"/>
      <c r="M95" s="190"/>
      <c r="N95" s="190"/>
      <c r="O95" s="190">
        <v>1</v>
      </c>
      <c r="P95" s="190"/>
      <c r="Q95" s="109"/>
      <c r="R95" s="108">
        <v>1</v>
      </c>
      <c r="S95" s="190"/>
      <c r="T95" s="193"/>
      <c r="U95" s="190"/>
      <c r="V95" s="190"/>
      <c r="W95" s="190"/>
      <c r="X95" s="190"/>
      <c r="Y95" s="192"/>
      <c r="Z95" s="111">
        <v>1</v>
      </c>
      <c r="AA95" s="194">
        <v>1</v>
      </c>
      <c r="AB95" s="195">
        <v>1</v>
      </c>
      <c r="AC95" s="195">
        <v>1</v>
      </c>
      <c r="AD95" s="195">
        <v>1</v>
      </c>
      <c r="AE95" s="196"/>
    </row>
    <row r="96" spans="2:31" x14ac:dyDescent="0.2">
      <c r="B96" s="149" t="s">
        <v>66</v>
      </c>
      <c r="C96" s="189"/>
      <c r="D96" s="190"/>
      <c r="E96" s="190"/>
      <c r="F96" s="190"/>
      <c r="G96" s="190"/>
      <c r="H96" s="190"/>
      <c r="I96" s="192"/>
      <c r="J96" s="108"/>
      <c r="K96" s="193"/>
      <c r="L96" s="190"/>
      <c r="M96" s="190"/>
      <c r="N96" s="190"/>
      <c r="O96" s="190">
        <v>1</v>
      </c>
      <c r="P96" s="190"/>
      <c r="Q96" s="109"/>
      <c r="R96" s="108">
        <v>1</v>
      </c>
      <c r="S96" s="190"/>
      <c r="T96" s="193"/>
      <c r="U96" s="190"/>
      <c r="V96" s="190"/>
      <c r="W96" s="190"/>
      <c r="X96" s="190"/>
      <c r="Y96" s="192"/>
      <c r="Z96" s="111">
        <v>1</v>
      </c>
      <c r="AA96" s="194">
        <v>1</v>
      </c>
      <c r="AB96" s="195">
        <v>1</v>
      </c>
      <c r="AC96" s="195">
        <v>1</v>
      </c>
      <c r="AD96" s="195">
        <v>1</v>
      </c>
      <c r="AE96" s="196"/>
    </row>
    <row r="97" spans="2:31" x14ac:dyDescent="0.2">
      <c r="B97" s="149" t="s">
        <v>68</v>
      </c>
      <c r="C97" s="189"/>
      <c r="D97" s="190"/>
      <c r="E97" s="190"/>
      <c r="F97" s="190"/>
      <c r="G97" s="190"/>
      <c r="H97" s="190"/>
      <c r="I97" s="192"/>
      <c r="J97" s="108"/>
      <c r="K97" s="193"/>
      <c r="L97" s="190"/>
      <c r="M97" s="190"/>
      <c r="N97" s="190"/>
      <c r="O97" s="190">
        <v>1</v>
      </c>
      <c r="P97" s="190"/>
      <c r="Q97" s="109"/>
      <c r="R97" s="108">
        <v>1</v>
      </c>
      <c r="S97" s="190"/>
      <c r="T97" s="193"/>
      <c r="U97" s="190"/>
      <c r="V97" s="190"/>
      <c r="W97" s="190"/>
      <c r="X97" s="190"/>
      <c r="Y97" s="192"/>
      <c r="Z97" s="111">
        <v>1</v>
      </c>
      <c r="AA97" s="194">
        <v>1</v>
      </c>
      <c r="AB97" s="195">
        <v>1</v>
      </c>
      <c r="AC97" s="195">
        <v>1</v>
      </c>
      <c r="AD97" s="195">
        <v>1</v>
      </c>
      <c r="AE97" s="196"/>
    </row>
    <row r="98" spans="2:31" x14ac:dyDescent="0.2">
      <c r="B98" s="115" t="s">
        <v>126</v>
      </c>
      <c r="C98" s="189"/>
      <c r="D98" s="190"/>
      <c r="E98" s="190"/>
      <c r="F98" s="190"/>
      <c r="G98" s="190"/>
      <c r="H98" s="190"/>
      <c r="I98" s="192"/>
      <c r="J98" s="108"/>
      <c r="K98" s="193"/>
      <c r="L98" s="190"/>
      <c r="M98" s="190"/>
      <c r="N98" s="190"/>
      <c r="O98" s="190"/>
      <c r="P98" s="190"/>
      <c r="Q98" s="109"/>
      <c r="R98" s="108">
        <v>1</v>
      </c>
      <c r="S98" s="190"/>
      <c r="T98" s="193">
        <v>1</v>
      </c>
      <c r="U98" s="191">
        <v>1</v>
      </c>
      <c r="V98" s="190"/>
      <c r="W98" s="190">
        <v>1</v>
      </c>
      <c r="X98" s="190">
        <v>1</v>
      </c>
      <c r="Y98" s="192">
        <v>1</v>
      </c>
      <c r="Z98" s="111">
        <v>1</v>
      </c>
      <c r="AA98" s="194">
        <v>1</v>
      </c>
      <c r="AB98" s="195">
        <v>1</v>
      </c>
      <c r="AC98" s="195">
        <v>1</v>
      </c>
      <c r="AD98" s="195">
        <v>1</v>
      </c>
      <c r="AE98" s="196"/>
    </row>
    <row r="99" spans="2:31" x14ac:dyDescent="0.2">
      <c r="B99" s="148" t="s">
        <v>70</v>
      </c>
      <c r="C99" s="189"/>
      <c r="D99" s="190"/>
      <c r="E99" s="190"/>
      <c r="F99" s="190"/>
      <c r="G99" s="190"/>
      <c r="H99" s="190"/>
      <c r="I99" s="192"/>
      <c r="J99" s="108"/>
      <c r="K99" s="193"/>
      <c r="L99" s="190"/>
      <c r="M99" s="190"/>
      <c r="N99" s="190"/>
      <c r="O99" s="190"/>
      <c r="P99" s="190"/>
      <c r="Q99" s="109"/>
      <c r="R99" s="108">
        <v>1</v>
      </c>
      <c r="S99" s="190"/>
      <c r="T99" s="193">
        <v>1</v>
      </c>
      <c r="U99" s="190">
        <v>1</v>
      </c>
      <c r="V99" s="190"/>
      <c r="W99" s="190">
        <v>1</v>
      </c>
      <c r="X99" s="190">
        <v>1</v>
      </c>
      <c r="Y99" s="192">
        <v>1</v>
      </c>
      <c r="Z99" s="111">
        <v>1</v>
      </c>
      <c r="AA99" s="194">
        <v>1</v>
      </c>
      <c r="AB99" s="195">
        <v>1</v>
      </c>
      <c r="AC99" s="195">
        <v>1</v>
      </c>
      <c r="AD99" s="195">
        <v>1</v>
      </c>
      <c r="AE99" s="196"/>
    </row>
    <row r="100" spans="2:31" x14ac:dyDescent="0.2">
      <c r="B100" s="149" t="s">
        <v>72</v>
      </c>
      <c r="C100" s="189"/>
      <c r="D100" s="190"/>
      <c r="E100" s="190"/>
      <c r="F100" s="190"/>
      <c r="G100" s="190"/>
      <c r="H100" s="190"/>
      <c r="I100" s="192"/>
      <c r="J100" s="108"/>
      <c r="K100" s="193"/>
      <c r="L100" s="190"/>
      <c r="M100" s="190"/>
      <c r="N100" s="190"/>
      <c r="O100" s="190"/>
      <c r="P100" s="190"/>
      <c r="Q100" s="109"/>
      <c r="R100" s="108">
        <v>1</v>
      </c>
      <c r="S100" s="190"/>
      <c r="T100" s="193">
        <v>1</v>
      </c>
      <c r="U100" s="190">
        <v>1</v>
      </c>
      <c r="V100" s="190"/>
      <c r="W100" s="190">
        <v>1</v>
      </c>
      <c r="X100" s="190">
        <v>1</v>
      </c>
      <c r="Y100" s="192">
        <v>1</v>
      </c>
      <c r="Z100" s="111">
        <v>1</v>
      </c>
      <c r="AA100" s="194">
        <v>1</v>
      </c>
      <c r="AB100" s="195">
        <v>1</v>
      </c>
      <c r="AC100" s="195">
        <v>1</v>
      </c>
      <c r="AD100" s="195">
        <v>1</v>
      </c>
      <c r="AE100" s="196"/>
    </row>
    <row r="101" spans="2:31" x14ac:dyDescent="0.2">
      <c r="B101" s="149" t="s">
        <v>74</v>
      </c>
      <c r="C101" s="189"/>
      <c r="D101" s="190"/>
      <c r="E101" s="190"/>
      <c r="F101" s="190"/>
      <c r="G101" s="190"/>
      <c r="H101" s="190"/>
      <c r="I101" s="192"/>
      <c r="J101" s="108"/>
      <c r="K101" s="193"/>
      <c r="L101" s="190"/>
      <c r="M101" s="190"/>
      <c r="N101" s="190"/>
      <c r="O101" s="190"/>
      <c r="P101" s="190"/>
      <c r="Q101" s="109"/>
      <c r="R101" s="108">
        <v>1</v>
      </c>
      <c r="S101" s="190"/>
      <c r="T101" s="193">
        <v>1</v>
      </c>
      <c r="U101" s="190">
        <v>1</v>
      </c>
      <c r="V101" s="190"/>
      <c r="W101" s="190">
        <v>1</v>
      </c>
      <c r="X101" s="190">
        <v>1</v>
      </c>
      <c r="Y101" s="192">
        <v>1</v>
      </c>
      <c r="Z101" s="111">
        <v>1</v>
      </c>
      <c r="AA101" s="194">
        <v>1</v>
      </c>
      <c r="AB101" s="195">
        <v>1</v>
      </c>
      <c r="AC101" s="195">
        <v>1</v>
      </c>
      <c r="AD101" s="195">
        <v>1</v>
      </c>
      <c r="AE101" s="196"/>
    </row>
    <row r="102" spans="2:31" x14ac:dyDescent="0.2">
      <c r="B102" s="148" t="s">
        <v>76</v>
      </c>
      <c r="C102" s="189"/>
      <c r="D102" s="190"/>
      <c r="E102" s="190"/>
      <c r="F102" s="190"/>
      <c r="G102" s="190"/>
      <c r="H102" s="190"/>
      <c r="I102" s="192"/>
      <c r="J102" s="108"/>
      <c r="K102" s="193"/>
      <c r="L102" s="190"/>
      <c r="M102" s="190"/>
      <c r="N102" s="190"/>
      <c r="O102" s="190"/>
      <c r="P102" s="190"/>
      <c r="Q102" s="109"/>
      <c r="R102" s="108"/>
      <c r="S102" s="190"/>
      <c r="T102" s="193">
        <v>1</v>
      </c>
      <c r="U102" s="190">
        <v>1</v>
      </c>
      <c r="V102" s="190"/>
      <c r="W102" s="190">
        <v>1</v>
      </c>
      <c r="X102" s="190">
        <v>1</v>
      </c>
      <c r="Y102" s="192">
        <v>1</v>
      </c>
      <c r="Z102" s="111"/>
      <c r="AA102" s="194">
        <v>1</v>
      </c>
      <c r="AB102" s="195">
        <v>1</v>
      </c>
      <c r="AC102" s="195">
        <v>1</v>
      </c>
      <c r="AD102" s="195">
        <v>1</v>
      </c>
      <c r="AE102" s="196"/>
    </row>
    <row r="103" spans="2:31" ht="13.5" thickBot="1" x14ac:dyDescent="0.25">
      <c r="B103" s="118" t="s">
        <v>77</v>
      </c>
      <c r="C103" s="197"/>
      <c r="D103" s="198"/>
      <c r="E103" s="198"/>
      <c r="F103" s="198"/>
      <c r="G103" s="198"/>
      <c r="H103" s="198"/>
      <c r="I103" s="200"/>
      <c r="J103" s="124"/>
      <c r="K103" s="201"/>
      <c r="L103" s="198"/>
      <c r="M103" s="198"/>
      <c r="N103" s="198">
        <v>1</v>
      </c>
      <c r="O103" s="198"/>
      <c r="P103" s="198"/>
      <c r="Q103" s="121"/>
      <c r="R103" s="124"/>
      <c r="S103" s="198"/>
      <c r="T103" s="201">
        <v>1</v>
      </c>
      <c r="U103" s="198"/>
      <c r="V103" s="198"/>
      <c r="W103" s="198">
        <v>1</v>
      </c>
      <c r="X103" s="198">
        <v>1</v>
      </c>
      <c r="Y103" s="200">
        <v>1</v>
      </c>
      <c r="Z103" s="123"/>
      <c r="AA103" s="202">
        <v>1</v>
      </c>
      <c r="AB103" s="203">
        <v>1</v>
      </c>
      <c r="AC103" s="203">
        <v>1</v>
      </c>
      <c r="AD103" s="203">
        <v>1</v>
      </c>
      <c r="AE103" s="204"/>
    </row>
    <row r="104" spans="2:31" x14ac:dyDescent="0.2">
      <c r="B104" s="99" t="s">
        <v>39</v>
      </c>
      <c r="C104" s="182"/>
      <c r="D104" s="183"/>
      <c r="E104" s="183"/>
      <c r="F104" s="183"/>
      <c r="G104" s="183"/>
      <c r="H104" s="183"/>
      <c r="I104" s="184"/>
      <c r="J104" s="100"/>
      <c r="K104" s="185"/>
      <c r="L104" s="183"/>
      <c r="M104" s="183"/>
      <c r="N104" s="183">
        <v>1</v>
      </c>
      <c r="O104" s="183"/>
      <c r="P104" s="183"/>
      <c r="Q104" s="101"/>
      <c r="R104" s="100"/>
      <c r="S104" s="183"/>
      <c r="T104" s="185"/>
      <c r="U104" s="183"/>
      <c r="V104" s="183"/>
      <c r="W104" s="183"/>
      <c r="X104" s="183"/>
      <c r="Y104" s="184"/>
      <c r="Z104" s="103">
        <v>1</v>
      </c>
      <c r="AA104" s="205">
        <v>1</v>
      </c>
      <c r="AB104" s="206">
        <v>1</v>
      </c>
      <c r="AC104" s="187">
        <v>1</v>
      </c>
      <c r="AD104" s="187">
        <v>1</v>
      </c>
      <c r="AE104" s="188"/>
    </row>
    <row r="105" spans="2:31" x14ac:dyDescent="0.2">
      <c r="B105" s="132" t="s">
        <v>41</v>
      </c>
      <c r="C105" s="189"/>
      <c r="D105" s="190"/>
      <c r="E105" s="190"/>
      <c r="F105" s="190"/>
      <c r="G105" s="190"/>
      <c r="H105" s="190"/>
      <c r="I105" s="192"/>
      <c r="J105" s="108"/>
      <c r="K105" s="193"/>
      <c r="L105" s="190"/>
      <c r="M105" s="190"/>
      <c r="N105" s="190">
        <v>1</v>
      </c>
      <c r="O105" s="190"/>
      <c r="P105" s="190"/>
      <c r="Q105" s="109"/>
      <c r="R105" s="108"/>
      <c r="S105" s="190"/>
      <c r="T105" s="193"/>
      <c r="U105" s="190"/>
      <c r="V105" s="190"/>
      <c r="W105" s="190"/>
      <c r="X105" s="190"/>
      <c r="Y105" s="192"/>
      <c r="Z105" s="111">
        <v>1</v>
      </c>
      <c r="AA105" s="194">
        <v>1</v>
      </c>
      <c r="AB105" s="195">
        <v>1</v>
      </c>
      <c r="AC105" s="195">
        <v>1</v>
      </c>
      <c r="AD105" s="195">
        <v>1</v>
      </c>
      <c r="AE105" s="196"/>
    </row>
    <row r="106" spans="2:31" x14ac:dyDescent="0.2">
      <c r="B106" s="147" t="s">
        <v>43</v>
      </c>
      <c r="C106" s="189"/>
      <c r="D106" s="190"/>
      <c r="E106" s="190"/>
      <c r="F106" s="190"/>
      <c r="G106" s="190"/>
      <c r="H106" s="190"/>
      <c r="I106" s="192"/>
      <c r="J106" s="108"/>
      <c r="K106" s="193"/>
      <c r="L106" s="190"/>
      <c r="M106" s="190"/>
      <c r="N106" s="190">
        <v>1</v>
      </c>
      <c r="O106" s="190"/>
      <c r="P106" s="190"/>
      <c r="Q106" s="109"/>
      <c r="R106" s="108"/>
      <c r="S106" s="190"/>
      <c r="T106" s="193"/>
      <c r="U106" s="190"/>
      <c r="V106" s="190"/>
      <c r="W106" s="190"/>
      <c r="X106" s="190"/>
      <c r="Y106" s="192"/>
      <c r="Z106" s="111">
        <v>1</v>
      </c>
      <c r="AA106" s="194">
        <v>1</v>
      </c>
      <c r="AB106" s="195">
        <v>1</v>
      </c>
      <c r="AC106" s="195">
        <v>1</v>
      </c>
      <c r="AD106" s="195">
        <v>1</v>
      </c>
      <c r="AE106" s="196"/>
    </row>
    <row r="107" spans="2:31" x14ac:dyDescent="0.2">
      <c r="B107" s="147" t="s">
        <v>45</v>
      </c>
      <c r="C107" s="189"/>
      <c r="D107" s="190"/>
      <c r="E107" s="190"/>
      <c r="F107" s="190"/>
      <c r="G107" s="190"/>
      <c r="H107" s="190"/>
      <c r="I107" s="192"/>
      <c r="J107" s="108"/>
      <c r="K107" s="193"/>
      <c r="L107" s="190"/>
      <c r="M107" s="190"/>
      <c r="N107" s="190">
        <v>1</v>
      </c>
      <c r="O107" s="190"/>
      <c r="P107" s="190"/>
      <c r="Q107" s="109"/>
      <c r="R107" s="108"/>
      <c r="S107" s="190"/>
      <c r="T107" s="193"/>
      <c r="U107" s="190"/>
      <c r="V107" s="190"/>
      <c r="W107" s="190"/>
      <c r="X107" s="190"/>
      <c r="Y107" s="192"/>
      <c r="Z107" s="111">
        <v>1</v>
      </c>
      <c r="AA107" s="194">
        <v>1</v>
      </c>
      <c r="AB107" s="195">
        <v>1</v>
      </c>
      <c r="AC107" s="195">
        <v>1</v>
      </c>
      <c r="AD107" s="195">
        <v>1</v>
      </c>
      <c r="AE107" s="196"/>
    </row>
    <row r="108" spans="2:31" x14ac:dyDescent="0.2">
      <c r="B108" s="132" t="s">
        <v>47</v>
      </c>
      <c r="C108" s="189"/>
      <c r="D108" s="190"/>
      <c r="E108" s="190"/>
      <c r="F108" s="190"/>
      <c r="G108" s="190"/>
      <c r="H108" s="190"/>
      <c r="I108" s="192"/>
      <c r="J108" s="108"/>
      <c r="K108" s="193"/>
      <c r="L108" s="190"/>
      <c r="M108" s="190"/>
      <c r="N108" s="190"/>
      <c r="O108" s="190"/>
      <c r="P108" s="190"/>
      <c r="Q108" s="109"/>
      <c r="R108" s="108"/>
      <c r="S108" s="190"/>
      <c r="T108" s="193"/>
      <c r="U108" s="190"/>
      <c r="V108" s="190"/>
      <c r="W108" s="190"/>
      <c r="X108" s="190"/>
      <c r="Y108" s="192"/>
      <c r="Z108" s="111">
        <v>1</v>
      </c>
      <c r="AA108" s="194">
        <v>1</v>
      </c>
      <c r="AB108" s="195">
        <v>1</v>
      </c>
      <c r="AC108" s="195">
        <v>1</v>
      </c>
      <c r="AD108" s="195">
        <v>1</v>
      </c>
      <c r="AE108" s="196"/>
    </row>
    <row r="109" spans="2:31" ht="13.5" thickBot="1" x14ac:dyDescent="0.25">
      <c r="B109" s="118" t="s">
        <v>49</v>
      </c>
      <c r="C109" s="197"/>
      <c r="D109" s="198"/>
      <c r="E109" s="198"/>
      <c r="F109" s="198"/>
      <c r="G109" s="198"/>
      <c r="H109" s="198"/>
      <c r="I109" s="200"/>
      <c r="J109" s="124"/>
      <c r="K109" s="201"/>
      <c r="L109" s="198"/>
      <c r="M109" s="198"/>
      <c r="N109" s="198"/>
      <c r="O109" s="198"/>
      <c r="P109" s="198"/>
      <c r="Q109" s="121"/>
      <c r="R109" s="124"/>
      <c r="S109" s="198"/>
      <c r="T109" s="201"/>
      <c r="U109" s="198"/>
      <c r="V109" s="198"/>
      <c r="W109" s="198"/>
      <c r="X109" s="198"/>
      <c r="Y109" s="200"/>
      <c r="Z109" s="123">
        <v>1</v>
      </c>
      <c r="AA109" s="202"/>
      <c r="AB109" s="203">
        <v>1</v>
      </c>
      <c r="AC109" s="203">
        <v>1</v>
      </c>
      <c r="AD109" s="203">
        <v>1</v>
      </c>
      <c r="AE109" s="204"/>
    </row>
    <row r="110" spans="2:31" ht="13.5" thickBot="1" x14ac:dyDescent="0.25">
      <c r="B110" s="138" t="s">
        <v>80</v>
      </c>
      <c r="C110" s="189"/>
      <c r="D110" s="190"/>
      <c r="E110" s="190"/>
      <c r="F110" s="190"/>
      <c r="G110" s="190"/>
      <c r="H110" s="190"/>
      <c r="I110" s="192"/>
      <c r="J110" s="108"/>
      <c r="K110" s="193"/>
      <c r="L110" s="190"/>
      <c r="M110" s="190"/>
      <c r="N110" s="190"/>
      <c r="O110" s="190"/>
      <c r="P110" s="190"/>
      <c r="Q110" s="109"/>
      <c r="R110" s="108"/>
      <c r="S110" s="190"/>
      <c r="T110" s="193">
        <v>1</v>
      </c>
      <c r="U110" s="191">
        <v>1</v>
      </c>
      <c r="V110" s="190"/>
      <c r="W110" s="190">
        <v>1</v>
      </c>
      <c r="X110" s="190"/>
      <c r="Y110" s="192">
        <v>1</v>
      </c>
      <c r="Z110" s="111"/>
      <c r="AA110" s="194">
        <v>1</v>
      </c>
      <c r="AB110" s="195">
        <v>1</v>
      </c>
      <c r="AC110" s="195">
        <v>1</v>
      </c>
      <c r="AD110" s="195">
        <v>1</v>
      </c>
      <c r="AE110" s="213"/>
    </row>
    <row r="111" spans="2:31" ht="13.5" thickBot="1" x14ac:dyDescent="0.25">
      <c r="B111" s="138" t="s">
        <v>81</v>
      </c>
      <c r="C111" s="175"/>
      <c r="D111" s="176"/>
      <c r="E111" s="176"/>
      <c r="F111" s="176"/>
      <c r="G111" s="176"/>
      <c r="H111" s="176"/>
      <c r="I111" s="177"/>
      <c r="J111" s="139"/>
      <c r="K111" s="178"/>
      <c r="L111" s="176"/>
      <c r="M111" s="176"/>
      <c r="N111" s="176"/>
      <c r="O111" s="176"/>
      <c r="P111" s="176"/>
      <c r="Q111" s="140"/>
      <c r="R111" s="139"/>
      <c r="S111" s="176"/>
      <c r="T111" s="178"/>
      <c r="U111" s="176"/>
      <c r="V111" s="176"/>
      <c r="W111" s="176"/>
      <c r="X111" s="176"/>
      <c r="Y111" s="177"/>
      <c r="Z111" s="142">
        <v>1</v>
      </c>
      <c r="AA111" s="210">
        <v>1</v>
      </c>
      <c r="AB111" s="211">
        <v>1</v>
      </c>
      <c r="AC111" s="180">
        <v>1</v>
      </c>
      <c r="AD111" s="180">
        <v>1</v>
      </c>
      <c r="AE111" s="181"/>
    </row>
    <row r="112" spans="2:31" x14ac:dyDescent="0.2">
      <c r="B112" s="99" t="s">
        <v>82</v>
      </c>
      <c r="C112" s="189"/>
      <c r="D112" s="190"/>
      <c r="E112" s="190"/>
      <c r="F112" s="190"/>
      <c r="G112" s="190"/>
      <c r="H112" s="190"/>
      <c r="I112" s="192"/>
      <c r="J112" s="108"/>
      <c r="K112" s="193"/>
      <c r="L112" s="190"/>
      <c r="M112" s="190"/>
      <c r="N112" s="190"/>
      <c r="O112" s="190"/>
      <c r="P112" s="190"/>
      <c r="Q112" s="192">
        <v>1</v>
      </c>
      <c r="R112" s="108"/>
      <c r="S112" s="190"/>
      <c r="T112" s="193"/>
      <c r="U112" s="190"/>
      <c r="V112" s="190"/>
      <c r="W112" s="190"/>
      <c r="X112" s="190"/>
      <c r="Y112" s="192"/>
      <c r="Z112" s="111">
        <v>1</v>
      </c>
      <c r="AA112" s="214">
        <v>1</v>
      </c>
      <c r="AB112" s="215">
        <v>1</v>
      </c>
      <c r="AC112" s="195">
        <v>1</v>
      </c>
      <c r="AD112" s="195">
        <v>1</v>
      </c>
      <c r="AE112" s="213"/>
    </row>
    <row r="113" spans="2:31" x14ac:dyDescent="0.2">
      <c r="B113" s="132" t="s">
        <v>84</v>
      </c>
      <c r="C113" s="189"/>
      <c r="D113" s="190"/>
      <c r="E113" s="190"/>
      <c r="F113" s="190"/>
      <c r="G113" s="190"/>
      <c r="H113" s="190"/>
      <c r="I113" s="192"/>
      <c r="J113" s="108"/>
      <c r="K113" s="193"/>
      <c r="L113" s="190"/>
      <c r="M113" s="190"/>
      <c r="N113" s="190"/>
      <c r="O113" s="190"/>
      <c r="P113" s="190"/>
      <c r="Q113" s="192">
        <v>1</v>
      </c>
      <c r="R113" s="108"/>
      <c r="S113" s="190"/>
      <c r="T113" s="193"/>
      <c r="U113" s="190"/>
      <c r="V113" s="190"/>
      <c r="W113" s="190"/>
      <c r="X113" s="190"/>
      <c r="Y113" s="192"/>
      <c r="Z113" s="111"/>
      <c r="AA113" s="194">
        <v>1</v>
      </c>
      <c r="AB113" s="195">
        <v>1</v>
      </c>
      <c r="AC113" s="195">
        <v>1</v>
      </c>
      <c r="AD113" s="195">
        <v>1</v>
      </c>
      <c r="AE113" s="213"/>
    </row>
    <row r="114" spans="2:31" x14ac:dyDescent="0.2">
      <c r="B114" s="132" t="s">
        <v>86</v>
      </c>
      <c r="C114" s="189"/>
      <c r="D114" s="190"/>
      <c r="E114" s="190"/>
      <c r="F114" s="190"/>
      <c r="G114" s="190"/>
      <c r="H114" s="190"/>
      <c r="I114" s="192"/>
      <c r="J114" s="108"/>
      <c r="K114" s="193"/>
      <c r="L114" s="190"/>
      <c r="M114" s="190"/>
      <c r="N114" s="190"/>
      <c r="O114" s="190"/>
      <c r="P114" s="190"/>
      <c r="Q114" s="109"/>
      <c r="R114" s="108"/>
      <c r="S114" s="190"/>
      <c r="T114" s="193"/>
      <c r="U114" s="190"/>
      <c r="V114" s="190"/>
      <c r="W114" s="190"/>
      <c r="X114" s="190"/>
      <c r="Y114" s="192"/>
      <c r="Z114" s="111">
        <v>1</v>
      </c>
      <c r="AA114" s="194">
        <v>1</v>
      </c>
      <c r="AB114" s="195">
        <v>1</v>
      </c>
      <c r="AC114" s="195">
        <v>1</v>
      </c>
      <c r="AD114" s="195">
        <v>1</v>
      </c>
      <c r="AE114" s="213"/>
    </row>
    <row r="115" spans="2:31" x14ac:dyDescent="0.2">
      <c r="B115" s="132" t="s">
        <v>88</v>
      </c>
      <c r="C115" s="189"/>
      <c r="D115" s="190"/>
      <c r="E115" s="190"/>
      <c r="F115" s="190"/>
      <c r="G115" s="190"/>
      <c r="H115" s="190"/>
      <c r="I115" s="192"/>
      <c r="J115" s="108"/>
      <c r="K115" s="193"/>
      <c r="L115" s="190"/>
      <c r="M115" s="190"/>
      <c r="N115" s="190"/>
      <c r="O115" s="190"/>
      <c r="P115" s="190"/>
      <c r="Q115" s="109"/>
      <c r="R115" s="108"/>
      <c r="S115" s="190"/>
      <c r="T115" s="193"/>
      <c r="U115" s="190"/>
      <c r="V115" s="190"/>
      <c r="W115" s="190"/>
      <c r="X115" s="190"/>
      <c r="Y115" s="192"/>
      <c r="Z115" s="111">
        <v>1</v>
      </c>
      <c r="AA115" s="194">
        <v>1</v>
      </c>
      <c r="AB115" s="195">
        <v>1</v>
      </c>
      <c r="AC115" s="195">
        <v>1</v>
      </c>
      <c r="AD115" s="195">
        <v>1</v>
      </c>
      <c r="AE115" s="213"/>
    </row>
    <row r="116" spans="2:31" x14ac:dyDescent="0.2">
      <c r="B116" s="147" t="s">
        <v>90</v>
      </c>
      <c r="C116" s="189"/>
      <c r="D116" s="190"/>
      <c r="E116" s="190"/>
      <c r="F116" s="190"/>
      <c r="G116" s="190"/>
      <c r="H116" s="190"/>
      <c r="I116" s="192"/>
      <c r="J116" s="108"/>
      <c r="K116" s="193"/>
      <c r="L116" s="190"/>
      <c r="M116" s="190"/>
      <c r="N116" s="190"/>
      <c r="O116" s="190"/>
      <c r="P116" s="190"/>
      <c r="Q116" s="109"/>
      <c r="R116" s="108"/>
      <c r="S116" s="190"/>
      <c r="T116" s="193"/>
      <c r="U116" s="190"/>
      <c r="V116" s="190"/>
      <c r="W116" s="190"/>
      <c r="X116" s="190"/>
      <c r="Y116" s="192"/>
      <c r="Z116" s="111">
        <v>1</v>
      </c>
      <c r="AA116" s="194">
        <v>1</v>
      </c>
      <c r="AB116" s="195">
        <v>1</v>
      </c>
      <c r="AC116" s="195">
        <v>1</v>
      </c>
      <c r="AD116" s="195">
        <v>1</v>
      </c>
      <c r="AE116" s="213"/>
    </row>
    <row r="117" spans="2:31" x14ac:dyDescent="0.2">
      <c r="B117" s="147" t="s">
        <v>91</v>
      </c>
      <c r="C117" s="189"/>
      <c r="D117" s="190"/>
      <c r="E117" s="190"/>
      <c r="F117" s="190"/>
      <c r="G117" s="190"/>
      <c r="H117" s="190"/>
      <c r="I117" s="192"/>
      <c r="J117" s="108"/>
      <c r="K117" s="193"/>
      <c r="L117" s="190"/>
      <c r="M117" s="190"/>
      <c r="N117" s="190"/>
      <c r="O117" s="190"/>
      <c r="P117" s="190"/>
      <c r="Q117" s="109"/>
      <c r="R117" s="108"/>
      <c r="S117" s="190"/>
      <c r="T117" s="193"/>
      <c r="U117" s="190"/>
      <c r="V117" s="190"/>
      <c r="W117" s="190"/>
      <c r="X117" s="190"/>
      <c r="Y117" s="192"/>
      <c r="Z117" s="111">
        <v>1</v>
      </c>
      <c r="AA117" s="194">
        <v>1</v>
      </c>
      <c r="AB117" s="195">
        <v>1</v>
      </c>
      <c r="AC117" s="195">
        <v>1</v>
      </c>
      <c r="AD117" s="195">
        <v>1</v>
      </c>
      <c r="AE117" s="213"/>
    </row>
    <row r="118" spans="2:31" x14ac:dyDescent="0.2">
      <c r="B118" s="147" t="s">
        <v>92</v>
      </c>
      <c r="C118" s="189"/>
      <c r="D118" s="190"/>
      <c r="E118" s="190"/>
      <c r="F118" s="190"/>
      <c r="G118" s="190"/>
      <c r="H118" s="190"/>
      <c r="I118" s="192"/>
      <c r="J118" s="108"/>
      <c r="K118" s="193"/>
      <c r="L118" s="190"/>
      <c r="M118" s="190"/>
      <c r="N118" s="190"/>
      <c r="O118" s="190"/>
      <c r="P118" s="190"/>
      <c r="Q118" s="109"/>
      <c r="R118" s="108"/>
      <c r="S118" s="190"/>
      <c r="T118" s="193"/>
      <c r="U118" s="190"/>
      <c r="V118" s="190"/>
      <c r="W118" s="190"/>
      <c r="X118" s="190"/>
      <c r="Y118" s="192"/>
      <c r="Z118" s="111">
        <v>1</v>
      </c>
      <c r="AA118" s="194">
        <v>1</v>
      </c>
      <c r="AB118" s="195">
        <v>1</v>
      </c>
      <c r="AC118" s="195">
        <v>1</v>
      </c>
      <c r="AD118" s="195">
        <v>1</v>
      </c>
      <c r="AE118" s="213"/>
    </row>
    <row r="119" spans="2:31" ht="13.5" thickBot="1" x14ac:dyDescent="0.25">
      <c r="B119" s="153" t="s">
        <v>93</v>
      </c>
      <c r="C119" s="189"/>
      <c r="D119" s="190"/>
      <c r="E119" s="190"/>
      <c r="F119" s="190"/>
      <c r="G119" s="190"/>
      <c r="H119" s="190"/>
      <c r="I119" s="192"/>
      <c r="J119" s="108"/>
      <c r="K119" s="193"/>
      <c r="L119" s="190"/>
      <c r="M119" s="190"/>
      <c r="N119" s="190"/>
      <c r="O119" s="190"/>
      <c r="P119" s="190"/>
      <c r="Q119" s="109"/>
      <c r="R119" s="108"/>
      <c r="S119" s="190"/>
      <c r="T119" s="193"/>
      <c r="U119" s="190"/>
      <c r="V119" s="190"/>
      <c r="W119" s="190"/>
      <c r="X119" s="190"/>
      <c r="Y119" s="192"/>
      <c r="Z119" s="111">
        <v>1</v>
      </c>
      <c r="AA119" s="194">
        <v>1</v>
      </c>
      <c r="AB119" s="195">
        <v>1</v>
      </c>
      <c r="AC119" s="195">
        <v>1</v>
      </c>
      <c r="AD119" s="195">
        <v>1</v>
      </c>
      <c r="AE119" s="213"/>
    </row>
    <row r="120" spans="2:31" x14ac:dyDescent="0.2">
      <c r="B120" s="107" t="s">
        <v>94</v>
      </c>
      <c r="C120" s="182"/>
      <c r="D120" s="183"/>
      <c r="E120" s="183"/>
      <c r="F120" s="183"/>
      <c r="G120" s="183"/>
      <c r="H120" s="183"/>
      <c r="I120" s="216"/>
      <c r="J120" s="103"/>
      <c r="K120" s="182"/>
      <c r="L120" s="183"/>
      <c r="M120" s="183"/>
      <c r="N120" s="183"/>
      <c r="O120" s="183"/>
      <c r="P120" s="183"/>
      <c r="Q120" s="101"/>
      <c r="R120" s="100"/>
      <c r="S120" s="183">
        <v>1</v>
      </c>
      <c r="T120" s="185"/>
      <c r="U120" s="183"/>
      <c r="V120" s="183"/>
      <c r="W120" s="183"/>
      <c r="X120" s="183"/>
      <c r="Y120" s="184"/>
      <c r="Z120" s="103"/>
      <c r="AA120" s="205">
        <v>1</v>
      </c>
      <c r="AB120" s="206">
        <v>1</v>
      </c>
      <c r="AC120" s="187">
        <v>1</v>
      </c>
      <c r="AD120" s="187">
        <v>1</v>
      </c>
      <c r="AE120" s="188"/>
    </row>
    <row r="121" spans="2:31" x14ac:dyDescent="0.2">
      <c r="B121" s="132" t="s">
        <v>96</v>
      </c>
      <c r="C121" s="189"/>
      <c r="D121" s="190"/>
      <c r="E121" s="190"/>
      <c r="F121" s="190"/>
      <c r="G121" s="190"/>
      <c r="H121" s="190"/>
      <c r="I121" s="217"/>
      <c r="J121" s="111"/>
      <c r="K121" s="189"/>
      <c r="L121" s="190"/>
      <c r="M121" s="190"/>
      <c r="N121" s="190"/>
      <c r="O121" s="190"/>
      <c r="P121" s="190"/>
      <c r="Q121" s="109"/>
      <c r="R121" s="108"/>
      <c r="S121" s="190">
        <v>1</v>
      </c>
      <c r="T121" s="193"/>
      <c r="U121" s="190"/>
      <c r="V121" s="190"/>
      <c r="W121" s="190"/>
      <c r="X121" s="190"/>
      <c r="Y121" s="192"/>
      <c r="Z121" s="111"/>
      <c r="AA121" s="194">
        <v>1</v>
      </c>
      <c r="AB121" s="195">
        <v>1</v>
      </c>
      <c r="AC121" s="195">
        <v>1</v>
      </c>
      <c r="AD121" s="195">
        <v>1</v>
      </c>
      <c r="AE121" s="196"/>
    </row>
    <row r="122" spans="2:31" x14ac:dyDescent="0.2">
      <c r="B122" s="132" t="s">
        <v>98</v>
      </c>
      <c r="C122" s="189"/>
      <c r="D122" s="190"/>
      <c r="E122" s="190"/>
      <c r="F122" s="190"/>
      <c r="G122" s="190"/>
      <c r="H122" s="190"/>
      <c r="I122" s="217"/>
      <c r="J122" s="111"/>
      <c r="K122" s="189"/>
      <c r="L122" s="190"/>
      <c r="M122" s="190"/>
      <c r="N122" s="190"/>
      <c r="O122" s="190"/>
      <c r="P122" s="190"/>
      <c r="Q122" s="109"/>
      <c r="R122" s="108"/>
      <c r="S122" s="190">
        <v>1</v>
      </c>
      <c r="T122" s="193"/>
      <c r="U122" s="190"/>
      <c r="V122" s="190"/>
      <c r="W122" s="190"/>
      <c r="X122" s="190"/>
      <c r="Y122" s="192"/>
      <c r="Z122" s="111"/>
      <c r="AA122" s="194">
        <v>1</v>
      </c>
      <c r="AB122" s="195">
        <v>1</v>
      </c>
      <c r="AC122" s="195">
        <v>1</v>
      </c>
      <c r="AD122" s="195">
        <v>1</v>
      </c>
      <c r="AE122" s="196"/>
    </row>
    <row r="123" spans="2:31" x14ac:dyDescent="0.2">
      <c r="B123" s="107" t="s">
        <v>100</v>
      </c>
      <c r="C123" s="189"/>
      <c r="D123" s="190"/>
      <c r="E123" s="190"/>
      <c r="F123" s="190"/>
      <c r="G123" s="190"/>
      <c r="H123" s="190"/>
      <c r="I123" s="217"/>
      <c r="J123" s="111"/>
      <c r="K123" s="189"/>
      <c r="L123" s="190"/>
      <c r="M123" s="190"/>
      <c r="N123" s="190"/>
      <c r="O123" s="190"/>
      <c r="P123" s="190"/>
      <c r="Q123" s="109"/>
      <c r="R123" s="108"/>
      <c r="S123" s="190"/>
      <c r="T123" s="193"/>
      <c r="U123" s="190"/>
      <c r="V123" s="190"/>
      <c r="W123" s="190"/>
      <c r="X123" s="190"/>
      <c r="Y123" s="192"/>
      <c r="Z123" s="111"/>
      <c r="AA123" s="194"/>
      <c r="AB123" s="195"/>
      <c r="AC123" s="195"/>
      <c r="AD123" s="195"/>
      <c r="AE123" s="196"/>
    </row>
    <row r="124" spans="2:31" x14ac:dyDescent="0.2">
      <c r="B124" s="107" t="s">
        <v>102</v>
      </c>
      <c r="C124" s="189"/>
      <c r="D124" s="190"/>
      <c r="E124" s="190"/>
      <c r="F124" s="190"/>
      <c r="G124" s="190"/>
      <c r="H124" s="190"/>
      <c r="I124" s="217"/>
      <c r="J124" s="111"/>
      <c r="K124" s="189"/>
      <c r="L124" s="190"/>
      <c r="M124" s="190"/>
      <c r="N124" s="190"/>
      <c r="O124" s="190"/>
      <c r="P124" s="190"/>
      <c r="Q124" s="109"/>
      <c r="R124" s="108"/>
      <c r="S124" s="190"/>
      <c r="T124" s="193"/>
      <c r="U124" s="190"/>
      <c r="V124" s="190"/>
      <c r="W124" s="190"/>
      <c r="X124" s="190"/>
      <c r="Y124" s="192"/>
      <c r="Z124" s="133">
        <v>1</v>
      </c>
      <c r="AA124" s="214">
        <v>1</v>
      </c>
      <c r="AB124" s="215">
        <v>1</v>
      </c>
      <c r="AC124" s="195">
        <v>1</v>
      </c>
      <c r="AD124" s="195">
        <v>1</v>
      </c>
      <c r="AE124" s="196"/>
    </row>
    <row r="125" spans="2:31" ht="13.5" thickBot="1" x14ac:dyDescent="0.25">
      <c r="B125" s="156" t="s">
        <v>104</v>
      </c>
      <c r="C125" s="197"/>
      <c r="D125" s="198"/>
      <c r="E125" s="198"/>
      <c r="F125" s="198"/>
      <c r="G125" s="198"/>
      <c r="H125" s="198"/>
      <c r="I125" s="218"/>
      <c r="J125" s="123"/>
      <c r="K125" s="197"/>
      <c r="L125" s="198"/>
      <c r="M125" s="198"/>
      <c r="N125" s="198"/>
      <c r="O125" s="198"/>
      <c r="P125" s="198"/>
      <c r="Q125" s="121"/>
      <c r="R125" s="124">
        <v>1</v>
      </c>
      <c r="S125" s="198">
        <v>1</v>
      </c>
      <c r="T125" s="201"/>
      <c r="U125" s="198"/>
      <c r="V125" s="198"/>
      <c r="W125" s="198"/>
      <c r="X125" s="198"/>
      <c r="Y125" s="200"/>
      <c r="Z125" s="123"/>
      <c r="AA125" s="219">
        <v>1</v>
      </c>
      <c r="AB125" s="220">
        <v>1</v>
      </c>
      <c r="AC125" s="203">
        <v>1</v>
      </c>
      <c r="AD125" s="203">
        <v>1</v>
      </c>
      <c r="AE125" s="204"/>
    </row>
  </sheetData>
  <mergeCells count="10">
    <mergeCell ref="D64:J64"/>
    <mergeCell ref="L64:P64"/>
    <mergeCell ref="S64:T64"/>
    <mergeCell ref="U64:Z64"/>
    <mergeCell ref="AB64:AF64"/>
    <mergeCell ref="C1:I1"/>
    <mergeCell ref="K1:O1"/>
    <mergeCell ref="R1:S1"/>
    <mergeCell ref="T1:Y1"/>
    <mergeCell ref="AA1:AE1"/>
  </mergeCells>
  <conditionalFormatting sqref="C66:O81 C82:I125">
    <cfRule type="cellIs" dxfId="5" priority="4" stopIfTrue="1" operator="equal">
      <formula>0</formula>
    </cfRule>
  </conditionalFormatting>
  <conditionalFormatting sqref="C3:AE62">
    <cfRule type="cellIs" dxfId="4" priority="6" stopIfTrue="1" operator="equal">
      <formula>0</formula>
    </cfRule>
  </conditionalFormatting>
  <conditionalFormatting sqref="J82:O91 J92:N92 J93:O125">
    <cfRule type="cellIs" dxfId="3" priority="9" stopIfTrue="1" operator="equal">
      <formula>0</formula>
    </cfRule>
  </conditionalFormatting>
  <conditionalFormatting sqref="P66:AE125">
    <cfRule type="cellIs" dxfId="2" priority="1" stopIfTrue="1" operator="equal">
      <formula>0</formula>
    </cfRule>
  </conditionalFormatting>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filterMode="1">
    <tabColor rgb="FF9BBB59"/>
  </sheetPr>
  <dimension ref="A1:I82"/>
  <sheetViews>
    <sheetView zoomScale="70" zoomScaleNormal="70" workbookViewId="0">
      <selection activeCell="C62" sqref="C62"/>
    </sheetView>
  </sheetViews>
  <sheetFormatPr baseColWidth="10" defaultColWidth="9" defaultRowHeight="12.75" x14ac:dyDescent="0.2"/>
  <cols>
    <col min="1" max="9" width="20" customWidth="1"/>
  </cols>
  <sheetData>
    <row r="1" spans="1:9" ht="25.5" x14ac:dyDescent="0.2">
      <c r="A1" s="83" t="s">
        <v>187</v>
      </c>
      <c r="B1" s="83" t="s">
        <v>188</v>
      </c>
      <c r="C1" s="83" t="s">
        <v>0</v>
      </c>
      <c r="D1" s="83" t="s">
        <v>189</v>
      </c>
      <c r="E1" s="83" t="s">
        <v>190</v>
      </c>
      <c r="F1" s="83" t="s">
        <v>191</v>
      </c>
      <c r="G1" s="83" t="s">
        <v>192</v>
      </c>
      <c r="H1" s="83" t="s">
        <v>193</v>
      </c>
      <c r="I1" s="83" t="s">
        <v>194</v>
      </c>
    </row>
    <row r="2" spans="1:9" hidden="1" x14ac:dyDescent="0.2">
      <c r="A2" t="s">
        <v>130</v>
      </c>
      <c r="B2" t="s">
        <v>18</v>
      </c>
      <c r="C2">
        <v>56912.754000000001</v>
      </c>
      <c r="D2">
        <v>0.1629289800802495</v>
      </c>
      <c r="E2" t="s">
        <v>195</v>
      </c>
      <c r="F2" t="s">
        <v>196</v>
      </c>
      <c r="G2" t="s">
        <v>197</v>
      </c>
      <c r="H2" t="s">
        <v>198</v>
      </c>
      <c r="I2" t="s">
        <v>199</v>
      </c>
    </row>
    <row r="3" spans="1:9" hidden="1" x14ac:dyDescent="0.2">
      <c r="A3" t="s">
        <v>130</v>
      </c>
      <c r="B3" t="s">
        <v>20</v>
      </c>
      <c r="C3">
        <v>72619.3</v>
      </c>
      <c r="D3">
        <v>0.1674512939157648</v>
      </c>
      <c r="E3" t="s">
        <v>200</v>
      </c>
      <c r="F3" t="s">
        <v>196</v>
      </c>
      <c r="G3" t="s">
        <v>197</v>
      </c>
      <c r="H3" t="s">
        <v>198</v>
      </c>
      <c r="I3" t="s">
        <v>199</v>
      </c>
    </row>
    <row r="4" spans="1:9" hidden="1" x14ac:dyDescent="0.2">
      <c r="A4" t="s">
        <v>18</v>
      </c>
      <c r="B4" t="s">
        <v>138</v>
      </c>
      <c r="C4">
        <v>369.81200000000001</v>
      </c>
      <c r="D4">
        <v>0.68661641742818158</v>
      </c>
      <c r="E4" t="s">
        <v>201</v>
      </c>
      <c r="F4" t="s">
        <v>196</v>
      </c>
      <c r="G4" t="s">
        <v>197</v>
      </c>
      <c r="H4" t="s">
        <v>202</v>
      </c>
      <c r="I4" t="s">
        <v>199</v>
      </c>
    </row>
    <row r="5" spans="1:9" hidden="1" x14ac:dyDescent="0.2">
      <c r="A5" t="s">
        <v>20</v>
      </c>
      <c r="B5" t="s">
        <v>138</v>
      </c>
      <c r="C5">
        <v>1048.8489999999999</v>
      </c>
      <c r="D5">
        <v>0.65181218315832712</v>
      </c>
      <c r="E5" t="s">
        <v>203</v>
      </c>
      <c r="F5" t="s">
        <v>196</v>
      </c>
      <c r="G5" t="s">
        <v>197</v>
      </c>
      <c r="H5" t="s">
        <v>202</v>
      </c>
      <c r="I5" t="s">
        <v>199</v>
      </c>
    </row>
    <row r="6" spans="1:9" hidden="1" x14ac:dyDescent="0.2">
      <c r="A6" t="s">
        <v>128</v>
      </c>
      <c r="B6" t="s">
        <v>18</v>
      </c>
      <c r="C6">
        <v>1411.422</v>
      </c>
      <c r="D6">
        <v>0.14113337566937331</v>
      </c>
      <c r="E6" t="s">
        <v>204</v>
      </c>
      <c r="F6" t="s">
        <v>196</v>
      </c>
      <c r="G6" t="s">
        <v>197</v>
      </c>
      <c r="H6" t="s">
        <v>198</v>
      </c>
      <c r="I6" t="s">
        <v>199</v>
      </c>
    </row>
    <row r="7" spans="1:9" hidden="1" x14ac:dyDescent="0.2">
      <c r="A7" t="s">
        <v>128</v>
      </c>
      <c r="B7" t="s">
        <v>20</v>
      </c>
      <c r="C7">
        <v>1610.627</v>
      </c>
      <c r="D7">
        <v>0.14868183537920091</v>
      </c>
      <c r="E7" t="s">
        <v>205</v>
      </c>
      <c r="F7" t="s">
        <v>196</v>
      </c>
      <c r="G7" t="s">
        <v>197</v>
      </c>
      <c r="H7" t="s">
        <v>198</v>
      </c>
      <c r="I7" t="s">
        <v>199</v>
      </c>
    </row>
    <row r="8" spans="1:9" hidden="1" x14ac:dyDescent="0.2">
      <c r="A8" t="s">
        <v>18</v>
      </c>
      <c r="B8" t="s">
        <v>134</v>
      </c>
      <c r="C8">
        <v>263.84135684314208</v>
      </c>
      <c r="D8">
        <v>0.23668408683820741</v>
      </c>
      <c r="E8" t="s">
        <v>206</v>
      </c>
      <c r="F8" t="s">
        <v>196</v>
      </c>
      <c r="G8" t="s">
        <v>197</v>
      </c>
      <c r="H8" t="s">
        <v>198</v>
      </c>
      <c r="I8" t="s">
        <v>199</v>
      </c>
    </row>
    <row r="9" spans="1:9" hidden="1" x14ac:dyDescent="0.2">
      <c r="A9" t="s">
        <v>20</v>
      </c>
      <c r="B9" t="s">
        <v>134</v>
      </c>
      <c r="C9">
        <v>395.2699407137635</v>
      </c>
      <c r="D9">
        <v>0.55879273584607236</v>
      </c>
      <c r="E9" t="s">
        <v>207</v>
      </c>
      <c r="F9" t="s">
        <v>196</v>
      </c>
      <c r="G9" t="s">
        <v>197</v>
      </c>
      <c r="H9" t="s">
        <v>198</v>
      </c>
      <c r="I9" t="s">
        <v>199</v>
      </c>
    </row>
    <row r="10" spans="1:9" hidden="1" x14ac:dyDescent="0.2">
      <c r="A10" t="s">
        <v>136</v>
      </c>
      <c r="B10" t="s">
        <v>36</v>
      </c>
      <c r="C10">
        <v>13.115356522704101</v>
      </c>
      <c r="D10">
        <v>0.2</v>
      </c>
      <c r="E10" t="s">
        <v>208</v>
      </c>
      <c r="F10" t="s">
        <v>209</v>
      </c>
      <c r="G10" t="s">
        <v>210</v>
      </c>
      <c r="H10" t="s">
        <v>211</v>
      </c>
    </row>
    <row r="11" spans="1:9" hidden="1" x14ac:dyDescent="0.2">
      <c r="A11" t="s">
        <v>136</v>
      </c>
      <c r="B11" t="s">
        <v>76</v>
      </c>
      <c r="C11">
        <v>85.171943977751596</v>
      </c>
      <c r="D11">
        <v>0.3</v>
      </c>
      <c r="E11" t="s">
        <v>212</v>
      </c>
      <c r="F11" t="s">
        <v>213</v>
      </c>
      <c r="G11" t="s">
        <v>214</v>
      </c>
      <c r="H11" t="s">
        <v>215</v>
      </c>
    </row>
    <row r="12" spans="1:9" hidden="1" x14ac:dyDescent="0.2">
      <c r="A12" t="s">
        <v>136</v>
      </c>
      <c r="B12" t="s">
        <v>30</v>
      </c>
      <c r="C12">
        <v>11.208</v>
      </c>
      <c r="D12">
        <v>0.15</v>
      </c>
      <c r="E12" t="s">
        <v>216</v>
      </c>
      <c r="F12" t="s">
        <v>209</v>
      </c>
      <c r="G12" t="s">
        <v>197</v>
      </c>
      <c r="H12" t="s">
        <v>211</v>
      </c>
    </row>
    <row r="13" spans="1:9" hidden="1" x14ac:dyDescent="0.2">
      <c r="A13" t="s">
        <v>136</v>
      </c>
      <c r="B13" t="s">
        <v>26</v>
      </c>
      <c r="C13">
        <v>10.294</v>
      </c>
      <c r="D13">
        <v>0.15</v>
      </c>
      <c r="E13" t="s">
        <v>217</v>
      </c>
      <c r="F13" t="s">
        <v>209</v>
      </c>
      <c r="G13" t="s">
        <v>197</v>
      </c>
      <c r="H13" t="s">
        <v>211</v>
      </c>
    </row>
    <row r="14" spans="1:9" hidden="1" x14ac:dyDescent="0.2">
      <c r="A14" t="s">
        <v>136</v>
      </c>
      <c r="B14" t="s">
        <v>28</v>
      </c>
      <c r="C14">
        <v>362.267</v>
      </c>
      <c r="D14">
        <v>0.15</v>
      </c>
      <c r="E14" t="s">
        <v>218</v>
      </c>
      <c r="F14" t="s">
        <v>209</v>
      </c>
      <c r="G14" t="s">
        <v>197</v>
      </c>
      <c r="H14" t="s">
        <v>211</v>
      </c>
    </row>
    <row r="15" spans="1:9" hidden="1" x14ac:dyDescent="0.2">
      <c r="A15" t="s">
        <v>181</v>
      </c>
      <c r="B15" t="s">
        <v>22</v>
      </c>
      <c r="C15">
        <v>445.09960558980617</v>
      </c>
      <c r="D15">
        <v>0.46120263297883679</v>
      </c>
      <c r="E15" t="s">
        <v>219</v>
      </c>
      <c r="F15" t="s">
        <v>213</v>
      </c>
      <c r="G15" t="s">
        <v>214</v>
      </c>
      <c r="H15" t="s">
        <v>220</v>
      </c>
    </row>
    <row r="16" spans="1:9" x14ac:dyDescent="0.2">
      <c r="A16" t="s">
        <v>179</v>
      </c>
      <c r="B16" t="s">
        <v>22</v>
      </c>
      <c r="C16">
        <v>3.2121205607956509</v>
      </c>
      <c r="D16">
        <v>0.3</v>
      </c>
      <c r="E16" t="s">
        <v>221</v>
      </c>
      <c r="F16" t="s">
        <v>213</v>
      </c>
      <c r="G16" t="s">
        <v>214</v>
      </c>
      <c r="H16" t="s">
        <v>222</v>
      </c>
    </row>
    <row r="17" spans="1:8" hidden="1" x14ac:dyDescent="0.2">
      <c r="A17" t="s">
        <v>176</v>
      </c>
      <c r="B17" t="s">
        <v>26</v>
      </c>
      <c r="C17">
        <v>1.806</v>
      </c>
      <c r="D17">
        <v>0.2</v>
      </c>
      <c r="E17" t="s">
        <v>223</v>
      </c>
      <c r="F17" t="s">
        <v>209</v>
      </c>
      <c r="G17" t="s">
        <v>197</v>
      </c>
      <c r="H17" t="s">
        <v>211</v>
      </c>
    </row>
    <row r="18" spans="1:8" hidden="1" x14ac:dyDescent="0.2">
      <c r="A18" t="s">
        <v>176</v>
      </c>
      <c r="B18" t="s">
        <v>28</v>
      </c>
      <c r="C18">
        <v>38.421999999999997</v>
      </c>
      <c r="D18">
        <v>0.2</v>
      </c>
      <c r="E18" t="s">
        <v>224</v>
      </c>
      <c r="F18" t="s">
        <v>209</v>
      </c>
      <c r="G18" t="s">
        <v>197</v>
      </c>
      <c r="H18" t="s">
        <v>211</v>
      </c>
    </row>
    <row r="19" spans="1:8" hidden="1" x14ac:dyDescent="0.2">
      <c r="A19" t="s">
        <v>176</v>
      </c>
      <c r="B19" t="s">
        <v>36</v>
      </c>
      <c r="C19">
        <v>120.6784141916024</v>
      </c>
      <c r="D19">
        <v>0.3</v>
      </c>
      <c r="E19" t="s">
        <v>225</v>
      </c>
      <c r="F19" t="s">
        <v>213</v>
      </c>
      <c r="G19" t="s">
        <v>226</v>
      </c>
      <c r="H19" t="s">
        <v>227</v>
      </c>
    </row>
    <row r="20" spans="1:8" hidden="1" x14ac:dyDescent="0.2">
      <c r="A20" t="s">
        <v>115</v>
      </c>
      <c r="B20" t="s">
        <v>165</v>
      </c>
      <c r="C20">
        <v>465.47388331046648</v>
      </c>
      <c r="D20">
        <v>0.3</v>
      </c>
      <c r="E20" t="s">
        <v>228</v>
      </c>
      <c r="F20" t="s">
        <v>213</v>
      </c>
      <c r="G20" t="s">
        <v>226</v>
      </c>
      <c r="H20" t="s">
        <v>227</v>
      </c>
    </row>
    <row r="21" spans="1:8" hidden="1" x14ac:dyDescent="0.2">
      <c r="A21" t="s">
        <v>36</v>
      </c>
      <c r="B21" t="s">
        <v>165</v>
      </c>
      <c r="C21">
        <v>287.32955759905337</v>
      </c>
      <c r="D21">
        <v>0.3</v>
      </c>
      <c r="E21" t="s">
        <v>229</v>
      </c>
      <c r="F21" t="s">
        <v>213</v>
      </c>
      <c r="G21" t="s">
        <v>226</v>
      </c>
      <c r="H21" t="s">
        <v>227</v>
      </c>
    </row>
    <row r="22" spans="1:8" hidden="1" x14ac:dyDescent="0.2">
      <c r="A22" t="s">
        <v>36</v>
      </c>
      <c r="B22" t="s">
        <v>176</v>
      </c>
      <c r="C22">
        <v>6.2885272921265836</v>
      </c>
      <c r="D22">
        <v>0.3</v>
      </c>
      <c r="E22" t="s">
        <v>230</v>
      </c>
      <c r="F22" t="s">
        <v>209</v>
      </c>
      <c r="G22" t="s">
        <v>210</v>
      </c>
      <c r="H22" t="s">
        <v>211</v>
      </c>
    </row>
    <row r="23" spans="1:8" hidden="1" x14ac:dyDescent="0.2">
      <c r="A23" t="s">
        <v>76</v>
      </c>
      <c r="B23" t="s">
        <v>165</v>
      </c>
      <c r="C23">
        <v>0.99557825931723942</v>
      </c>
      <c r="D23">
        <v>0.2</v>
      </c>
      <c r="E23" t="s">
        <v>231</v>
      </c>
      <c r="F23" t="s">
        <v>213</v>
      </c>
      <c r="G23" t="s">
        <v>214</v>
      </c>
      <c r="H23" t="s">
        <v>232</v>
      </c>
    </row>
    <row r="24" spans="1:8" hidden="1" x14ac:dyDescent="0.2">
      <c r="A24" t="s">
        <v>76</v>
      </c>
      <c r="B24" t="s">
        <v>170</v>
      </c>
      <c r="C24">
        <v>44.287560018293568</v>
      </c>
      <c r="D24">
        <v>0.3</v>
      </c>
      <c r="E24" t="s">
        <v>233</v>
      </c>
      <c r="F24" t="s">
        <v>213</v>
      </c>
      <c r="G24" t="s">
        <v>214</v>
      </c>
      <c r="H24" t="s">
        <v>232</v>
      </c>
    </row>
    <row r="25" spans="1:8" hidden="1" x14ac:dyDescent="0.2">
      <c r="A25" t="s">
        <v>76</v>
      </c>
      <c r="B25" t="s">
        <v>169</v>
      </c>
      <c r="C25">
        <v>264.10885148181461</v>
      </c>
      <c r="D25">
        <v>0.3</v>
      </c>
      <c r="E25" t="s">
        <v>234</v>
      </c>
      <c r="F25" t="s">
        <v>213</v>
      </c>
      <c r="G25" t="s">
        <v>214</v>
      </c>
      <c r="H25" t="s">
        <v>232</v>
      </c>
    </row>
    <row r="26" spans="1:8" hidden="1" x14ac:dyDescent="0.2">
      <c r="A26" t="s">
        <v>76</v>
      </c>
      <c r="B26" t="s">
        <v>176</v>
      </c>
      <c r="C26">
        <v>13.691000000000001</v>
      </c>
      <c r="D26">
        <v>0.3</v>
      </c>
      <c r="E26" t="s">
        <v>235</v>
      </c>
      <c r="F26" t="s">
        <v>209</v>
      </c>
      <c r="G26" t="s">
        <v>197</v>
      </c>
      <c r="H26" t="s">
        <v>211</v>
      </c>
    </row>
    <row r="27" spans="1:8" hidden="1" x14ac:dyDescent="0.2">
      <c r="A27" t="s">
        <v>34</v>
      </c>
      <c r="B27" t="s">
        <v>157</v>
      </c>
      <c r="C27">
        <v>0</v>
      </c>
      <c r="D27">
        <v>0</v>
      </c>
      <c r="E27" t="s">
        <v>236</v>
      </c>
      <c r="F27" t="s">
        <v>213</v>
      </c>
      <c r="G27" t="s">
        <v>237</v>
      </c>
      <c r="H27" t="s">
        <v>238</v>
      </c>
    </row>
    <row r="28" spans="1:8" hidden="1" x14ac:dyDescent="0.2">
      <c r="A28" t="s">
        <v>32</v>
      </c>
      <c r="B28" t="s">
        <v>157</v>
      </c>
      <c r="C28">
        <v>0</v>
      </c>
      <c r="D28">
        <v>0</v>
      </c>
      <c r="E28" t="s">
        <v>236</v>
      </c>
      <c r="F28" t="s">
        <v>213</v>
      </c>
      <c r="G28" t="s">
        <v>239</v>
      </c>
      <c r="H28" t="s">
        <v>238</v>
      </c>
    </row>
    <row r="29" spans="1:8" hidden="1" x14ac:dyDescent="0.2">
      <c r="A29" t="s">
        <v>28</v>
      </c>
      <c r="B29" t="s">
        <v>176</v>
      </c>
      <c r="C29">
        <v>89.733999999999995</v>
      </c>
      <c r="D29">
        <v>0.3</v>
      </c>
      <c r="E29" t="s">
        <v>240</v>
      </c>
      <c r="F29" t="s">
        <v>209</v>
      </c>
      <c r="G29" t="s">
        <v>197</v>
      </c>
      <c r="H29" t="s">
        <v>211</v>
      </c>
    </row>
    <row r="30" spans="1:8" hidden="1" x14ac:dyDescent="0.2">
      <c r="A30" t="s">
        <v>26</v>
      </c>
      <c r="B30" t="s">
        <v>176</v>
      </c>
      <c r="C30">
        <v>4.3019999999999996</v>
      </c>
      <c r="D30">
        <v>0.3</v>
      </c>
      <c r="E30" t="s">
        <v>241</v>
      </c>
      <c r="F30" t="s">
        <v>209</v>
      </c>
      <c r="G30" t="s">
        <v>197</v>
      </c>
      <c r="H30" t="s">
        <v>211</v>
      </c>
    </row>
    <row r="31" spans="1:8" hidden="1" x14ac:dyDescent="0.2">
      <c r="A31" t="s">
        <v>34</v>
      </c>
      <c r="B31" t="s">
        <v>176</v>
      </c>
      <c r="C31">
        <v>3</v>
      </c>
      <c r="D31">
        <v>0.3</v>
      </c>
      <c r="E31" t="s">
        <v>242</v>
      </c>
      <c r="F31" t="s">
        <v>209</v>
      </c>
      <c r="G31" t="s">
        <v>197</v>
      </c>
      <c r="H31" t="s">
        <v>243</v>
      </c>
    </row>
    <row r="32" spans="1:8" hidden="1" x14ac:dyDescent="0.2">
      <c r="A32" t="s">
        <v>32</v>
      </c>
      <c r="B32" t="s">
        <v>176</v>
      </c>
      <c r="C32">
        <v>1.458</v>
      </c>
      <c r="D32">
        <v>0.3</v>
      </c>
      <c r="E32" t="s">
        <v>244</v>
      </c>
      <c r="F32" t="s">
        <v>209</v>
      </c>
      <c r="G32" t="s">
        <v>197</v>
      </c>
      <c r="H32" t="s">
        <v>243</v>
      </c>
    </row>
    <row r="33" spans="1:8" hidden="1" x14ac:dyDescent="0.2">
      <c r="A33" t="s">
        <v>22</v>
      </c>
      <c r="B33" t="s">
        <v>181</v>
      </c>
      <c r="C33">
        <v>351.89163849593149</v>
      </c>
      <c r="D33">
        <v>0.47912749050407433</v>
      </c>
      <c r="E33" t="s">
        <v>245</v>
      </c>
      <c r="F33" t="s">
        <v>213</v>
      </c>
      <c r="G33" t="s">
        <v>246</v>
      </c>
      <c r="H33" t="s">
        <v>220</v>
      </c>
    </row>
    <row r="34" spans="1:8" hidden="1" x14ac:dyDescent="0.2">
      <c r="A34" t="s">
        <v>22</v>
      </c>
      <c r="B34" t="s">
        <v>179</v>
      </c>
      <c r="C34">
        <v>30.6571931001899</v>
      </c>
      <c r="D34">
        <v>0.3</v>
      </c>
      <c r="E34" t="s">
        <v>247</v>
      </c>
      <c r="F34" t="s">
        <v>213</v>
      </c>
      <c r="G34" t="s">
        <v>246</v>
      </c>
      <c r="H34" t="s">
        <v>222</v>
      </c>
    </row>
    <row r="35" spans="1:8" hidden="1" x14ac:dyDescent="0.2">
      <c r="A35" t="s">
        <v>147</v>
      </c>
      <c r="B35" t="s">
        <v>43</v>
      </c>
      <c r="C35">
        <v>2.0012878417215241</v>
      </c>
      <c r="D35">
        <v>0.3</v>
      </c>
      <c r="E35" t="s">
        <v>248</v>
      </c>
      <c r="F35" t="s">
        <v>196</v>
      </c>
      <c r="G35" t="s">
        <v>249</v>
      </c>
      <c r="H35" t="s">
        <v>211</v>
      </c>
    </row>
    <row r="36" spans="1:8" hidden="1" x14ac:dyDescent="0.2">
      <c r="A36" t="s">
        <v>147</v>
      </c>
      <c r="B36" t="s">
        <v>49</v>
      </c>
      <c r="C36">
        <v>0</v>
      </c>
      <c r="D36">
        <v>0</v>
      </c>
      <c r="E36" t="s">
        <v>236</v>
      </c>
      <c r="F36" t="s">
        <v>196</v>
      </c>
      <c r="G36" t="s">
        <v>249</v>
      </c>
      <c r="H36" t="s">
        <v>211</v>
      </c>
    </row>
    <row r="37" spans="1:8" hidden="1" x14ac:dyDescent="0.2">
      <c r="A37" t="s">
        <v>147</v>
      </c>
      <c r="B37" t="s">
        <v>47</v>
      </c>
      <c r="C37">
        <v>0</v>
      </c>
      <c r="D37">
        <v>0</v>
      </c>
      <c r="E37" t="s">
        <v>236</v>
      </c>
      <c r="F37" t="s">
        <v>196</v>
      </c>
      <c r="G37" t="s">
        <v>249</v>
      </c>
      <c r="H37" t="s">
        <v>211</v>
      </c>
    </row>
    <row r="38" spans="1:8" hidden="1" x14ac:dyDescent="0.2">
      <c r="A38" t="s">
        <v>149</v>
      </c>
      <c r="B38" t="s">
        <v>45</v>
      </c>
      <c r="C38">
        <v>234.35661344310691</v>
      </c>
      <c r="D38">
        <v>0.1</v>
      </c>
      <c r="E38" t="s">
        <v>250</v>
      </c>
      <c r="F38" t="s">
        <v>196</v>
      </c>
      <c r="G38" t="s">
        <v>251</v>
      </c>
      <c r="H38" t="s">
        <v>211</v>
      </c>
    </row>
    <row r="39" spans="1:8" hidden="1" x14ac:dyDescent="0.2">
      <c r="A39" t="s">
        <v>181</v>
      </c>
      <c r="B39" t="s">
        <v>51</v>
      </c>
      <c r="C39">
        <v>35.993748803415443</v>
      </c>
      <c r="D39">
        <v>10</v>
      </c>
      <c r="E39" t="s">
        <v>252</v>
      </c>
      <c r="F39" t="s">
        <v>213</v>
      </c>
      <c r="G39" t="s">
        <v>253</v>
      </c>
      <c r="H39" t="s">
        <v>220</v>
      </c>
    </row>
    <row r="40" spans="1:8" x14ac:dyDescent="0.2">
      <c r="A40" t="s">
        <v>179</v>
      </c>
      <c r="B40" t="s">
        <v>51</v>
      </c>
      <c r="C40">
        <v>17.49438973490652</v>
      </c>
      <c r="D40">
        <v>0.3</v>
      </c>
      <c r="E40" t="s">
        <v>254</v>
      </c>
      <c r="F40" t="s">
        <v>213</v>
      </c>
      <c r="G40" t="s">
        <v>253</v>
      </c>
      <c r="H40" t="s">
        <v>222</v>
      </c>
    </row>
    <row r="41" spans="1:8" hidden="1" x14ac:dyDescent="0.2">
      <c r="A41" t="s">
        <v>176</v>
      </c>
      <c r="B41" t="s">
        <v>45</v>
      </c>
      <c r="C41">
        <v>150.08108276679349</v>
      </c>
      <c r="D41">
        <v>0.3</v>
      </c>
      <c r="E41" t="s">
        <v>229</v>
      </c>
      <c r="F41" t="s">
        <v>255</v>
      </c>
      <c r="G41" t="s">
        <v>251</v>
      </c>
      <c r="H41" t="s">
        <v>256</v>
      </c>
    </row>
    <row r="42" spans="1:8" x14ac:dyDescent="0.2">
      <c r="A42" t="s">
        <v>179</v>
      </c>
      <c r="B42" t="s">
        <v>39</v>
      </c>
      <c r="C42">
        <v>3.9774620187640379</v>
      </c>
      <c r="D42">
        <v>0.3</v>
      </c>
      <c r="E42" t="s">
        <v>257</v>
      </c>
      <c r="F42" t="s">
        <v>213</v>
      </c>
      <c r="G42" t="s">
        <v>258</v>
      </c>
      <c r="H42" t="s">
        <v>222</v>
      </c>
    </row>
    <row r="43" spans="1:8" hidden="1" x14ac:dyDescent="0.2">
      <c r="A43" t="s">
        <v>181</v>
      </c>
      <c r="B43" t="s">
        <v>39</v>
      </c>
      <c r="C43">
        <v>16.759895779225818</v>
      </c>
      <c r="D43">
        <v>10</v>
      </c>
      <c r="E43" t="s">
        <v>259</v>
      </c>
      <c r="F43" t="s">
        <v>213</v>
      </c>
      <c r="G43" t="s">
        <v>258</v>
      </c>
      <c r="H43" t="s">
        <v>220</v>
      </c>
    </row>
    <row r="44" spans="1:8" hidden="1" x14ac:dyDescent="0.2">
      <c r="A44" t="s">
        <v>53</v>
      </c>
      <c r="B44" t="s">
        <v>170</v>
      </c>
      <c r="C44">
        <v>2.4988964554826758</v>
      </c>
      <c r="D44">
        <v>0.3</v>
      </c>
      <c r="E44" t="s">
        <v>260</v>
      </c>
      <c r="F44" t="s">
        <v>213</v>
      </c>
      <c r="G44" t="s">
        <v>246</v>
      </c>
      <c r="H44" t="s">
        <v>232</v>
      </c>
    </row>
    <row r="45" spans="1:8" hidden="1" x14ac:dyDescent="0.2">
      <c r="A45" t="s">
        <v>53</v>
      </c>
      <c r="B45" t="s">
        <v>169</v>
      </c>
      <c r="C45">
        <v>122.029733807947</v>
      </c>
      <c r="D45">
        <v>0.3</v>
      </c>
      <c r="E45" t="s">
        <v>261</v>
      </c>
      <c r="F45" t="s">
        <v>213</v>
      </c>
      <c r="G45" t="s">
        <v>246</v>
      </c>
      <c r="H45" t="s">
        <v>262</v>
      </c>
    </row>
    <row r="46" spans="1:8" hidden="1" x14ac:dyDescent="0.2">
      <c r="A46" t="s">
        <v>53</v>
      </c>
      <c r="B46" t="s">
        <v>157</v>
      </c>
      <c r="C46">
        <v>261.20868872641211</v>
      </c>
      <c r="D46">
        <v>0.15</v>
      </c>
      <c r="E46" t="s">
        <v>229</v>
      </c>
      <c r="F46" t="s">
        <v>213</v>
      </c>
      <c r="G46" t="s">
        <v>246</v>
      </c>
      <c r="H46" t="s">
        <v>238</v>
      </c>
    </row>
    <row r="47" spans="1:8" hidden="1" x14ac:dyDescent="0.2">
      <c r="A47" t="s">
        <v>51</v>
      </c>
      <c r="B47" t="s">
        <v>179</v>
      </c>
      <c r="C47">
        <v>99.285795740178884</v>
      </c>
      <c r="D47">
        <v>0.3</v>
      </c>
      <c r="E47" t="s">
        <v>263</v>
      </c>
      <c r="F47" t="s">
        <v>213</v>
      </c>
      <c r="G47" t="s">
        <v>253</v>
      </c>
      <c r="H47" t="s">
        <v>222</v>
      </c>
    </row>
    <row r="48" spans="1:8" hidden="1" x14ac:dyDescent="0.2">
      <c r="A48" t="s">
        <v>51</v>
      </c>
      <c r="B48" t="s">
        <v>181</v>
      </c>
      <c r="C48">
        <v>15.209560019089629</v>
      </c>
      <c r="D48">
        <v>10</v>
      </c>
      <c r="E48" t="s">
        <v>264</v>
      </c>
      <c r="F48" t="s">
        <v>213</v>
      </c>
      <c r="G48" t="s">
        <v>253</v>
      </c>
      <c r="H48" t="s">
        <v>220</v>
      </c>
    </row>
    <row r="49" spans="1:8" hidden="1" x14ac:dyDescent="0.2">
      <c r="A49" t="s">
        <v>45</v>
      </c>
      <c r="B49" t="s">
        <v>171</v>
      </c>
      <c r="C49">
        <v>250</v>
      </c>
      <c r="D49">
        <v>0.5</v>
      </c>
      <c r="E49" t="s">
        <v>265</v>
      </c>
      <c r="F49" t="s">
        <v>255</v>
      </c>
      <c r="G49" t="s">
        <v>251</v>
      </c>
      <c r="H49" t="s">
        <v>256</v>
      </c>
    </row>
    <row r="50" spans="1:8" hidden="1" x14ac:dyDescent="0.2">
      <c r="A50" t="s">
        <v>45</v>
      </c>
      <c r="B50" t="s">
        <v>161</v>
      </c>
      <c r="C50">
        <v>43.0232437264808</v>
      </c>
      <c r="D50">
        <v>1</v>
      </c>
      <c r="E50" t="s">
        <v>266</v>
      </c>
      <c r="F50" t="s">
        <v>196</v>
      </c>
      <c r="G50" t="s">
        <v>251</v>
      </c>
      <c r="H50" t="s">
        <v>256</v>
      </c>
    </row>
    <row r="51" spans="1:8" hidden="1" x14ac:dyDescent="0.2">
      <c r="A51" t="s">
        <v>45</v>
      </c>
      <c r="B51" t="s">
        <v>176</v>
      </c>
      <c r="C51">
        <v>63.034054762053273</v>
      </c>
      <c r="D51">
        <v>1</v>
      </c>
      <c r="E51" t="s">
        <v>225</v>
      </c>
      <c r="F51" t="s">
        <v>196</v>
      </c>
      <c r="G51" t="s">
        <v>251</v>
      </c>
      <c r="H51" t="s">
        <v>256</v>
      </c>
    </row>
    <row r="52" spans="1:8" hidden="1" x14ac:dyDescent="0.2">
      <c r="A52" t="s">
        <v>43</v>
      </c>
      <c r="B52" t="s">
        <v>176</v>
      </c>
      <c r="C52">
        <v>0</v>
      </c>
      <c r="D52">
        <v>0</v>
      </c>
      <c r="E52" t="s">
        <v>236</v>
      </c>
      <c r="F52" t="s">
        <v>196</v>
      </c>
      <c r="G52" t="s">
        <v>249</v>
      </c>
      <c r="H52" t="s">
        <v>256</v>
      </c>
    </row>
    <row r="53" spans="1:8" hidden="1" x14ac:dyDescent="0.2">
      <c r="A53" t="s">
        <v>39</v>
      </c>
      <c r="B53" t="s">
        <v>181</v>
      </c>
      <c r="C53">
        <v>11.2176693299007</v>
      </c>
      <c r="D53">
        <v>10</v>
      </c>
      <c r="E53" t="s">
        <v>267</v>
      </c>
      <c r="F53" t="s">
        <v>213</v>
      </c>
      <c r="G53" t="s">
        <v>258</v>
      </c>
      <c r="H53" t="s">
        <v>220</v>
      </c>
    </row>
    <row r="54" spans="1:8" hidden="1" x14ac:dyDescent="0.2">
      <c r="A54" t="s">
        <v>39</v>
      </c>
      <c r="B54" t="s">
        <v>179</v>
      </c>
      <c r="C54">
        <v>7.4009128472483449E-2</v>
      </c>
      <c r="D54">
        <v>0.3</v>
      </c>
      <c r="E54" t="s">
        <v>268</v>
      </c>
      <c r="F54" t="s">
        <v>213</v>
      </c>
      <c r="G54" t="s">
        <v>258</v>
      </c>
      <c r="H54" t="s">
        <v>222</v>
      </c>
    </row>
    <row r="55" spans="1:8" hidden="1" x14ac:dyDescent="0.2">
      <c r="A55" t="s">
        <v>47</v>
      </c>
      <c r="B55" t="s">
        <v>171</v>
      </c>
      <c r="C55">
        <v>0.50032196043038091</v>
      </c>
      <c r="D55">
        <v>1</v>
      </c>
      <c r="E55" t="s">
        <v>269</v>
      </c>
      <c r="F55" t="s">
        <v>196</v>
      </c>
      <c r="G55" t="s">
        <v>249</v>
      </c>
      <c r="H55" t="s">
        <v>256</v>
      </c>
    </row>
    <row r="56" spans="1:8" hidden="1" x14ac:dyDescent="0.2">
      <c r="A56" t="s">
        <v>151</v>
      </c>
      <c r="B56" t="s">
        <v>80</v>
      </c>
      <c r="C56">
        <v>102.29801780915869</v>
      </c>
      <c r="D56">
        <v>0.15</v>
      </c>
      <c r="E56" t="s">
        <v>270</v>
      </c>
      <c r="F56" t="s">
        <v>213</v>
      </c>
      <c r="G56" t="s">
        <v>271</v>
      </c>
      <c r="H56" t="s">
        <v>272</v>
      </c>
    </row>
    <row r="57" spans="1:8" hidden="1" x14ac:dyDescent="0.2">
      <c r="A57" t="s">
        <v>176</v>
      </c>
      <c r="B57" t="s">
        <v>80</v>
      </c>
      <c r="C57">
        <v>23.249549502081511</v>
      </c>
      <c r="D57">
        <v>1</v>
      </c>
      <c r="E57" t="s">
        <v>273</v>
      </c>
      <c r="F57" t="s">
        <v>213</v>
      </c>
      <c r="G57" t="s">
        <v>271</v>
      </c>
      <c r="H57" t="s">
        <v>238</v>
      </c>
    </row>
    <row r="58" spans="1:8" hidden="1" x14ac:dyDescent="0.2">
      <c r="A58" t="s">
        <v>161</v>
      </c>
      <c r="B58" t="s">
        <v>81</v>
      </c>
      <c r="C58">
        <v>43.94908039104461</v>
      </c>
      <c r="D58">
        <v>1</v>
      </c>
      <c r="E58" t="s">
        <v>266</v>
      </c>
      <c r="F58" t="s">
        <v>196</v>
      </c>
      <c r="G58" t="s">
        <v>274</v>
      </c>
      <c r="H58" t="s">
        <v>256</v>
      </c>
    </row>
    <row r="59" spans="1:8" hidden="1" x14ac:dyDescent="0.2">
      <c r="A59" t="s">
        <v>153</v>
      </c>
      <c r="B59" t="s">
        <v>86</v>
      </c>
      <c r="C59">
        <v>0</v>
      </c>
      <c r="D59">
        <v>0</v>
      </c>
      <c r="E59" t="s">
        <v>236</v>
      </c>
      <c r="F59" t="s">
        <v>196</v>
      </c>
      <c r="G59" t="s">
        <v>275</v>
      </c>
      <c r="H59" t="s">
        <v>276</v>
      </c>
    </row>
    <row r="60" spans="1:8" x14ac:dyDescent="0.2">
      <c r="A60" t="s">
        <v>179</v>
      </c>
      <c r="B60" t="s">
        <v>81</v>
      </c>
      <c r="C60">
        <v>0</v>
      </c>
      <c r="D60">
        <v>0</v>
      </c>
      <c r="E60" t="s">
        <v>236</v>
      </c>
      <c r="F60" t="s">
        <v>213</v>
      </c>
      <c r="G60" t="s">
        <v>277</v>
      </c>
      <c r="H60" t="s">
        <v>220</v>
      </c>
    </row>
    <row r="61" spans="1:8" x14ac:dyDescent="0.2">
      <c r="A61" t="s">
        <v>179</v>
      </c>
      <c r="B61" t="s">
        <v>82</v>
      </c>
      <c r="C61">
        <v>22.39814042410131</v>
      </c>
      <c r="D61">
        <v>0.3</v>
      </c>
      <c r="E61" t="s">
        <v>278</v>
      </c>
      <c r="F61" t="s">
        <v>213</v>
      </c>
      <c r="G61" t="s">
        <v>279</v>
      </c>
      <c r="H61" t="s">
        <v>222</v>
      </c>
    </row>
    <row r="62" spans="1:8" hidden="1" x14ac:dyDescent="0.2">
      <c r="A62" t="s">
        <v>181</v>
      </c>
      <c r="B62" t="s">
        <v>81</v>
      </c>
      <c r="C62">
        <v>195.814969118665</v>
      </c>
      <c r="D62">
        <v>0.50062443169236059</v>
      </c>
      <c r="E62" t="s">
        <v>280</v>
      </c>
      <c r="F62" t="s">
        <v>213</v>
      </c>
      <c r="G62" t="s">
        <v>277</v>
      </c>
      <c r="H62" t="s">
        <v>220</v>
      </c>
    </row>
    <row r="63" spans="1:8" hidden="1" x14ac:dyDescent="0.2">
      <c r="A63" t="s">
        <v>181</v>
      </c>
      <c r="B63" t="s">
        <v>82</v>
      </c>
      <c r="C63">
        <v>10.02947288350037</v>
      </c>
      <c r="D63">
        <v>10</v>
      </c>
      <c r="E63" t="s">
        <v>281</v>
      </c>
      <c r="F63" t="s">
        <v>213</v>
      </c>
      <c r="G63" t="s">
        <v>279</v>
      </c>
      <c r="H63" t="s">
        <v>220</v>
      </c>
    </row>
    <row r="64" spans="1:8" hidden="1" x14ac:dyDescent="0.2">
      <c r="A64" t="s">
        <v>80</v>
      </c>
      <c r="B64" t="s">
        <v>165</v>
      </c>
      <c r="C64">
        <v>74.39855840666084</v>
      </c>
      <c r="D64">
        <v>0.3</v>
      </c>
      <c r="E64" t="s">
        <v>282</v>
      </c>
      <c r="F64" t="s">
        <v>213</v>
      </c>
      <c r="G64" t="s">
        <v>271</v>
      </c>
      <c r="H64" t="s">
        <v>227</v>
      </c>
    </row>
    <row r="65" spans="1:8" hidden="1" x14ac:dyDescent="0.2">
      <c r="A65" t="s">
        <v>80</v>
      </c>
      <c r="B65" t="s">
        <v>170</v>
      </c>
      <c r="C65">
        <v>15.993365102481871</v>
      </c>
      <c r="D65">
        <v>0.3</v>
      </c>
      <c r="E65" t="s">
        <v>283</v>
      </c>
      <c r="F65" t="s">
        <v>213</v>
      </c>
      <c r="G65" t="s">
        <v>271</v>
      </c>
      <c r="H65" t="s">
        <v>232</v>
      </c>
    </row>
    <row r="66" spans="1:8" hidden="1" x14ac:dyDescent="0.2">
      <c r="A66" t="s">
        <v>80</v>
      </c>
      <c r="B66" t="s">
        <v>176</v>
      </c>
      <c r="C66">
        <v>77.295082723999997</v>
      </c>
      <c r="D66">
        <v>0.2</v>
      </c>
      <c r="E66" t="s">
        <v>284</v>
      </c>
      <c r="F66" t="s">
        <v>213</v>
      </c>
      <c r="G66" t="s">
        <v>271</v>
      </c>
      <c r="H66" t="s">
        <v>238</v>
      </c>
    </row>
    <row r="67" spans="1:8" hidden="1" x14ac:dyDescent="0.2">
      <c r="A67" t="s">
        <v>81</v>
      </c>
      <c r="B67" t="s">
        <v>181</v>
      </c>
      <c r="C67">
        <v>67.729174055141016</v>
      </c>
      <c r="D67">
        <v>0.53603234458717963</v>
      </c>
      <c r="E67" t="s">
        <v>285</v>
      </c>
      <c r="F67" t="s">
        <v>213</v>
      </c>
      <c r="G67" t="s">
        <v>277</v>
      </c>
      <c r="H67" t="s">
        <v>220</v>
      </c>
    </row>
    <row r="68" spans="1:8" hidden="1" x14ac:dyDescent="0.2">
      <c r="A68" t="s">
        <v>81</v>
      </c>
      <c r="B68" t="s">
        <v>179</v>
      </c>
      <c r="C68">
        <v>0</v>
      </c>
      <c r="D68">
        <v>0</v>
      </c>
      <c r="E68" t="s">
        <v>236</v>
      </c>
      <c r="F68" t="s">
        <v>213</v>
      </c>
      <c r="G68" t="s">
        <v>277</v>
      </c>
      <c r="H68" t="s">
        <v>220</v>
      </c>
    </row>
    <row r="69" spans="1:8" hidden="1" x14ac:dyDescent="0.2">
      <c r="A69" t="s">
        <v>82</v>
      </c>
      <c r="B69" t="s">
        <v>181</v>
      </c>
      <c r="C69">
        <v>0.875049437525934</v>
      </c>
      <c r="D69">
        <v>10</v>
      </c>
      <c r="E69" t="s">
        <v>286</v>
      </c>
      <c r="F69" t="s">
        <v>213</v>
      </c>
      <c r="G69" t="s">
        <v>279</v>
      </c>
      <c r="H69" t="s">
        <v>220</v>
      </c>
    </row>
    <row r="70" spans="1:8" hidden="1" x14ac:dyDescent="0.2">
      <c r="A70" t="s">
        <v>82</v>
      </c>
      <c r="B70" t="s">
        <v>179</v>
      </c>
      <c r="C70">
        <v>1.404766864885383</v>
      </c>
      <c r="D70">
        <v>0.3</v>
      </c>
      <c r="E70" t="s">
        <v>287</v>
      </c>
      <c r="F70" t="s">
        <v>213</v>
      </c>
      <c r="G70" t="s">
        <v>279</v>
      </c>
      <c r="H70" t="s">
        <v>222</v>
      </c>
    </row>
    <row r="71" spans="1:8" hidden="1" x14ac:dyDescent="0.2">
      <c r="A71" t="s">
        <v>157</v>
      </c>
      <c r="B71" t="s">
        <v>98</v>
      </c>
      <c r="C71">
        <v>2.910611102951449</v>
      </c>
      <c r="D71">
        <v>0.1</v>
      </c>
      <c r="E71" t="s">
        <v>288</v>
      </c>
      <c r="F71" t="s">
        <v>213</v>
      </c>
      <c r="G71" t="s">
        <v>289</v>
      </c>
      <c r="H71" t="s">
        <v>238</v>
      </c>
    </row>
    <row r="72" spans="1:8" hidden="1" x14ac:dyDescent="0.2">
      <c r="A72" t="s">
        <v>157</v>
      </c>
      <c r="B72" t="s">
        <v>96</v>
      </c>
      <c r="C72">
        <v>156.72521323584729</v>
      </c>
      <c r="D72">
        <v>0.1</v>
      </c>
      <c r="E72" t="s">
        <v>290</v>
      </c>
      <c r="F72" t="s">
        <v>213</v>
      </c>
      <c r="G72" t="s">
        <v>289</v>
      </c>
      <c r="H72" t="s">
        <v>238</v>
      </c>
    </row>
    <row r="73" spans="1:8" hidden="1" x14ac:dyDescent="0.2">
      <c r="A73" t="s">
        <v>176</v>
      </c>
      <c r="B73" t="s">
        <v>94</v>
      </c>
      <c r="C73">
        <v>190.3091875006717</v>
      </c>
      <c r="D73">
        <v>0.1</v>
      </c>
      <c r="E73" t="s">
        <v>291</v>
      </c>
      <c r="F73" t="s">
        <v>213</v>
      </c>
      <c r="G73" t="s">
        <v>289</v>
      </c>
      <c r="H73" t="s">
        <v>238</v>
      </c>
    </row>
    <row r="74" spans="1:8" hidden="1" x14ac:dyDescent="0.2">
      <c r="A74" t="s">
        <v>176</v>
      </c>
      <c r="B74" t="s">
        <v>104</v>
      </c>
      <c r="C74">
        <v>94.160675483430126</v>
      </c>
      <c r="D74">
        <v>0.1</v>
      </c>
      <c r="E74" t="s">
        <v>292</v>
      </c>
      <c r="F74" t="s">
        <v>213</v>
      </c>
      <c r="G74" t="s">
        <v>293</v>
      </c>
      <c r="H74" t="s">
        <v>238</v>
      </c>
    </row>
    <row r="75" spans="1:8" hidden="1" x14ac:dyDescent="0.2">
      <c r="A75" t="s">
        <v>104</v>
      </c>
      <c r="B75" t="s">
        <v>181</v>
      </c>
      <c r="C75">
        <v>39.504588284209312</v>
      </c>
      <c r="D75">
        <v>0.9107639214324158</v>
      </c>
      <c r="E75" t="s">
        <v>294</v>
      </c>
      <c r="F75" t="s">
        <v>213</v>
      </c>
      <c r="G75" t="s">
        <v>293</v>
      </c>
      <c r="H75" t="s">
        <v>220</v>
      </c>
    </row>
    <row r="76" spans="1:8" hidden="1" x14ac:dyDescent="0.2">
      <c r="A76" t="s">
        <v>104</v>
      </c>
      <c r="B76" t="s">
        <v>179</v>
      </c>
      <c r="C76">
        <v>115.2442969538977</v>
      </c>
      <c r="D76">
        <v>0.3</v>
      </c>
      <c r="E76" t="s">
        <v>295</v>
      </c>
      <c r="F76" t="s">
        <v>213</v>
      </c>
      <c r="G76" t="s">
        <v>293</v>
      </c>
      <c r="H76" t="s">
        <v>222</v>
      </c>
    </row>
    <row r="77" spans="1:8" hidden="1" x14ac:dyDescent="0.2">
      <c r="A77" t="s">
        <v>94</v>
      </c>
      <c r="B77" t="s">
        <v>176</v>
      </c>
      <c r="C77">
        <v>0</v>
      </c>
      <c r="D77">
        <v>0</v>
      </c>
      <c r="E77" t="s">
        <v>236</v>
      </c>
      <c r="F77" t="s">
        <v>213</v>
      </c>
      <c r="G77" t="s">
        <v>289</v>
      </c>
      <c r="H77" t="s">
        <v>238</v>
      </c>
    </row>
    <row r="78" spans="1:8" hidden="1" x14ac:dyDescent="0.2">
      <c r="A78" t="s">
        <v>94</v>
      </c>
      <c r="B78" t="s">
        <v>159</v>
      </c>
      <c r="C78">
        <v>369.42371691306857</v>
      </c>
      <c r="D78">
        <v>0.1</v>
      </c>
      <c r="E78" t="s">
        <v>296</v>
      </c>
      <c r="F78" t="s">
        <v>213</v>
      </c>
      <c r="G78" t="s">
        <v>289</v>
      </c>
      <c r="H78" t="s">
        <v>238</v>
      </c>
    </row>
    <row r="79" spans="1:8" hidden="1" x14ac:dyDescent="0.2">
      <c r="A79" t="s">
        <v>159</v>
      </c>
      <c r="B79" t="s">
        <v>102</v>
      </c>
      <c r="C79">
        <v>491.727971969024</v>
      </c>
      <c r="D79">
        <v>0.1</v>
      </c>
      <c r="E79" t="s">
        <v>297</v>
      </c>
      <c r="F79" t="s">
        <v>213</v>
      </c>
      <c r="G79" t="s">
        <v>293</v>
      </c>
      <c r="H79" t="s">
        <v>238</v>
      </c>
    </row>
    <row r="80" spans="1:8" hidden="1" x14ac:dyDescent="0.2">
      <c r="A80" t="s">
        <v>102</v>
      </c>
      <c r="B80" t="s">
        <v>176</v>
      </c>
      <c r="C80">
        <v>418.49189103746721</v>
      </c>
      <c r="D80">
        <v>0.1</v>
      </c>
      <c r="E80" t="s">
        <v>298</v>
      </c>
      <c r="F80" t="s">
        <v>213</v>
      </c>
      <c r="G80" t="s">
        <v>293</v>
      </c>
      <c r="H80" t="s">
        <v>238</v>
      </c>
    </row>
    <row r="81" spans="1:8" hidden="1" x14ac:dyDescent="0.2">
      <c r="A81" t="s">
        <v>104</v>
      </c>
      <c r="B81" s="34" t="s">
        <v>157</v>
      </c>
      <c r="C81">
        <v>18.20439726012982</v>
      </c>
      <c r="D81">
        <v>0.1</v>
      </c>
      <c r="E81" t="s">
        <v>299</v>
      </c>
      <c r="F81" t="s">
        <v>213</v>
      </c>
      <c r="G81" t="s">
        <v>293</v>
      </c>
      <c r="H81" t="s">
        <v>238</v>
      </c>
    </row>
    <row r="82" spans="1:8" hidden="1" x14ac:dyDescent="0.2">
      <c r="A82" t="s">
        <v>77</v>
      </c>
      <c r="B82" t="s">
        <v>169</v>
      </c>
      <c r="C82">
        <v>142.26071990507731</v>
      </c>
      <c r="D82">
        <v>0.3</v>
      </c>
      <c r="E82" t="s">
        <v>300</v>
      </c>
      <c r="F82" t="s">
        <v>213</v>
      </c>
      <c r="G82" t="s">
        <v>277</v>
      </c>
      <c r="H82" t="s">
        <v>301</v>
      </c>
    </row>
  </sheetData>
  <autoFilter ref="A1:I82" xr:uid="{00000000-0001-0000-0600-000000000000}">
    <filterColumn colId="0">
      <filters>
        <filter val="International"/>
      </filters>
    </filterColumn>
  </autoFilter>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BBB59"/>
  </sheetPr>
  <dimension ref="A1:I5"/>
  <sheetViews>
    <sheetView workbookViewId="0">
      <selection activeCell="A2" sqref="A2:D2"/>
    </sheetView>
  </sheetViews>
  <sheetFormatPr baseColWidth="10" defaultColWidth="9" defaultRowHeight="12.75" x14ac:dyDescent="0.2"/>
  <cols>
    <col min="1" max="9" width="20" customWidth="1"/>
  </cols>
  <sheetData>
    <row r="1" spans="1:9" ht="38.25" x14ac:dyDescent="0.2">
      <c r="A1" s="83" t="s">
        <v>187</v>
      </c>
      <c r="B1" s="83" t="s">
        <v>188</v>
      </c>
      <c r="C1" s="83" t="s">
        <v>302</v>
      </c>
      <c r="D1" s="83" t="s">
        <v>303</v>
      </c>
      <c r="E1" s="83" t="s">
        <v>304</v>
      </c>
      <c r="F1" s="83" t="s">
        <v>305</v>
      </c>
      <c r="G1" s="83" t="s">
        <v>191</v>
      </c>
      <c r="H1" s="83" t="s">
        <v>192</v>
      </c>
      <c r="I1" s="83" t="s">
        <v>193</v>
      </c>
    </row>
    <row r="2" spans="1:9" x14ac:dyDescent="0.2">
      <c r="A2" t="s">
        <v>12</v>
      </c>
      <c r="B2" t="s">
        <v>141</v>
      </c>
      <c r="D2">
        <v>30</v>
      </c>
      <c r="F2">
        <v>30</v>
      </c>
      <c r="G2" t="s">
        <v>196</v>
      </c>
      <c r="H2">
        <v>1</v>
      </c>
      <c r="I2" t="s">
        <v>306</v>
      </c>
    </row>
    <row r="3" spans="1:9" x14ac:dyDescent="0.2">
      <c r="A3" t="s">
        <v>153</v>
      </c>
      <c r="B3" t="s">
        <v>86</v>
      </c>
      <c r="D3">
        <v>0</v>
      </c>
      <c r="F3">
        <v>0</v>
      </c>
      <c r="G3" t="s">
        <v>196</v>
      </c>
      <c r="H3">
        <v>1.027257759709979</v>
      </c>
      <c r="I3" t="s">
        <v>307</v>
      </c>
    </row>
    <row r="4" spans="1:9" x14ac:dyDescent="0.2">
      <c r="A4" t="s">
        <v>155</v>
      </c>
      <c r="B4" t="s">
        <v>84</v>
      </c>
      <c r="D4">
        <v>0</v>
      </c>
      <c r="F4">
        <v>0</v>
      </c>
      <c r="G4" t="s">
        <v>196</v>
      </c>
      <c r="H4">
        <v>1.112955319295752</v>
      </c>
      <c r="I4" t="s">
        <v>308</v>
      </c>
    </row>
    <row r="5" spans="1:9" x14ac:dyDescent="0.2">
      <c r="A5" t="s">
        <v>84</v>
      </c>
      <c r="B5" t="s">
        <v>153</v>
      </c>
      <c r="D5">
        <v>0</v>
      </c>
      <c r="F5">
        <v>0</v>
      </c>
      <c r="G5" t="s">
        <v>196</v>
      </c>
    </row>
  </sheetData>
  <pageMargins left="0.75" right="0.75" top="1" bottom="1" header="0.5" footer="0.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4A0A362C8B81F47807DE03BF445B4E9" ma:contentTypeVersion="13" ma:contentTypeDescription="Crée un document." ma:contentTypeScope="" ma:versionID="5ad6da251cf0eca1e40657ac4a3d2d78">
  <xsd:schema xmlns:xsd="http://www.w3.org/2001/XMLSchema" xmlns:xs="http://www.w3.org/2001/XMLSchema" xmlns:p="http://schemas.microsoft.com/office/2006/metadata/properties" xmlns:ns2="253d9861-5057-4c6b-aa55-c1bece854d8d" xmlns:ns3="21da35c6-efe3-499f-bfdd-69ff62f566e5" targetNamespace="http://schemas.microsoft.com/office/2006/metadata/properties" ma:root="true" ma:fieldsID="769b99e218d21a6967416441a23af94e" ns2:_="" ns3:_="">
    <xsd:import namespace="253d9861-5057-4c6b-aa55-c1bece854d8d"/>
    <xsd:import namespace="21da35c6-efe3-499f-bfdd-69ff62f566e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53d9861-5057-4c6b-aa55-c1bece854d8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86865b46-2695-4a22-9ac0-c3708c6513bf"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1da35c6-efe3-499f-bfdd-69ff62f566e5"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element name="TaxCatchAll" ma:index="16" nillable="true" ma:displayName="Taxonomy Catch All Column" ma:hidden="true" ma:list="{78832a73-8ad6-4ad4-8f0e-b55d00c027ad}" ma:internalName="TaxCatchAll" ma:showField="CatchAllData" ma:web="21da35c6-efe3-499f-bfdd-69ff62f566e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041A014-3471-4639-BA8E-805917D46A0F}">
  <ds:schemaRefs>
    <ds:schemaRef ds:uri="http://schemas.microsoft.com/sharepoint/v3/contenttype/forms"/>
  </ds:schemaRefs>
</ds:datastoreItem>
</file>

<file path=customXml/itemProps2.xml><?xml version="1.0" encoding="utf-8"?>
<ds:datastoreItem xmlns:ds="http://schemas.openxmlformats.org/officeDocument/2006/customXml" ds:itemID="{9D3DF912-372D-4FDF-8C8F-1C7C6B3E1EA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53d9861-5057-4c6b-aa55-c1bece854d8d"/>
    <ds:schemaRef ds:uri="21da35c6-efe3-499f-bfdd-69ff62f566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23</vt:i4>
      </vt:variant>
      <vt:variant>
        <vt:lpstr>Plages nommées</vt:lpstr>
      </vt:variant>
      <vt:variant>
        <vt:i4>10</vt:i4>
      </vt:variant>
    </vt:vector>
  </HeadingPairs>
  <TitlesOfParts>
    <vt:vector size="33" baseType="lpstr">
      <vt:lpstr>Guide de Lecture</vt:lpstr>
      <vt:lpstr>Pilotage</vt:lpstr>
      <vt:lpstr>Etiquettes</vt:lpstr>
      <vt:lpstr>Produits</vt:lpstr>
      <vt:lpstr>Secteurs</vt:lpstr>
      <vt:lpstr>Echanges territoires</vt:lpstr>
      <vt:lpstr>Table emplois ressources</vt:lpstr>
      <vt:lpstr>Données</vt:lpstr>
      <vt:lpstr>Min Max</vt:lpstr>
      <vt:lpstr>Contraintes</vt:lpstr>
      <vt:lpstr>Conversions</vt:lpstr>
      <vt:lpstr>IFN 2022</vt:lpstr>
      <vt:lpstr>DRAAF EAB</vt:lpstr>
      <vt:lpstr>Observ BE</vt:lpstr>
      <vt:lpstr>ASDER &amp; SYANE</vt:lpstr>
      <vt:lpstr>Etude chauf. 2014</vt:lpstr>
      <vt:lpstr>Enquête PEB</vt:lpstr>
      <vt:lpstr>Estimation PEB</vt:lpstr>
      <vt:lpstr>Memento FCBA</vt:lpstr>
      <vt:lpstr>Sitram Douanes</vt:lpstr>
      <vt:lpstr>Sitram TRM</vt:lpstr>
      <vt:lpstr>InfraDensité</vt:lpstr>
      <vt:lpstr>Retrait</vt:lpstr>
      <vt:lpstr>Conversions!facteurs</vt:lpstr>
      <vt:lpstr>'Sitram TRM'!infra_d_f</vt:lpstr>
      <vt:lpstr>'Sitram TRM'!infra_d_r</vt:lpstr>
      <vt:lpstr>Conversions!local</vt:lpstr>
      <vt:lpstr>Conversions!produits</vt:lpstr>
      <vt:lpstr>InfraDensité!retrait_v_f</vt:lpstr>
      <vt:lpstr>InfraDensité!retrait_v_r</vt:lpstr>
      <vt:lpstr>saturation</vt:lpstr>
      <vt:lpstr>the_produits</vt:lpstr>
      <vt:lpstr>Conversions!unités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Jean-Yves</dc:creator>
  <cp:lastModifiedBy>Julien Alapetite</cp:lastModifiedBy>
  <cp:lastPrinted>2020-07-10T14:28:45Z</cp:lastPrinted>
  <dcterms:created xsi:type="dcterms:W3CDTF">2018-08-23T08:28:09Z</dcterms:created>
  <dcterms:modified xsi:type="dcterms:W3CDTF">2024-07-30T10:22:44Z</dcterms:modified>
</cp:coreProperties>
</file>